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uoc2020-2\Duoc\2024-2\PTY4614-003D\Fase 3\"/>
    </mc:Choice>
  </mc:AlternateContent>
  <xr:revisionPtr revIDLastSave="0" documentId="8_{A2C10E4C-B535-4408-8F5D-649E3C50DCAA}" xr6:coauthVersionLast="47" xr6:coauthVersionMax="47" xr10:uidLastSave="{00000000-0000-0000-0000-000000000000}"/>
  <bookViews>
    <workbookView xWindow="-108" yWindow="-108" windowWidth="23256" windowHeight="12456" xr2:uid="{B0950EC3-0D0D-4A86-A8A1-DD25383416E0}"/>
  </bookViews>
  <sheets>
    <sheet name="GRUPO 7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2" i="1" l="1"/>
  <c r="K162" i="1" s="1"/>
  <c r="H162" i="1"/>
  <c r="I162" i="1" s="1"/>
  <c r="F162" i="1"/>
  <c r="G162" i="1" s="1"/>
  <c r="D162" i="1"/>
  <c r="E162" i="1" s="1"/>
  <c r="B162" i="1"/>
  <c r="K161" i="1"/>
  <c r="J161" i="1"/>
  <c r="I161" i="1"/>
  <c r="H161" i="1"/>
  <c r="G161" i="1"/>
  <c r="F161" i="1"/>
  <c r="D161" i="1"/>
  <c r="E161" i="1" s="1"/>
  <c r="B161" i="1"/>
  <c r="J160" i="1"/>
  <c r="K160" i="1" s="1"/>
  <c r="H160" i="1"/>
  <c r="I160" i="1" s="1"/>
  <c r="F160" i="1"/>
  <c r="G160" i="1" s="1"/>
  <c r="E160" i="1"/>
  <c r="D160" i="1"/>
  <c r="B160" i="1"/>
  <c r="K159" i="1"/>
  <c r="J159" i="1"/>
  <c r="I159" i="1"/>
  <c r="H159" i="1"/>
  <c r="F159" i="1"/>
  <c r="G159" i="1" s="1"/>
  <c r="E159" i="1"/>
  <c r="D159" i="1"/>
  <c r="B159" i="1"/>
  <c r="J158" i="1"/>
  <c r="K158" i="1" s="1"/>
  <c r="H158" i="1"/>
  <c r="I158" i="1" s="1"/>
  <c r="F158" i="1"/>
  <c r="G158" i="1" s="1"/>
  <c r="D158" i="1"/>
  <c r="E158" i="1" s="1"/>
  <c r="B158" i="1"/>
  <c r="K157" i="1"/>
  <c r="J157" i="1"/>
  <c r="H157" i="1"/>
  <c r="I157" i="1" s="1"/>
  <c r="G157" i="1"/>
  <c r="F157" i="1"/>
  <c r="E157" i="1"/>
  <c r="D157" i="1"/>
  <c r="B157" i="1"/>
  <c r="J156" i="1"/>
  <c r="K156" i="1" s="1"/>
  <c r="H156" i="1"/>
  <c r="I156" i="1" s="1"/>
  <c r="I163" i="1" s="1"/>
  <c r="F156" i="1"/>
  <c r="G156" i="1" s="1"/>
  <c r="D156" i="1"/>
  <c r="E156" i="1" s="1"/>
  <c r="E163" i="1" s="1"/>
  <c r="B156" i="1"/>
  <c r="B153" i="1"/>
  <c r="J149" i="1"/>
  <c r="K149" i="1" s="1"/>
  <c r="H149" i="1"/>
  <c r="I149" i="1" s="1"/>
  <c r="F149" i="1"/>
  <c r="G149" i="1" s="1"/>
  <c r="D149" i="1"/>
  <c r="E149" i="1" s="1"/>
  <c r="B149" i="1"/>
  <c r="J148" i="1"/>
  <c r="K148" i="1" s="1"/>
  <c r="I148" i="1"/>
  <c r="H148" i="1"/>
  <c r="G148" i="1"/>
  <c r="F148" i="1"/>
  <c r="E148" i="1"/>
  <c r="D148" i="1"/>
  <c r="B148" i="1"/>
  <c r="K147" i="1"/>
  <c r="J147" i="1"/>
  <c r="H147" i="1"/>
  <c r="I147" i="1" s="1"/>
  <c r="F147" i="1"/>
  <c r="G147" i="1" s="1"/>
  <c r="D147" i="1"/>
  <c r="E147" i="1" s="1"/>
  <c r="B147" i="1"/>
  <c r="K146" i="1"/>
  <c r="J146" i="1"/>
  <c r="I146" i="1"/>
  <c r="H146" i="1"/>
  <c r="G146" i="1"/>
  <c r="F146" i="1"/>
  <c r="D146" i="1"/>
  <c r="E146" i="1" s="1"/>
  <c r="B146" i="1"/>
  <c r="J145" i="1"/>
  <c r="K145" i="1" s="1"/>
  <c r="H145" i="1"/>
  <c r="I145" i="1" s="1"/>
  <c r="F145" i="1"/>
  <c r="G145" i="1" s="1"/>
  <c r="E145" i="1"/>
  <c r="D145" i="1"/>
  <c r="B145" i="1"/>
  <c r="K144" i="1"/>
  <c r="J144" i="1"/>
  <c r="I144" i="1"/>
  <c r="H144" i="1"/>
  <c r="F144" i="1"/>
  <c r="G144" i="1" s="1"/>
  <c r="E144" i="1"/>
  <c r="D144" i="1"/>
  <c r="B144" i="1"/>
  <c r="J143" i="1"/>
  <c r="K143" i="1" s="1"/>
  <c r="K150" i="1" s="1"/>
  <c r="H143" i="1"/>
  <c r="I143" i="1" s="1"/>
  <c r="G143" i="1"/>
  <c r="G150" i="1" s="1"/>
  <c r="F143" i="1"/>
  <c r="D143" i="1"/>
  <c r="E143" i="1" s="1"/>
  <c r="B143" i="1"/>
  <c r="B140" i="1"/>
  <c r="J136" i="1"/>
  <c r="K136" i="1" s="1"/>
  <c r="H136" i="1"/>
  <c r="I136" i="1" s="1"/>
  <c r="F136" i="1"/>
  <c r="G136" i="1" s="1"/>
  <c r="D136" i="1"/>
  <c r="E136" i="1" s="1"/>
  <c r="B136" i="1"/>
  <c r="K135" i="1"/>
  <c r="J135" i="1"/>
  <c r="H135" i="1"/>
  <c r="I135" i="1" s="1"/>
  <c r="G135" i="1"/>
  <c r="F135" i="1"/>
  <c r="E135" i="1"/>
  <c r="D135" i="1"/>
  <c r="B135" i="1"/>
  <c r="J134" i="1"/>
  <c r="K134" i="1" s="1"/>
  <c r="H134" i="1"/>
  <c r="I134" i="1" s="1"/>
  <c r="F134" i="1"/>
  <c r="G134" i="1" s="1"/>
  <c r="D134" i="1"/>
  <c r="E134" i="1" s="1"/>
  <c r="B134" i="1"/>
  <c r="J133" i="1"/>
  <c r="K133" i="1" s="1"/>
  <c r="I133" i="1"/>
  <c r="H133" i="1"/>
  <c r="G133" i="1"/>
  <c r="F133" i="1"/>
  <c r="E133" i="1"/>
  <c r="D133" i="1"/>
  <c r="B133" i="1"/>
  <c r="K132" i="1"/>
  <c r="J132" i="1"/>
  <c r="H132" i="1"/>
  <c r="I132" i="1" s="1"/>
  <c r="F132" i="1"/>
  <c r="G132" i="1" s="1"/>
  <c r="D132" i="1"/>
  <c r="E132" i="1" s="1"/>
  <c r="B132" i="1"/>
  <c r="K131" i="1"/>
  <c r="J131" i="1"/>
  <c r="I131" i="1"/>
  <c r="H131" i="1"/>
  <c r="G131" i="1"/>
  <c r="F131" i="1"/>
  <c r="D131" i="1"/>
  <c r="E131" i="1" s="1"/>
  <c r="B131" i="1"/>
  <c r="J130" i="1"/>
  <c r="K130" i="1" s="1"/>
  <c r="H130" i="1"/>
  <c r="I130" i="1" s="1"/>
  <c r="I137" i="1" s="1"/>
  <c r="F130" i="1"/>
  <c r="G130" i="1" s="1"/>
  <c r="D130" i="1"/>
  <c r="E130" i="1" s="1"/>
  <c r="E137" i="1" s="1"/>
  <c r="B130" i="1"/>
  <c r="B127" i="1"/>
  <c r="J123" i="1"/>
  <c r="K123" i="1" s="1"/>
  <c r="H123" i="1"/>
  <c r="I123" i="1" s="1"/>
  <c r="F123" i="1"/>
  <c r="G123" i="1" s="1"/>
  <c r="D123" i="1"/>
  <c r="E123" i="1" s="1"/>
  <c r="B123" i="1"/>
  <c r="K122" i="1"/>
  <c r="J122" i="1"/>
  <c r="I122" i="1"/>
  <c r="H122" i="1"/>
  <c r="F122" i="1"/>
  <c r="G122" i="1" s="1"/>
  <c r="E122" i="1"/>
  <c r="D122" i="1"/>
  <c r="B122" i="1"/>
  <c r="J121" i="1"/>
  <c r="K121" i="1" s="1"/>
  <c r="H121" i="1"/>
  <c r="I121" i="1" s="1"/>
  <c r="G121" i="1"/>
  <c r="F121" i="1"/>
  <c r="D121" i="1"/>
  <c r="E121" i="1" s="1"/>
  <c r="B121" i="1"/>
  <c r="K120" i="1"/>
  <c r="J120" i="1"/>
  <c r="H120" i="1"/>
  <c r="I120" i="1" s="1"/>
  <c r="G120" i="1"/>
  <c r="F120" i="1"/>
  <c r="E120" i="1"/>
  <c r="D120" i="1"/>
  <c r="B120" i="1"/>
  <c r="J119" i="1"/>
  <c r="K119" i="1" s="1"/>
  <c r="H119" i="1"/>
  <c r="I119" i="1" s="1"/>
  <c r="F119" i="1"/>
  <c r="G119" i="1" s="1"/>
  <c r="D119" i="1"/>
  <c r="E119" i="1" s="1"/>
  <c r="B119" i="1"/>
  <c r="J118" i="1"/>
  <c r="K118" i="1" s="1"/>
  <c r="I118" i="1"/>
  <c r="H118" i="1"/>
  <c r="G118" i="1"/>
  <c r="F118" i="1"/>
  <c r="E118" i="1"/>
  <c r="D118" i="1"/>
  <c r="B118" i="1"/>
  <c r="K117" i="1"/>
  <c r="J117" i="1"/>
  <c r="H117" i="1"/>
  <c r="I117" i="1" s="1"/>
  <c r="F117" i="1"/>
  <c r="G117" i="1" s="1"/>
  <c r="G124" i="1" s="1"/>
  <c r="D117" i="1"/>
  <c r="E117" i="1" s="1"/>
  <c r="B117" i="1"/>
  <c r="B114" i="1"/>
  <c r="J110" i="1"/>
  <c r="K110" i="1" s="1"/>
  <c r="H110" i="1"/>
  <c r="I110" i="1" s="1"/>
  <c r="F110" i="1"/>
  <c r="G110" i="1" s="1"/>
  <c r="D110" i="1"/>
  <c r="E110" i="1" s="1"/>
  <c r="B110" i="1"/>
  <c r="K109" i="1"/>
  <c r="J109" i="1"/>
  <c r="I109" i="1"/>
  <c r="H109" i="1"/>
  <c r="G109" i="1"/>
  <c r="F109" i="1"/>
  <c r="D109" i="1"/>
  <c r="E109" i="1" s="1"/>
  <c r="B109" i="1"/>
  <c r="J108" i="1"/>
  <c r="K108" i="1" s="1"/>
  <c r="H108" i="1"/>
  <c r="I108" i="1" s="1"/>
  <c r="F108" i="1"/>
  <c r="G108" i="1" s="1"/>
  <c r="E108" i="1"/>
  <c r="D108" i="1"/>
  <c r="B108" i="1"/>
  <c r="K107" i="1"/>
  <c r="J107" i="1"/>
  <c r="I107" i="1"/>
  <c r="H107" i="1"/>
  <c r="F107" i="1"/>
  <c r="G107" i="1" s="1"/>
  <c r="E107" i="1"/>
  <c r="D107" i="1"/>
  <c r="B107" i="1"/>
  <c r="J106" i="1"/>
  <c r="K106" i="1" s="1"/>
  <c r="H106" i="1"/>
  <c r="I106" i="1" s="1"/>
  <c r="F106" i="1"/>
  <c r="G106" i="1" s="1"/>
  <c r="D106" i="1"/>
  <c r="E106" i="1" s="1"/>
  <c r="B106" i="1"/>
  <c r="K105" i="1"/>
  <c r="J105" i="1"/>
  <c r="H105" i="1"/>
  <c r="I105" i="1" s="1"/>
  <c r="G105" i="1"/>
  <c r="F105" i="1"/>
  <c r="E105" i="1"/>
  <c r="D105" i="1"/>
  <c r="B105" i="1"/>
  <c r="J104" i="1"/>
  <c r="K104" i="1" s="1"/>
  <c r="H104" i="1"/>
  <c r="I104" i="1" s="1"/>
  <c r="I111" i="1" s="1"/>
  <c r="F104" i="1"/>
  <c r="G104" i="1" s="1"/>
  <c r="D104" i="1"/>
  <c r="E104" i="1" s="1"/>
  <c r="B104" i="1"/>
  <c r="B101" i="1"/>
  <c r="B98" i="1"/>
  <c r="J97" i="1"/>
  <c r="K97" i="1" s="1"/>
  <c r="I97" i="1"/>
  <c r="H97" i="1"/>
  <c r="G97" i="1"/>
  <c r="F97" i="1"/>
  <c r="E97" i="1"/>
  <c r="D97" i="1"/>
  <c r="B97" i="1"/>
  <c r="J96" i="1"/>
  <c r="K96" i="1" s="1"/>
  <c r="H96" i="1"/>
  <c r="I96" i="1" s="1"/>
  <c r="F96" i="1"/>
  <c r="G96" i="1" s="1"/>
  <c r="D96" i="1"/>
  <c r="E96" i="1" s="1"/>
  <c r="B96" i="1"/>
  <c r="K95" i="1"/>
  <c r="J95" i="1"/>
  <c r="I95" i="1"/>
  <c r="H95" i="1"/>
  <c r="G95" i="1"/>
  <c r="F95" i="1"/>
  <c r="D95" i="1"/>
  <c r="E95" i="1" s="1"/>
  <c r="B95" i="1"/>
  <c r="J94" i="1"/>
  <c r="K94" i="1" s="1"/>
  <c r="H94" i="1"/>
  <c r="I94" i="1" s="1"/>
  <c r="F94" i="1"/>
  <c r="G94" i="1" s="1"/>
  <c r="E94" i="1"/>
  <c r="D94" i="1"/>
  <c r="B94" i="1"/>
  <c r="K93" i="1"/>
  <c r="J93" i="1"/>
  <c r="I93" i="1"/>
  <c r="H93" i="1"/>
  <c r="F93" i="1"/>
  <c r="G93" i="1" s="1"/>
  <c r="E93" i="1"/>
  <c r="D93" i="1"/>
  <c r="B93" i="1"/>
  <c r="J92" i="1"/>
  <c r="K92" i="1" s="1"/>
  <c r="K98" i="1" s="1"/>
  <c r="H92" i="1"/>
  <c r="I92" i="1" s="1"/>
  <c r="F92" i="1"/>
  <c r="G92" i="1" s="1"/>
  <c r="D92" i="1"/>
  <c r="E92" i="1" s="1"/>
  <c r="B92" i="1"/>
  <c r="K91" i="1"/>
  <c r="J91" i="1"/>
  <c r="H91" i="1"/>
  <c r="I91" i="1" s="1"/>
  <c r="G91" i="1"/>
  <c r="F91" i="1"/>
  <c r="E91" i="1"/>
  <c r="D91" i="1"/>
  <c r="B91" i="1"/>
  <c r="B88" i="1"/>
  <c r="K84" i="1"/>
  <c r="J84" i="1"/>
  <c r="H84" i="1"/>
  <c r="I84" i="1" s="1"/>
  <c r="G84" i="1"/>
  <c r="F84" i="1"/>
  <c r="E84" i="1"/>
  <c r="D84" i="1"/>
  <c r="B84" i="1"/>
  <c r="J83" i="1"/>
  <c r="K83" i="1" s="1"/>
  <c r="H83" i="1"/>
  <c r="I83" i="1" s="1"/>
  <c r="F83" i="1"/>
  <c r="G83" i="1" s="1"/>
  <c r="D83" i="1"/>
  <c r="E83" i="1" s="1"/>
  <c r="B83" i="1"/>
  <c r="J82" i="1"/>
  <c r="K82" i="1" s="1"/>
  <c r="I82" i="1"/>
  <c r="H82" i="1"/>
  <c r="G82" i="1"/>
  <c r="F82" i="1"/>
  <c r="E82" i="1"/>
  <c r="D82" i="1"/>
  <c r="B82" i="1"/>
  <c r="K81" i="1"/>
  <c r="J81" i="1"/>
  <c r="H81" i="1"/>
  <c r="I81" i="1" s="1"/>
  <c r="F81" i="1"/>
  <c r="G81" i="1" s="1"/>
  <c r="D81" i="1"/>
  <c r="E81" i="1" s="1"/>
  <c r="B81" i="1"/>
  <c r="K80" i="1"/>
  <c r="J80" i="1"/>
  <c r="I80" i="1"/>
  <c r="H80" i="1"/>
  <c r="G80" i="1"/>
  <c r="F80" i="1"/>
  <c r="D80" i="1"/>
  <c r="E80" i="1" s="1"/>
  <c r="B80" i="1"/>
  <c r="J79" i="1"/>
  <c r="K79" i="1" s="1"/>
  <c r="K85" i="1" s="1"/>
  <c r="H79" i="1"/>
  <c r="I79" i="1" s="1"/>
  <c r="I85" i="1" s="1"/>
  <c r="F79" i="1"/>
  <c r="G79" i="1" s="1"/>
  <c r="D79" i="1"/>
  <c r="E79" i="1" s="1"/>
  <c r="B79" i="1"/>
  <c r="K78" i="1"/>
  <c r="J78" i="1"/>
  <c r="I78" i="1"/>
  <c r="H78" i="1"/>
  <c r="F78" i="1"/>
  <c r="G78" i="1" s="1"/>
  <c r="E78" i="1"/>
  <c r="D78" i="1"/>
  <c r="B78" i="1"/>
  <c r="B76" i="1"/>
  <c r="E72" i="1"/>
  <c r="K71" i="1"/>
  <c r="J71" i="1"/>
  <c r="I71" i="1"/>
  <c r="H71" i="1"/>
  <c r="F71" i="1"/>
  <c r="G71" i="1" s="1"/>
  <c r="E71" i="1"/>
  <c r="D71" i="1"/>
  <c r="B71" i="1"/>
  <c r="J70" i="1"/>
  <c r="K70" i="1" s="1"/>
  <c r="H70" i="1"/>
  <c r="I70" i="1" s="1"/>
  <c r="F70" i="1"/>
  <c r="G70" i="1" s="1"/>
  <c r="G72" i="1" s="1"/>
  <c r="D70" i="1"/>
  <c r="E70" i="1" s="1"/>
  <c r="B70" i="1"/>
  <c r="K69" i="1"/>
  <c r="J69" i="1"/>
  <c r="H69" i="1"/>
  <c r="I69" i="1" s="1"/>
  <c r="G69" i="1"/>
  <c r="F69" i="1"/>
  <c r="E69" i="1"/>
  <c r="D69" i="1"/>
  <c r="B69" i="1"/>
  <c r="J68" i="1"/>
  <c r="K68" i="1" s="1"/>
  <c r="I68" i="1"/>
  <c r="H68" i="1"/>
  <c r="F68" i="1"/>
  <c r="G68" i="1" s="1"/>
  <c r="D68" i="1"/>
  <c r="E68" i="1" s="1"/>
  <c r="B68" i="1"/>
  <c r="J67" i="1"/>
  <c r="K67" i="1" s="1"/>
  <c r="I67" i="1"/>
  <c r="H67" i="1"/>
  <c r="G67" i="1"/>
  <c r="F67" i="1"/>
  <c r="E67" i="1"/>
  <c r="D67" i="1"/>
  <c r="B67" i="1"/>
  <c r="J66" i="1"/>
  <c r="K66" i="1" s="1"/>
  <c r="I66" i="1"/>
  <c r="H66" i="1"/>
  <c r="F66" i="1"/>
  <c r="G66" i="1" s="1"/>
  <c r="D66" i="1"/>
  <c r="E66" i="1" s="1"/>
  <c r="B66" i="1"/>
  <c r="J65" i="1"/>
  <c r="K65" i="1" s="1"/>
  <c r="K72" i="1" s="1"/>
  <c r="I65" i="1"/>
  <c r="H65" i="1"/>
  <c r="G65" i="1"/>
  <c r="F65" i="1"/>
  <c r="D65" i="1"/>
  <c r="E65" i="1" s="1"/>
  <c r="B65" i="1"/>
  <c r="B63" i="1"/>
  <c r="J58" i="1"/>
  <c r="K58" i="1" s="1"/>
  <c r="I58" i="1"/>
  <c r="H58" i="1"/>
  <c r="G58" i="1"/>
  <c r="F58" i="1"/>
  <c r="D58" i="1"/>
  <c r="E58" i="1" s="1"/>
  <c r="B58" i="1"/>
  <c r="K57" i="1"/>
  <c r="J57" i="1"/>
  <c r="H57" i="1"/>
  <c r="I57" i="1" s="1"/>
  <c r="F57" i="1"/>
  <c r="G57" i="1" s="1"/>
  <c r="D57" i="1"/>
  <c r="E57" i="1" s="1"/>
  <c r="B57" i="1"/>
  <c r="K56" i="1"/>
  <c r="J56" i="1"/>
  <c r="I56" i="1"/>
  <c r="H56" i="1"/>
  <c r="G56" i="1"/>
  <c r="F56" i="1"/>
  <c r="D56" i="1"/>
  <c r="E56" i="1" s="1"/>
  <c r="B56" i="1"/>
  <c r="J55" i="1"/>
  <c r="K55" i="1" s="1"/>
  <c r="H55" i="1"/>
  <c r="I55" i="1" s="1"/>
  <c r="F55" i="1"/>
  <c r="G55" i="1" s="1"/>
  <c r="E55" i="1"/>
  <c r="D55" i="1"/>
  <c r="B55" i="1"/>
  <c r="K54" i="1"/>
  <c r="J54" i="1"/>
  <c r="I54" i="1"/>
  <c r="H54" i="1"/>
  <c r="G54" i="1"/>
  <c r="F54" i="1"/>
  <c r="E54" i="1"/>
  <c r="D54" i="1"/>
  <c r="B54" i="1"/>
  <c r="J53" i="1"/>
  <c r="K53" i="1" s="1"/>
  <c r="I53" i="1"/>
  <c r="H53" i="1"/>
  <c r="G53" i="1"/>
  <c r="F53" i="1"/>
  <c r="D53" i="1"/>
  <c r="E53" i="1" s="1"/>
  <c r="B53" i="1"/>
  <c r="J52" i="1"/>
  <c r="K52" i="1" s="1"/>
  <c r="I52" i="1"/>
  <c r="H52" i="1"/>
  <c r="G52" i="1"/>
  <c r="F52" i="1"/>
  <c r="E52" i="1"/>
  <c r="D52" i="1"/>
  <c r="B52" i="1"/>
  <c r="B50" i="1"/>
  <c r="K45" i="1"/>
  <c r="J45" i="1"/>
  <c r="H45" i="1"/>
  <c r="I45" i="1" s="1"/>
  <c r="G45" i="1"/>
  <c r="F45" i="1"/>
  <c r="E45" i="1"/>
  <c r="D45" i="1"/>
  <c r="B45" i="1"/>
  <c r="K44" i="1"/>
  <c r="J44" i="1"/>
  <c r="I44" i="1"/>
  <c r="H44" i="1"/>
  <c r="F44" i="1"/>
  <c r="G44" i="1" s="1"/>
  <c r="D44" i="1"/>
  <c r="E44" i="1" s="1"/>
  <c r="B44" i="1"/>
  <c r="K43" i="1"/>
  <c r="J43" i="1"/>
  <c r="H43" i="1"/>
  <c r="I43" i="1" s="1"/>
  <c r="G43" i="1"/>
  <c r="F43" i="1"/>
  <c r="D43" i="1"/>
  <c r="E43" i="1" s="1"/>
  <c r="B43" i="1"/>
  <c r="K42" i="1"/>
  <c r="J42" i="1"/>
  <c r="H42" i="1"/>
  <c r="I42" i="1" s="1"/>
  <c r="F42" i="1"/>
  <c r="G42" i="1" s="1"/>
  <c r="D42" i="1"/>
  <c r="E42" i="1" s="1"/>
  <c r="B42" i="1"/>
  <c r="J41" i="1"/>
  <c r="K41" i="1" s="1"/>
  <c r="I41" i="1"/>
  <c r="H41" i="1"/>
  <c r="F41" i="1"/>
  <c r="G41" i="1" s="1"/>
  <c r="D41" i="1"/>
  <c r="E41" i="1" s="1"/>
  <c r="B41" i="1"/>
  <c r="J40" i="1"/>
  <c r="K40" i="1" s="1"/>
  <c r="H40" i="1"/>
  <c r="I40" i="1" s="1"/>
  <c r="F40" i="1"/>
  <c r="G40" i="1" s="1"/>
  <c r="E40" i="1"/>
  <c r="D40" i="1"/>
  <c r="B40" i="1"/>
  <c r="K39" i="1"/>
  <c r="K46" i="1" s="1"/>
  <c r="J39" i="1"/>
  <c r="I39" i="1"/>
  <c r="H39" i="1"/>
  <c r="F39" i="1"/>
  <c r="G39" i="1" s="1"/>
  <c r="G46" i="1" s="1"/>
  <c r="D39" i="1"/>
  <c r="E39" i="1" s="1"/>
  <c r="B39" i="1"/>
  <c r="B37" i="1"/>
  <c r="K32" i="1"/>
  <c r="J32" i="1"/>
  <c r="H32" i="1"/>
  <c r="I32" i="1" s="1"/>
  <c r="G32" i="1"/>
  <c r="F32" i="1"/>
  <c r="D32" i="1"/>
  <c r="E32" i="1" s="1"/>
  <c r="B32" i="1"/>
  <c r="J31" i="1"/>
  <c r="K31" i="1" s="1"/>
  <c r="H31" i="1"/>
  <c r="I31" i="1" s="1"/>
  <c r="G31" i="1"/>
  <c r="F31" i="1"/>
  <c r="D31" i="1"/>
  <c r="E31" i="1" s="1"/>
  <c r="B31" i="1"/>
  <c r="J30" i="1"/>
  <c r="K30" i="1" s="1"/>
  <c r="H30" i="1"/>
  <c r="I30" i="1" s="1"/>
  <c r="F30" i="1"/>
  <c r="G30" i="1" s="1"/>
  <c r="E30" i="1"/>
  <c r="D30" i="1"/>
  <c r="B30" i="1"/>
  <c r="J29" i="1"/>
  <c r="K29" i="1" s="1"/>
  <c r="I29" i="1"/>
  <c r="H29" i="1"/>
  <c r="F29" i="1"/>
  <c r="G29" i="1" s="1"/>
  <c r="D29" i="1"/>
  <c r="E29" i="1" s="1"/>
  <c r="B29" i="1"/>
  <c r="J28" i="1"/>
  <c r="K28" i="1" s="1"/>
  <c r="H28" i="1"/>
  <c r="I28" i="1" s="1"/>
  <c r="G28" i="1"/>
  <c r="F28" i="1"/>
  <c r="E28" i="1"/>
  <c r="D28" i="1"/>
  <c r="B28" i="1"/>
  <c r="K27" i="1"/>
  <c r="J27" i="1"/>
  <c r="H27" i="1"/>
  <c r="I27" i="1" s="1"/>
  <c r="F27" i="1"/>
  <c r="G27" i="1" s="1"/>
  <c r="D27" i="1"/>
  <c r="E27" i="1" s="1"/>
  <c r="B27" i="1"/>
  <c r="J26" i="1"/>
  <c r="K26" i="1" s="1"/>
  <c r="I26" i="1"/>
  <c r="H26" i="1"/>
  <c r="F26" i="1"/>
  <c r="G26" i="1" s="1"/>
  <c r="G33" i="1" s="1"/>
  <c r="D26" i="1"/>
  <c r="E26" i="1" s="1"/>
  <c r="E33" i="1" s="1"/>
  <c r="B26" i="1"/>
  <c r="B24" i="1"/>
  <c r="J19" i="1"/>
  <c r="K19" i="1" s="1"/>
  <c r="I19" i="1"/>
  <c r="H19" i="1"/>
  <c r="F19" i="1"/>
  <c r="G19" i="1" s="1"/>
  <c r="D19" i="1"/>
  <c r="E19" i="1" s="1"/>
  <c r="E20" i="1" s="1"/>
  <c r="B19" i="1"/>
  <c r="J18" i="1"/>
  <c r="K18" i="1" s="1"/>
  <c r="H18" i="1"/>
  <c r="I18" i="1" s="1"/>
  <c r="G18" i="1"/>
  <c r="F18" i="1"/>
  <c r="E18" i="1"/>
  <c r="D18" i="1"/>
  <c r="B18" i="1"/>
  <c r="K17" i="1"/>
  <c r="J17" i="1"/>
  <c r="I17" i="1"/>
  <c r="H17" i="1"/>
  <c r="F17" i="1"/>
  <c r="G17" i="1" s="1"/>
  <c r="D17" i="1"/>
  <c r="E17" i="1" s="1"/>
  <c r="B17" i="1"/>
  <c r="J16" i="1"/>
  <c r="K16" i="1" s="1"/>
  <c r="I16" i="1"/>
  <c r="H16" i="1"/>
  <c r="G16" i="1"/>
  <c r="F16" i="1"/>
  <c r="D16" i="1"/>
  <c r="E16" i="1" s="1"/>
  <c r="B16" i="1"/>
  <c r="J15" i="1"/>
  <c r="K15" i="1" s="1"/>
  <c r="I15" i="1"/>
  <c r="H15" i="1"/>
  <c r="F15" i="1"/>
  <c r="G15" i="1" s="1"/>
  <c r="E15" i="1"/>
  <c r="D15" i="1"/>
  <c r="B15" i="1"/>
  <c r="J14" i="1"/>
  <c r="K14" i="1" s="1"/>
  <c r="I14" i="1"/>
  <c r="H14" i="1"/>
  <c r="F14" i="1"/>
  <c r="G14" i="1" s="1"/>
  <c r="D14" i="1"/>
  <c r="E14" i="1" s="1"/>
  <c r="B14" i="1"/>
  <c r="J13" i="1"/>
  <c r="K13" i="1" s="1"/>
  <c r="K20" i="1" s="1"/>
  <c r="H13" i="1"/>
  <c r="I13" i="1" s="1"/>
  <c r="I20" i="1" s="1"/>
  <c r="G13" i="1"/>
  <c r="G20" i="1" s="1"/>
  <c r="F13" i="1"/>
  <c r="E13" i="1"/>
  <c r="D13" i="1"/>
  <c r="B13" i="1"/>
  <c r="B11" i="1"/>
  <c r="G137" i="1" l="1"/>
  <c r="C20" i="1"/>
  <c r="C21" i="1" s="1"/>
  <c r="C4" i="1" s="1"/>
  <c r="I33" i="1"/>
  <c r="C33" i="1" s="1"/>
  <c r="C34" i="1" s="1"/>
  <c r="C5" i="1" s="1"/>
  <c r="K59" i="1"/>
  <c r="C137" i="1"/>
  <c r="C138" i="1" s="1"/>
  <c r="K33" i="1"/>
  <c r="E124" i="1"/>
  <c r="G163" i="1"/>
  <c r="K111" i="1"/>
  <c r="G111" i="1"/>
  <c r="E46" i="1"/>
  <c r="C46" i="1" s="1"/>
  <c r="C47" i="1" s="1"/>
  <c r="C6" i="1" s="1"/>
  <c r="E98" i="1"/>
  <c r="E59" i="1"/>
  <c r="C59" i="1" s="1"/>
  <c r="C60" i="1" s="1"/>
  <c r="C7" i="1" s="1"/>
  <c r="G98" i="1"/>
  <c r="K124" i="1"/>
  <c r="I59" i="1"/>
  <c r="I124" i="1"/>
  <c r="E85" i="1"/>
  <c r="I98" i="1"/>
  <c r="K163" i="1"/>
  <c r="C163" i="1" s="1"/>
  <c r="C164" i="1" s="1"/>
  <c r="I150" i="1"/>
  <c r="I46" i="1"/>
  <c r="G59" i="1"/>
  <c r="G85" i="1"/>
  <c r="E150" i="1"/>
  <c r="I72" i="1"/>
  <c r="C72" i="1" s="1"/>
  <c r="C73" i="1" s="1"/>
  <c r="E111" i="1"/>
  <c r="C111" i="1" s="1"/>
  <c r="C112" i="1" s="1"/>
  <c r="K137" i="1"/>
  <c r="D7" i="1" l="1"/>
  <c r="E7" i="1" s="1"/>
  <c r="C124" i="1"/>
  <c r="C125" i="1" s="1"/>
  <c r="D4" i="1" s="1"/>
  <c r="C150" i="1"/>
  <c r="C151" i="1" s="1"/>
  <c r="C85" i="1"/>
  <c r="C86" i="1" s="1"/>
  <c r="D5" i="1" s="1"/>
  <c r="E5" i="1" s="1"/>
  <c r="C98" i="1"/>
  <c r="C99" i="1" s="1"/>
  <c r="D6" i="1" s="1"/>
  <c r="E6" i="1" s="1"/>
  <c r="E4" i="1" l="1"/>
  <c r="F4" i="1" s="1"/>
  <c r="F6" i="1"/>
  <c r="F5" i="1"/>
</calcChain>
</file>

<file path=xl/sharedStrings.xml><?xml version="1.0" encoding="utf-8"?>
<sst xmlns="http://schemas.openxmlformats.org/spreadsheetml/2006/main" count="210" uniqueCount="20">
  <si>
    <t>INTEGRANTES</t>
  </si>
  <si>
    <t>Nota docente asignatura</t>
  </si>
  <si>
    <t>Nota comision</t>
  </si>
  <si>
    <t>Nota final</t>
  </si>
  <si>
    <t>Diego Saavedra</t>
  </si>
  <si>
    <t>Matias Pizarro</t>
  </si>
  <si>
    <t>Felipe Canto</t>
  </si>
  <si>
    <t>M.GONZALEZ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</si>
  <si>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</si>
  <si>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</si>
  <si>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</si>
  <si>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</si>
  <si>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</si>
  <si>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</si>
  <si>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</si>
  <si>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</si>
  <si>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</si>
  <si>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A.CURICHE</t>
  </si>
  <si>
    <t>J.GANA</t>
  </si>
  <si>
    <t>Logro incipiente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</si>
</sst>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Aptos Narrow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ptos Narrow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11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9" fontId="1" fillId="2" borderId="1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3" fillId="4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1" fillId="0" borderId="3" xfId="0" applyFont="1" applyBorder="1"/>
    <xf numFmtId="0" fontId="4" fillId="5" borderId="4" xfId="0" applyFont="1" applyFill="1" applyBorder="1" applyAlignment="1">
      <alignment horizontal="center" vertical="center" textRotation="255"/>
    </xf>
    <xf numFmtId="0" fontId="5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6" borderId="4" xfId="0" applyFont="1" applyFill="1" applyBorder="1" applyAlignment="1">
      <alignment horizontal="center" vertical="center"/>
    </xf>
    <xf numFmtId="0" fontId="7" fillId="0" borderId="3" xfId="0" applyFont="1" applyBorder="1"/>
    <xf numFmtId="0" fontId="8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 wrapText="1"/>
    </xf>
    <xf numFmtId="0" fontId="10" fillId="0" borderId="4" xfId="0" applyFont="1" applyBorder="1"/>
    <xf numFmtId="0" fontId="1" fillId="7" borderId="1" xfId="0" applyFont="1" applyFill="1" applyBorder="1"/>
    <xf numFmtId="0" fontId="8" fillId="0" borderId="5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4" fillId="5" borderId="0" xfId="0" applyFont="1" applyFill="1" applyAlignment="1">
      <alignment horizontal="center" vertical="center" textRotation="255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oc2020-2\Duoc\2024-2\PTY4614-003D\Fase%203\PLANILLA%20DE%20EVALUACI&#211;N%20FASE%203%20-%20PRESENTACION%20FINAL.xlsx" TargetMode="External"/><Relationship Id="rId1" Type="http://schemas.openxmlformats.org/officeDocument/2006/relationships/externalLinkPath" Target="PLANILLA%20DE%20EVALUACI&#211;N%20FASE%203%20-%20PRESENTACION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UPO 1"/>
      <sheetName val="GRUPO 2"/>
      <sheetName val="GRUPO 3"/>
      <sheetName val="GRUPO 4"/>
      <sheetName val="GRUPO 5"/>
      <sheetName val="GRUPO 6"/>
      <sheetName val="GRUPO 7"/>
      <sheetName val="GRUPO 8"/>
      <sheetName val="GRUPO 9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 t="str">
            <v xml:space="preserve">1. Presenta el proyecto considerando la relevancia, objetivos, metodología y desarrollo, de acuerdo a los estándares de calidad de la disciplina. </v>
          </cell>
        </row>
        <row r="5">
          <cell r="A5" t="str">
            <v xml:space="preserve">2. Presenta las evidencias del Proyecto APT, dando cuenta del cumplimiento de los objetivos y de acuerdo a los estándares de la disciplina. </v>
          </cell>
        </row>
        <row r="6">
          <cell r="A6" t="str">
            <v>3. Responde las preguntas realizadas por la comisión, cumpliendo con los estándares de calidad de la disciplina.</v>
          </cell>
        </row>
        <row r="7">
          <cell r="A7" t="str">
            <v>4. Expone el Proyecto APT, considerando el formato y el tiempo establecido para la presentación.</v>
          </cell>
        </row>
        <row r="8">
          <cell r="A8" t="str">
            <v>5. Expresa sus ideas con fluidez, claridad y precisión, utilizando lenguaje técnico propio de la disciplina.</v>
          </cell>
        </row>
        <row r="9">
          <cell r="A9" t="str">
            <v>6. Entrega la documentación y evidencias requerida por la asignatura de acuerdo a la estructura y nombres solicitados, guardando todas las evidencias de avances en Git</v>
          </cell>
        </row>
        <row r="10">
          <cell r="A10" t="str">
            <v xml:space="preserve">7. Expone el tema utilizando un lenguaje técnico disciplinar al presentar la propuesta y responde evidenciando un manejo de la información. </v>
          </cell>
        </row>
      </sheetData>
      <sheetData sheetId="10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1.1000000000000001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1.2</v>
          </cell>
        </row>
        <row r="11">
          <cell r="A11">
            <v>4.5</v>
          </cell>
          <cell r="B11">
            <v>1.2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1.3</v>
          </cell>
        </row>
        <row r="14">
          <cell r="A14">
            <v>6</v>
          </cell>
          <cell r="B14">
            <v>1.3</v>
          </cell>
        </row>
        <row r="15">
          <cell r="A15">
            <v>6.5</v>
          </cell>
          <cell r="B15">
            <v>1.3</v>
          </cell>
        </row>
        <row r="16">
          <cell r="A16">
            <v>7</v>
          </cell>
          <cell r="B16">
            <v>1.4</v>
          </cell>
        </row>
        <row r="17">
          <cell r="A17">
            <v>7.5</v>
          </cell>
          <cell r="B17">
            <v>1.4</v>
          </cell>
        </row>
        <row r="18">
          <cell r="A18">
            <v>8</v>
          </cell>
          <cell r="B18">
            <v>1.4</v>
          </cell>
        </row>
        <row r="19">
          <cell r="A19">
            <v>8.5</v>
          </cell>
          <cell r="B19">
            <v>1.4</v>
          </cell>
        </row>
        <row r="20">
          <cell r="A20">
            <v>9</v>
          </cell>
          <cell r="B20">
            <v>1.5</v>
          </cell>
        </row>
        <row r="21">
          <cell r="A21">
            <v>9.5</v>
          </cell>
          <cell r="B21">
            <v>1.5</v>
          </cell>
        </row>
        <row r="22">
          <cell r="A22">
            <v>10</v>
          </cell>
          <cell r="B22">
            <v>1.5</v>
          </cell>
        </row>
        <row r="23">
          <cell r="A23">
            <v>10.5</v>
          </cell>
          <cell r="B23">
            <v>1.5</v>
          </cell>
        </row>
        <row r="24">
          <cell r="A24">
            <v>11</v>
          </cell>
          <cell r="B24">
            <v>1.6</v>
          </cell>
        </row>
        <row r="25">
          <cell r="A25">
            <v>11.5</v>
          </cell>
          <cell r="B25">
            <v>1.6</v>
          </cell>
        </row>
        <row r="26">
          <cell r="A26">
            <v>12</v>
          </cell>
          <cell r="B26">
            <v>1.6</v>
          </cell>
        </row>
        <row r="27">
          <cell r="A27">
            <v>12.5</v>
          </cell>
          <cell r="B27">
            <v>1.6</v>
          </cell>
        </row>
        <row r="28">
          <cell r="A28">
            <v>13</v>
          </cell>
          <cell r="B28">
            <v>1.7</v>
          </cell>
        </row>
        <row r="29">
          <cell r="A29">
            <v>13.5</v>
          </cell>
          <cell r="B29">
            <v>1.7</v>
          </cell>
        </row>
        <row r="30">
          <cell r="A30">
            <v>14</v>
          </cell>
          <cell r="B30">
            <v>1.7</v>
          </cell>
        </row>
        <row r="31">
          <cell r="A31">
            <v>14.5</v>
          </cell>
          <cell r="B31">
            <v>1.7</v>
          </cell>
        </row>
        <row r="32">
          <cell r="A32">
            <v>15</v>
          </cell>
          <cell r="B32">
            <v>1.8</v>
          </cell>
        </row>
        <row r="33">
          <cell r="A33">
            <v>15.5</v>
          </cell>
          <cell r="B33">
            <v>1.8</v>
          </cell>
        </row>
        <row r="34">
          <cell r="A34">
            <v>16</v>
          </cell>
          <cell r="B34">
            <v>1.8</v>
          </cell>
        </row>
        <row r="35">
          <cell r="A35">
            <v>16.5</v>
          </cell>
          <cell r="B35">
            <v>1.8</v>
          </cell>
        </row>
        <row r="36">
          <cell r="A36">
            <v>17</v>
          </cell>
          <cell r="B36">
            <v>1.9</v>
          </cell>
        </row>
        <row r="37">
          <cell r="A37">
            <v>17.5</v>
          </cell>
          <cell r="B37">
            <v>1.9</v>
          </cell>
        </row>
        <row r="38">
          <cell r="A38">
            <v>18</v>
          </cell>
          <cell r="B38">
            <v>1.9</v>
          </cell>
        </row>
        <row r="39">
          <cell r="A39">
            <v>18.5</v>
          </cell>
          <cell r="B39">
            <v>1.9</v>
          </cell>
        </row>
        <row r="40">
          <cell r="A40">
            <v>19</v>
          </cell>
          <cell r="B40">
            <v>2</v>
          </cell>
        </row>
        <row r="41">
          <cell r="A41">
            <v>19.5</v>
          </cell>
          <cell r="B41">
            <v>2</v>
          </cell>
        </row>
        <row r="42">
          <cell r="A42">
            <v>20</v>
          </cell>
          <cell r="B42">
            <v>2</v>
          </cell>
        </row>
        <row r="43">
          <cell r="A43">
            <v>20.5</v>
          </cell>
          <cell r="B43">
            <v>2</v>
          </cell>
        </row>
        <row r="44">
          <cell r="A44">
            <v>21</v>
          </cell>
          <cell r="B44">
            <v>2.1</v>
          </cell>
        </row>
        <row r="45">
          <cell r="A45">
            <v>21.5</v>
          </cell>
          <cell r="B45">
            <v>2.1</v>
          </cell>
        </row>
        <row r="46">
          <cell r="A46">
            <v>22</v>
          </cell>
          <cell r="B46">
            <v>2.1</v>
          </cell>
        </row>
        <row r="47">
          <cell r="A47">
            <v>22.5</v>
          </cell>
          <cell r="B47">
            <v>2.1</v>
          </cell>
        </row>
        <row r="48">
          <cell r="A48">
            <v>23</v>
          </cell>
          <cell r="B48">
            <v>2.2000000000000002</v>
          </cell>
        </row>
        <row r="49">
          <cell r="A49">
            <v>23.5</v>
          </cell>
          <cell r="B49">
            <v>2.2000000000000002</v>
          </cell>
        </row>
        <row r="50">
          <cell r="A50">
            <v>24</v>
          </cell>
          <cell r="B50">
            <v>2.2000000000000002</v>
          </cell>
        </row>
        <row r="51">
          <cell r="A51">
            <v>24.5</v>
          </cell>
          <cell r="B51">
            <v>2.2000000000000002</v>
          </cell>
        </row>
        <row r="52">
          <cell r="A52">
            <v>25</v>
          </cell>
          <cell r="B52">
            <v>2.2999999999999998</v>
          </cell>
        </row>
        <row r="53">
          <cell r="A53">
            <v>25.5</v>
          </cell>
          <cell r="B53">
            <v>2.2999999999999998</v>
          </cell>
        </row>
        <row r="54">
          <cell r="A54">
            <v>26</v>
          </cell>
          <cell r="B54">
            <v>2.2999999999999998</v>
          </cell>
        </row>
        <row r="55">
          <cell r="A55">
            <v>26.5</v>
          </cell>
          <cell r="B55">
            <v>2.2999999999999998</v>
          </cell>
        </row>
        <row r="56">
          <cell r="A56">
            <v>27</v>
          </cell>
          <cell r="B56">
            <v>2.4</v>
          </cell>
        </row>
        <row r="57">
          <cell r="A57">
            <v>27.5</v>
          </cell>
          <cell r="B57">
            <v>2.4</v>
          </cell>
        </row>
        <row r="58">
          <cell r="A58">
            <v>28</v>
          </cell>
          <cell r="B58">
            <v>2.4</v>
          </cell>
        </row>
        <row r="59">
          <cell r="A59">
            <v>28.5</v>
          </cell>
          <cell r="B59">
            <v>2.4</v>
          </cell>
        </row>
        <row r="60">
          <cell r="A60">
            <v>29</v>
          </cell>
          <cell r="B60">
            <v>2.5</v>
          </cell>
        </row>
        <row r="61">
          <cell r="A61">
            <v>29.5</v>
          </cell>
          <cell r="B61">
            <v>2.5</v>
          </cell>
        </row>
        <row r="62">
          <cell r="A62">
            <v>30</v>
          </cell>
          <cell r="B62">
            <v>2.5</v>
          </cell>
        </row>
        <row r="63">
          <cell r="A63">
            <v>30.5</v>
          </cell>
          <cell r="B63">
            <v>2.5</v>
          </cell>
        </row>
        <row r="64">
          <cell r="A64">
            <v>31</v>
          </cell>
          <cell r="B64">
            <v>2.6</v>
          </cell>
        </row>
        <row r="65">
          <cell r="A65">
            <v>31.5</v>
          </cell>
          <cell r="B65">
            <v>2.6</v>
          </cell>
        </row>
        <row r="66">
          <cell r="A66">
            <v>32</v>
          </cell>
          <cell r="B66">
            <v>2.6</v>
          </cell>
        </row>
        <row r="67">
          <cell r="A67">
            <v>32.5</v>
          </cell>
          <cell r="B67">
            <v>2.6</v>
          </cell>
        </row>
        <row r="68">
          <cell r="A68">
            <v>33</v>
          </cell>
          <cell r="B68">
            <v>2.7</v>
          </cell>
        </row>
        <row r="69">
          <cell r="A69">
            <v>33.5</v>
          </cell>
          <cell r="B69">
            <v>2.7</v>
          </cell>
        </row>
        <row r="70">
          <cell r="A70">
            <v>34</v>
          </cell>
          <cell r="B70">
            <v>2.7</v>
          </cell>
        </row>
        <row r="71">
          <cell r="A71">
            <v>34.5</v>
          </cell>
          <cell r="B71">
            <v>2.7</v>
          </cell>
        </row>
        <row r="72">
          <cell r="A72">
            <v>35</v>
          </cell>
          <cell r="B72">
            <v>2.8</v>
          </cell>
        </row>
        <row r="73">
          <cell r="A73">
            <v>35.5</v>
          </cell>
          <cell r="B73">
            <v>2.8</v>
          </cell>
        </row>
        <row r="74">
          <cell r="A74">
            <v>36</v>
          </cell>
          <cell r="B74">
            <v>2.8</v>
          </cell>
        </row>
        <row r="75">
          <cell r="A75">
            <v>36.5</v>
          </cell>
          <cell r="B75">
            <v>2.8</v>
          </cell>
        </row>
        <row r="76">
          <cell r="A76">
            <v>37</v>
          </cell>
          <cell r="B76">
            <v>2.9</v>
          </cell>
        </row>
        <row r="77">
          <cell r="A77">
            <v>37.5</v>
          </cell>
          <cell r="B77">
            <v>2.9</v>
          </cell>
        </row>
        <row r="78">
          <cell r="A78">
            <v>38</v>
          </cell>
          <cell r="B78">
            <v>2.9</v>
          </cell>
        </row>
        <row r="79">
          <cell r="A79">
            <v>38.5</v>
          </cell>
          <cell r="B79">
            <v>2.9</v>
          </cell>
        </row>
        <row r="80">
          <cell r="A80">
            <v>39</v>
          </cell>
          <cell r="B80">
            <v>3</v>
          </cell>
        </row>
        <row r="81">
          <cell r="A81">
            <v>39.5</v>
          </cell>
          <cell r="B81">
            <v>3</v>
          </cell>
        </row>
        <row r="82">
          <cell r="A82">
            <v>40</v>
          </cell>
          <cell r="B82">
            <v>3</v>
          </cell>
        </row>
        <row r="83">
          <cell r="A83">
            <v>40.5</v>
          </cell>
          <cell r="B83">
            <v>3</v>
          </cell>
        </row>
        <row r="84">
          <cell r="A84">
            <v>41</v>
          </cell>
          <cell r="B84">
            <v>3.1</v>
          </cell>
        </row>
        <row r="85">
          <cell r="A85">
            <v>41.5</v>
          </cell>
          <cell r="B85">
            <v>3.1</v>
          </cell>
        </row>
        <row r="86">
          <cell r="A86">
            <v>42</v>
          </cell>
          <cell r="B86">
            <v>3.1</v>
          </cell>
        </row>
        <row r="87">
          <cell r="A87">
            <v>42.5</v>
          </cell>
          <cell r="B87">
            <v>3.1</v>
          </cell>
        </row>
        <row r="88">
          <cell r="A88">
            <v>43</v>
          </cell>
          <cell r="B88">
            <v>3.2</v>
          </cell>
        </row>
        <row r="89">
          <cell r="A89">
            <v>43.5</v>
          </cell>
          <cell r="B89">
            <v>3.2</v>
          </cell>
        </row>
        <row r="90">
          <cell r="A90">
            <v>44</v>
          </cell>
          <cell r="B90">
            <v>3.2</v>
          </cell>
        </row>
        <row r="91">
          <cell r="A91">
            <v>44.5</v>
          </cell>
          <cell r="B91">
            <v>3.2</v>
          </cell>
        </row>
        <row r="92">
          <cell r="A92">
            <v>45</v>
          </cell>
          <cell r="B92">
            <v>3.3</v>
          </cell>
        </row>
        <row r="93">
          <cell r="A93">
            <v>45.5</v>
          </cell>
          <cell r="B93">
            <v>3.3</v>
          </cell>
        </row>
        <row r="94">
          <cell r="A94">
            <v>46</v>
          </cell>
          <cell r="B94">
            <v>3.3</v>
          </cell>
        </row>
        <row r="95">
          <cell r="A95">
            <v>46.5</v>
          </cell>
          <cell r="B95">
            <v>3.3</v>
          </cell>
        </row>
        <row r="96">
          <cell r="A96">
            <v>47</v>
          </cell>
          <cell r="B96">
            <v>3.4</v>
          </cell>
        </row>
        <row r="97">
          <cell r="A97">
            <v>47.5</v>
          </cell>
          <cell r="B97">
            <v>3.4</v>
          </cell>
        </row>
        <row r="98">
          <cell r="A98">
            <v>48</v>
          </cell>
          <cell r="B98">
            <v>3.4</v>
          </cell>
        </row>
        <row r="99">
          <cell r="A99">
            <v>48.5</v>
          </cell>
          <cell r="B99">
            <v>3.4</v>
          </cell>
        </row>
        <row r="100">
          <cell r="A100">
            <v>49</v>
          </cell>
          <cell r="B100">
            <v>3.5</v>
          </cell>
        </row>
        <row r="101">
          <cell r="A101">
            <v>49.5</v>
          </cell>
          <cell r="B101">
            <v>3.5</v>
          </cell>
        </row>
        <row r="102">
          <cell r="A102">
            <v>50</v>
          </cell>
          <cell r="B102">
            <v>3.5</v>
          </cell>
        </row>
        <row r="103">
          <cell r="A103">
            <v>50.5</v>
          </cell>
          <cell r="B103">
            <v>3.5</v>
          </cell>
        </row>
        <row r="104">
          <cell r="A104">
            <v>51</v>
          </cell>
          <cell r="B104">
            <v>3.6</v>
          </cell>
        </row>
        <row r="105">
          <cell r="A105">
            <v>51.5</v>
          </cell>
          <cell r="B105">
            <v>3.6</v>
          </cell>
        </row>
        <row r="106">
          <cell r="A106">
            <v>52</v>
          </cell>
          <cell r="B106">
            <v>3.6</v>
          </cell>
        </row>
        <row r="107">
          <cell r="A107">
            <v>52.5</v>
          </cell>
          <cell r="B107">
            <v>3.6</v>
          </cell>
        </row>
        <row r="108">
          <cell r="A108">
            <v>53</v>
          </cell>
          <cell r="B108">
            <v>3.7</v>
          </cell>
        </row>
        <row r="109">
          <cell r="A109">
            <v>53.5</v>
          </cell>
          <cell r="B109">
            <v>3.7</v>
          </cell>
        </row>
        <row r="110">
          <cell r="A110">
            <v>54</v>
          </cell>
          <cell r="B110">
            <v>3.7</v>
          </cell>
        </row>
        <row r="111">
          <cell r="A111">
            <v>54.5</v>
          </cell>
          <cell r="B111">
            <v>3.7</v>
          </cell>
        </row>
        <row r="112">
          <cell r="A112">
            <v>55</v>
          </cell>
          <cell r="B112">
            <v>3.8</v>
          </cell>
        </row>
        <row r="113">
          <cell r="A113">
            <v>55.5</v>
          </cell>
          <cell r="B113">
            <v>3.8</v>
          </cell>
        </row>
        <row r="114">
          <cell r="A114">
            <v>56</v>
          </cell>
          <cell r="B114">
            <v>3.8</v>
          </cell>
        </row>
        <row r="115">
          <cell r="A115">
            <v>56.5</v>
          </cell>
          <cell r="B115">
            <v>3.8</v>
          </cell>
        </row>
        <row r="116">
          <cell r="A116">
            <v>57</v>
          </cell>
          <cell r="B116">
            <v>3.9</v>
          </cell>
        </row>
        <row r="117">
          <cell r="A117">
            <v>57.5</v>
          </cell>
          <cell r="B117">
            <v>3.9</v>
          </cell>
        </row>
        <row r="118">
          <cell r="A118">
            <v>58</v>
          </cell>
          <cell r="B118">
            <v>3.9</v>
          </cell>
        </row>
        <row r="119">
          <cell r="A119">
            <v>58.5</v>
          </cell>
          <cell r="B119">
            <v>3.9</v>
          </cell>
        </row>
        <row r="120">
          <cell r="A120">
            <v>59</v>
          </cell>
          <cell r="B120">
            <v>4</v>
          </cell>
        </row>
        <row r="121">
          <cell r="A121">
            <v>59.5</v>
          </cell>
          <cell r="B121">
            <v>4</v>
          </cell>
        </row>
        <row r="122">
          <cell r="A122">
            <v>60</v>
          </cell>
          <cell r="B122">
            <v>4</v>
          </cell>
        </row>
        <row r="123">
          <cell r="A123">
            <v>60.5</v>
          </cell>
          <cell r="B123">
            <v>4</v>
          </cell>
        </row>
        <row r="124">
          <cell r="A124">
            <v>61</v>
          </cell>
          <cell r="B124">
            <v>4.0999999999999996</v>
          </cell>
        </row>
        <row r="125">
          <cell r="A125">
            <v>61.5</v>
          </cell>
          <cell r="B125">
            <v>4.0999999999999996</v>
          </cell>
        </row>
        <row r="126">
          <cell r="A126">
            <v>62</v>
          </cell>
          <cell r="B126">
            <v>4.2</v>
          </cell>
        </row>
        <row r="127">
          <cell r="A127">
            <v>62.5</v>
          </cell>
          <cell r="B127">
            <v>4.2</v>
          </cell>
        </row>
        <row r="128">
          <cell r="A128">
            <v>63</v>
          </cell>
          <cell r="B128">
            <v>4.2</v>
          </cell>
        </row>
        <row r="129">
          <cell r="A129">
            <v>63.5</v>
          </cell>
          <cell r="B129">
            <v>4.3</v>
          </cell>
        </row>
        <row r="130">
          <cell r="A130">
            <v>64</v>
          </cell>
          <cell r="B130">
            <v>4.3</v>
          </cell>
        </row>
        <row r="131">
          <cell r="A131">
            <v>64.5</v>
          </cell>
          <cell r="B131">
            <v>4.3</v>
          </cell>
        </row>
        <row r="132">
          <cell r="A132">
            <v>65</v>
          </cell>
          <cell r="B132">
            <v>4.4000000000000004</v>
          </cell>
        </row>
        <row r="133">
          <cell r="A133">
            <v>65.5</v>
          </cell>
          <cell r="B133">
            <v>4.4000000000000004</v>
          </cell>
        </row>
        <row r="134">
          <cell r="A134">
            <v>66</v>
          </cell>
          <cell r="B134">
            <v>4.5</v>
          </cell>
        </row>
        <row r="135">
          <cell r="A135">
            <v>66.5</v>
          </cell>
          <cell r="B135">
            <v>4.5</v>
          </cell>
        </row>
        <row r="136">
          <cell r="A136">
            <v>67</v>
          </cell>
          <cell r="B136">
            <v>4.5</v>
          </cell>
        </row>
        <row r="137">
          <cell r="A137">
            <v>67.5</v>
          </cell>
          <cell r="B137">
            <v>4.5999999999999996</v>
          </cell>
        </row>
        <row r="138">
          <cell r="A138">
            <v>68</v>
          </cell>
          <cell r="B138">
            <v>4.5999999999999996</v>
          </cell>
        </row>
        <row r="139">
          <cell r="A139">
            <v>68.5</v>
          </cell>
          <cell r="B139">
            <v>4.5999999999999996</v>
          </cell>
        </row>
        <row r="140">
          <cell r="A140">
            <v>69</v>
          </cell>
          <cell r="B140">
            <v>4.7</v>
          </cell>
        </row>
        <row r="141">
          <cell r="A141">
            <v>69.5</v>
          </cell>
          <cell r="B141">
            <v>4.7</v>
          </cell>
        </row>
        <row r="142">
          <cell r="A142">
            <v>70</v>
          </cell>
          <cell r="B142">
            <v>4.8</v>
          </cell>
        </row>
        <row r="143">
          <cell r="A143">
            <v>70.5</v>
          </cell>
          <cell r="B143">
            <v>4.8</v>
          </cell>
        </row>
        <row r="144">
          <cell r="A144">
            <v>71</v>
          </cell>
          <cell r="B144">
            <v>4.8</v>
          </cell>
        </row>
        <row r="145">
          <cell r="A145">
            <v>71.5</v>
          </cell>
          <cell r="B145">
            <v>4.9000000000000004</v>
          </cell>
        </row>
        <row r="146">
          <cell r="A146">
            <v>72</v>
          </cell>
          <cell r="B146">
            <v>4.9000000000000004</v>
          </cell>
        </row>
        <row r="147">
          <cell r="A147">
            <v>72.5</v>
          </cell>
          <cell r="B147">
            <v>4.9000000000000004</v>
          </cell>
        </row>
        <row r="148">
          <cell r="A148">
            <v>73</v>
          </cell>
          <cell r="B148">
            <v>5</v>
          </cell>
        </row>
        <row r="149">
          <cell r="A149">
            <v>73.5</v>
          </cell>
          <cell r="B149">
            <v>5</v>
          </cell>
        </row>
        <row r="150">
          <cell r="A150">
            <v>74</v>
          </cell>
          <cell r="B150">
            <v>5.0999999999999996</v>
          </cell>
        </row>
        <row r="151">
          <cell r="A151">
            <v>74.5</v>
          </cell>
          <cell r="B151">
            <v>5.0999999999999996</v>
          </cell>
        </row>
        <row r="152">
          <cell r="A152">
            <v>75</v>
          </cell>
          <cell r="B152">
            <v>5.0999999999999996</v>
          </cell>
        </row>
        <row r="153">
          <cell r="A153">
            <v>75.5</v>
          </cell>
          <cell r="B153">
            <v>5.2</v>
          </cell>
        </row>
        <row r="154">
          <cell r="A154">
            <v>76</v>
          </cell>
          <cell r="B154">
            <v>5.2</v>
          </cell>
        </row>
        <row r="155">
          <cell r="A155">
            <v>76.5</v>
          </cell>
          <cell r="B155">
            <v>5.2</v>
          </cell>
        </row>
        <row r="156">
          <cell r="A156">
            <v>77</v>
          </cell>
          <cell r="B156">
            <v>5.3</v>
          </cell>
        </row>
        <row r="157">
          <cell r="A157">
            <v>77.5</v>
          </cell>
          <cell r="B157">
            <v>5.3</v>
          </cell>
        </row>
        <row r="158">
          <cell r="A158">
            <v>78</v>
          </cell>
          <cell r="B158">
            <v>5.4</v>
          </cell>
        </row>
        <row r="159">
          <cell r="A159">
            <v>78.5</v>
          </cell>
          <cell r="B159">
            <v>5.4</v>
          </cell>
        </row>
        <row r="160">
          <cell r="A160">
            <v>79</v>
          </cell>
          <cell r="B160">
            <v>5.4</v>
          </cell>
        </row>
        <row r="161">
          <cell r="A161">
            <v>79.5</v>
          </cell>
          <cell r="B161">
            <v>5.5</v>
          </cell>
        </row>
        <row r="162">
          <cell r="A162">
            <v>80</v>
          </cell>
          <cell r="B162">
            <v>5.5</v>
          </cell>
        </row>
        <row r="163">
          <cell r="A163">
            <v>80.5</v>
          </cell>
          <cell r="B163">
            <v>5.5</v>
          </cell>
        </row>
        <row r="164">
          <cell r="A164">
            <v>81</v>
          </cell>
          <cell r="B164">
            <v>5.6</v>
          </cell>
        </row>
        <row r="165">
          <cell r="A165">
            <v>81.5</v>
          </cell>
          <cell r="B165">
            <v>5.6</v>
          </cell>
        </row>
        <row r="166">
          <cell r="A166">
            <v>82</v>
          </cell>
          <cell r="B166">
            <v>5.7</v>
          </cell>
        </row>
        <row r="167">
          <cell r="A167">
            <v>82.5</v>
          </cell>
          <cell r="B167">
            <v>5.7</v>
          </cell>
        </row>
        <row r="168">
          <cell r="A168">
            <v>83</v>
          </cell>
          <cell r="B168">
            <v>5.7</v>
          </cell>
        </row>
        <row r="169">
          <cell r="A169">
            <v>83.5</v>
          </cell>
          <cell r="B169">
            <v>5.8</v>
          </cell>
        </row>
        <row r="170">
          <cell r="A170">
            <v>84</v>
          </cell>
          <cell r="B170">
            <v>5.8</v>
          </cell>
        </row>
        <row r="171">
          <cell r="A171">
            <v>84.5</v>
          </cell>
          <cell r="B171">
            <v>5.8</v>
          </cell>
        </row>
        <row r="172">
          <cell r="A172">
            <v>85</v>
          </cell>
          <cell r="B172">
            <v>5.9</v>
          </cell>
        </row>
        <row r="173">
          <cell r="A173">
            <v>85.5</v>
          </cell>
          <cell r="B173">
            <v>5.9</v>
          </cell>
        </row>
        <row r="174">
          <cell r="A174">
            <v>86</v>
          </cell>
          <cell r="B174">
            <v>6</v>
          </cell>
        </row>
        <row r="175">
          <cell r="A175">
            <v>86.5</v>
          </cell>
          <cell r="B175">
            <v>6</v>
          </cell>
        </row>
        <row r="176">
          <cell r="A176">
            <v>87</v>
          </cell>
          <cell r="B176">
            <v>6</v>
          </cell>
        </row>
        <row r="177">
          <cell r="A177">
            <v>87.5</v>
          </cell>
          <cell r="B177">
            <v>6.1</v>
          </cell>
        </row>
        <row r="178">
          <cell r="A178">
            <v>88</v>
          </cell>
          <cell r="B178">
            <v>6.1</v>
          </cell>
        </row>
        <row r="179">
          <cell r="A179">
            <v>88.5</v>
          </cell>
          <cell r="B179">
            <v>6.1</v>
          </cell>
        </row>
        <row r="180">
          <cell r="A180">
            <v>89</v>
          </cell>
          <cell r="B180">
            <v>6.2</v>
          </cell>
        </row>
        <row r="181">
          <cell r="A181">
            <v>89.5</v>
          </cell>
          <cell r="B181">
            <v>6.2</v>
          </cell>
        </row>
        <row r="182">
          <cell r="A182">
            <v>90</v>
          </cell>
          <cell r="B182">
            <v>6.3</v>
          </cell>
        </row>
        <row r="183">
          <cell r="A183">
            <v>90.5</v>
          </cell>
          <cell r="B183">
            <v>6.3</v>
          </cell>
        </row>
        <row r="184">
          <cell r="A184">
            <v>91</v>
          </cell>
          <cell r="B184">
            <v>6.3</v>
          </cell>
        </row>
        <row r="185">
          <cell r="A185">
            <v>91.5</v>
          </cell>
          <cell r="B185">
            <v>6.4</v>
          </cell>
        </row>
        <row r="186">
          <cell r="A186">
            <v>92</v>
          </cell>
          <cell r="B186">
            <v>6.4</v>
          </cell>
        </row>
        <row r="187">
          <cell r="A187">
            <v>92.5</v>
          </cell>
          <cell r="B187">
            <v>6.4</v>
          </cell>
        </row>
        <row r="188">
          <cell r="A188">
            <v>93</v>
          </cell>
          <cell r="B188">
            <v>6.5</v>
          </cell>
        </row>
        <row r="189">
          <cell r="A189">
            <v>93.5</v>
          </cell>
          <cell r="B189">
            <v>6.5</v>
          </cell>
        </row>
        <row r="190">
          <cell r="A190">
            <v>94</v>
          </cell>
          <cell r="B190">
            <v>6.6</v>
          </cell>
        </row>
        <row r="191">
          <cell r="A191">
            <v>94.5</v>
          </cell>
          <cell r="B191">
            <v>6.6</v>
          </cell>
        </row>
        <row r="192">
          <cell r="A192">
            <v>95</v>
          </cell>
          <cell r="B192">
            <v>6.6</v>
          </cell>
        </row>
        <row r="193">
          <cell r="A193">
            <v>95.5</v>
          </cell>
          <cell r="B193">
            <v>6.7</v>
          </cell>
        </row>
        <row r="194">
          <cell r="A194">
            <v>96</v>
          </cell>
          <cell r="B194">
            <v>6.7</v>
          </cell>
        </row>
        <row r="195">
          <cell r="A195">
            <v>96.5</v>
          </cell>
          <cell r="B195">
            <v>6.7</v>
          </cell>
        </row>
        <row r="196">
          <cell r="A196">
            <v>97</v>
          </cell>
          <cell r="B196">
            <v>6.8</v>
          </cell>
        </row>
        <row r="197">
          <cell r="A197">
            <v>97.5</v>
          </cell>
          <cell r="B197">
            <v>6.8</v>
          </cell>
        </row>
        <row r="198">
          <cell r="A198">
            <v>98</v>
          </cell>
          <cell r="B198">
            <v>6.9</v>
          </cell>
        </row>
        <row r="199">
          <cell r="A199">
            <v>98.5</v>
          </cell>
          <cell r="B199">
            <v>6.9</v>
          </cell>
        </row>
        <row r="200">
          <cell r="A200">
            <v>99</v>
          </cell>
          <cell r="B200">
            <v>6.9</v>
          </cell>
        </row>
        <row r="201">
          <cell r="A201">
            <v>99.5</v>
          </cell>
          <cell r="B201">
            <v>7</v>
          </cell>
        </row>
        <row r="202">
          <cell r="A202">
            <v>100</v>
          </cell>
          <cell r="B202">
            <v>7</v>
          </cell>
        </row>
      </sheetData>
      <sheetData sheetId="11"/>
      <sheetData sheetId="12"/>
      <sheetData sheetId="13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2C0F-97C4-42FC-AEDA-BD649DC435D6}">
  <dimension ref="A2:K1003"/>
  <sheetViews>
    <sheetView showGridLines="0" tabSelected="1" topLeftCell="A86" workbookViewId="0">
      <selection activeCell="C91" sqref="C91:C97"/>
    </sheetView>
  </sheetViews>
  <sheetFormatPr baseColWidth="10" defaultColWidth="14.44140625" defaultRowHeight="15" customHeight="1" outlineLevelRow="1" x14ac:dyDescent="0.3"/>
  <cols>
    <col min="1" max="1" width="10.5546875" customWidth="1"/>
    <col min="2" max="2" width="66.88671875" customWidth="1"/>
    <col min="3" max="3" width="22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</cols>
  <sheetData>
    <row r="2" spans="1:11" ht="14.4" x14ac:dyDescent="0.3">
      <c r="C2" s="1">
        <v>0.7</v>
      </c>
      <c r="D2" s="2">
        <v>0.3</v>
      </c>
      <c r="E2" s="3">
        <v>1</v>
      </c>
    </row>
    <row r="3" spans="1:11" ht="14.4" x14ac:dyDescent="0.3">
      <c r="B3" s="4" t="s">
        <v>0</v>
      </c>
      <c r="C3" s="5" t="s">
        <v>1</v>
      </c>
      <c r="D3" s="6" t="s">
        <v>2</v>
      </c>
      <c r="E3" s="7" t="s">
        <v>3</v>
      </c>
    </row>
    <row r="4" spans="1:11" ht="14.4" x14ac:dyDescent="0.3">
      <c r="A4" s="8">
        <v>1</v>
      </c>
      <c r="B4" s="9" t="s">
        <v>4</v>
      </c>
      <c r="C4" s="10">
        <f>C21</f>
        <v>6.3</v>
      </c>
      <c r="D4" s="11">
        <f>AVERAGE(C73,C125)</f>
        <v>6.2</v>
      </c>
      <c r="E4" s="12">
        <f t="shared" ref="E4:E7" si="0">C4*C$2+D4*D$2</f>
        <v>6.27</v>
      </c>
      <c r="F4" s="13">
        <f>AVERAGE(C4,D4,E4)</f>
        <v>6.2566666666666668</v>
      </c>
    </row>
    <row r="5" spans="1:11" ht="14.4" x14ac:dyDescent="0.3">
      <c r="A5" s="8">
        <v>2</v>
      </c>
      <c r="B5" s="9" t="s">
        <v>5</v>
      </c>
      <c r="C5" s="10">
        <f>C34</f>
        <v>6.4</v>
      </c>
      <c r="D5" s="11">
        <f>AVERAGE(C86,C138)</f>
        <v>6</v>
      </c>
      <c r="E5" s="12">
        <f t="shared" si="0"/>
        <v>6.2799999999999994</v>
      </c>
      <c r="F5" s="13">
        <f>AVERAGE(C5,D5,E5)</f>
        <v>6.2266666666666666</v>
      </c>
    </row>
    <row r="6" spans="1:11" ht="14.4" x14ac:dyDescent="0.3">
      <c r="A6" s="8">
        <v>3</v>
      </c>
      <c r="B6" s="9" t="s">
        <v>6</v>
      </c>
      <c r="C6" s="10">
        <f>C47</f>
        <v>6.3</v>
      </c>
      <c r="D6" s="11">
        <f>AVERAGE(C99,C151)</f>
        <v>6</v>
      </c>
      <c r="E6" s="12">
        <f t="shared" si="0"/>
        <v>6.2099999999999991</v>
      </c>
      <c r="F6" s="13">
        <f>AVERAGE(C6,D6,E6)</f>
        <v>6.169999999999999</v>
      </c>
    </row>
    <row r="7" spans="1:11" ht="14.4" x14ac:dyDescent="0.3">
      <c r="A7" s="8">
        <v>4</v>
      </c>
      <c r="B7" s="14"/>
      <c r="C7" s="10">
        <f>C60</f>
        <v>7</v>
      </c>
      <c r="D7" s="11">
        <f>AVERAGE(C112,C164)</f>
        <v>7</v>
      </c>
      <c r="E7" s="12">
        <f t="shared" si="0"/>
        <v>7</v>
      </c>
    </row>
    <row r="11" spans="1:11" ht="18" outlineLevel="1" x14ac:dyDescent="0.3">
      <c r="A11" s="15" t="s">
        <v>7</v>
      </c>
      <c r="B11" s="16" t="str">
        <f>B4</f>
        <v>Diego Saavedra</v>
      </c>
      <c r="C11" s="17" t="s">
        <v>8</v>
      </c>
      <c r="D11" s="18" t="s">
        <v>9</v>
      </c>
      <c r="E11" s="19"/>
      <c r="F11" s="19"/>
      <c r="G11" s="19"/>
      <c r="H11" s="19"/>
      <c r="I11" s="19"/>
      <c r="J11" s="19"/>
      <c r="K11" s="20"/>
    </row>
    <row r="12" spans="1:11" ht="14.4" outlineLevel="1" x14ac:dyDescent="0.3">
      <c r="A12" s="21"/>
      <c r="B12" s="22" t="s">
        <v>10</v>
      </c>
      <c r="C12" s="23"/>
      <c r="D12" s="18" t="s">
        <v>11</v>
      </c>
      <c r="E12" s="20"/>
      <c r="F12" s="18" t="s">
        <v>12</v>
      </c>
      <c r="G12" s="20"/>
      <c r="H12" s="18" t="s">
        <v>13</v>
      </c>
      <c r="I12" s="20"/>
      <c r="J12" s="18" t="s">
        <v>14</v>
      </c>
      <c r="K12" s="20"/>
    </row>
    <row r="13" spans="1:11" ht="24" outlineLevel="1" x14ac:dyDescent="0.3">
      <c r="A13" s="21"/>
      <c r="B13" s="24" t="str">
        <f>[1]RUBRICA!A4</f>
        <v xml:space="preserve">1. Presenta el proyecto considerando la relevancia, objetivos, metodología y desarrollo, de acuerdo a los estándares de calidad de la disciplina. </v>
      </c>
      <c r="C13" s="25" t="s">
        <v>11</v>
      </c>
      <c r="D13" s="26" t="str">
        <f t="shared" ref="D13:D19" si="1">IF($C13=CL,"X","")</f>
        <v>X</v>
      </c>
      <c r="E13" s="26">
        <f>IF(D13="X",100*0.15,"")</f>
        <v>15</v>
      </c>
      <c r="F13" s="26" t="str">
        <f t="shared" ref="F13:F19" si="2">IF($C13=L,"X","")</f>
        <v/>
      </c>
      <c r="G13" s="26" t="str">
        <f>IF(F13="X",60*0.15,"")</f>
        <v/>
      </c>
      <c r="H13" s="26" t="str">
        <f t="shared" ref="H13:H19" si="3">IF($C13=ML,"X","")</f>
        <v/>
      </c>
      <c r="I13" s="26" t="str">
        <f>IF(H13="X",30*0.15,"")</f>
        <v/>
      </c>
      <c r="J13" s="26" t="str">
        <f t="shared" ref="J13:J19" si="4">IF($C13=NL,"X","")</f>
        <v/>
      </c>
      <c r="K13" s="26" t="str">
        <f t="shared" ref="K13:K19" si="5">IF($J13="X",0,"")</f>
        <v/>
      </c>
    </row>
    <row r="14" spans="1:11" ht="26.25" customHeight="1" outlineLevel="1" x14ac:dyDescent="0.3">
      <c r="A14" s="21"/>
      <c r="B14" s="24" t="str">
        <f>[1]RUBRICA!A5</f>
        <v xml:space="preserve">2. Presenta las evidencias del Proyecto APT, dando cuenta del cumplimiento de los objetivos y de acuerdo a los estándares de la disciplina. </v>
      </c>
      <c r="C14" s="25" t="s">
        <v>12</v>
      </c>
      <c r="D14" s="26" t="str">
        <f t="shared" si="1"/>
        <v/>
      </c>
      <c r="E14" s="26" t="str">
        <f>IF(D14="X",100*0.25,"")</f>
        <v/>
      </c>
      <c r="F14" s="26" t="str">
        <f t="shared" si="2"/>
        <v>X</v>
      </c>
      <c r="G14" s="26">
        <f>IF(F14="X",60*0.25,"")</f>
        <v>15</v>
      </c>
      <c r="H14" s="26" t="str">
        <f t="shared" si="3"/>
        <v/>
      </c>
      <c r="I14" s="26" t="str">
        <f>IF(H14="X",30*0.25,"")</f>
        <v/>
      </c>
      <c r="J14" s="26" t="str">
        <f t="shared" si="4"/>
        <v/>
      </c>
      <c r="K14" s="26" t="str">
        <f t="shared" si="5"/>
        <v/>
      </c>
    </row>
    <row r="15" spans="1:11" ht="24" outlineLevel="1" x14ac:dyDescent="0.3">
      <c r="A15" s="21"/>
      <c r="B15" s="24" t="str">
        <f>[1]RUBRICA!A6</f>
        <v>3. Responde las preguntas realizadas por la comisión, cumpliendo con los estándares de calidad de la disciplina.</v>
      </c>
      <c r="C15" s="25" t="s">
        <v>11</v>
      </c>
      <c r="D15" s="26" t="str">
        <f>IF($C15=CL,"X","")</f>
        <v>X</v>
      </c>
      <c r="E15" s="26">
        <f>IF(D15="X",100*0.2,"")</f>
        <v>20</v>
      </c>
      <c r="F15" s="26" t="str">
        <f t="shared" si="2"/>
        <v/>
      </c>
      <c r="G15" s="26" t="str">
        <f>IF(F15="X",60*0.2,"")</f>
        <v/>
      </c>
      <c r="H15" s="26" t="str">
        <f t="shared" si="3"/>
        <v/>
      </c>
      <c r="I15" s="26" t="str">
        <f>IF(H15="X",30*0.2,"")</f>
        <v/>
      </c>
      <c r="J15" s="26" t="str">
        <f t="shared" si="4"/>
        <v/>
      </c>
      <c r="K15" s="26" t="str">
        <f t="shared" si="5"/>
        <v/>
      </c>
    </row>
    <row r="16" spans="1:11" ht="24" outlineLevel="1" x14ac:dyDescent="0.3">
      <c r="A16" s="21"/>
      <c r="B16" s="24" t="str">
        <f>[1]RUBRICA!A7</f>
        <v>4. Expone el Proyecto APT, considerando el formato y el tiempo establecido para la presentación.</v>
      </c>
      <c r="C16" s="25" t="s">
        <v>11</v>
      </c>
      <c r="D16" s="26" t="str">
        <f t="shared" si="1"/>
        <v>X</v>
      </c>
      <c r="E16" s="26">
        <f t="shared" ref="E16:E17" si="6">IF(D16="X",100*0.05,"")</f>
        <v>5</v>
      </c>
      <c r="F16" s="26" t="str">
        <f t="shared" si="2"/>
        <v/>
      </c>
      <c r="G16" s="26" t="str">
        <f t="shared" ref="G16:G17" si="7">IF(F16="X",60*0.05,"")</f>
        <v/>
      </c>
      <c r="H16" s="26" t="str">
        <f t="shared" si="3"/>
        <v/>
      </c>
      <c r="I16" s="26" t="str">
        <f t="shared" ref="I16:I17" si="8">IF(H16="X",30*0.05,"")</f>
        <v/>
      </c>
      <c r="J16" s="26" t="str">
        <f t="shared" si="4"/>
        <v/>
      </c>
      <c r="K16" s="26" t="str">
        <f t="shared" si="5"/>
        <v/>
      </c>
    </row>
    <row r="17" spans="1:11" ht="24" outlineLevel="1" x14ac:dyDescent="0.3">
      <c r="A17" s="21"/>
      <c r="B17" s="24" t="str">
        <f>[1]RUBRICA!A8</f>
        <v>5. Expresa sus ideas con fluidez, claridad y precisión, utilizando lenguaje técnico propio de la disciplina.</v>
      </c>
      <c r="C17" s="25" t="s">
        <v>11</v>
      </c>
      <c r="D17" s="26" t="str">
        <f t="shared" si="1"/>
        <v>X</v>
      </c>
      <c r="E17" s="26">
        <f t="shared" si="6"/>
        <v>5</v>
      </c>
      <c r="F17" s="26" t="str">
        <f t="shared" si="2"/>
        <v/>
      </c>
      <c r="G17" s="26" t="str">
        <f t="shared" si="7"/>
        <v/>
      </c>
      <c r="H17" s="26" t="str">
        <f t="shared" si="3"/>
        <v/>
      </c>
      <c r="I17" s="26" t="str">
        <f t="shared" si="8"/>
        <v/>
      </c>
      <c r="J17" s="26" t="str">
        <f t="shared" si="4"/>
        <v/>
      </c>
      <c r="K17" s="26" t="str">
        <f t="shared" si="5"/>
        <v/>
      </c>
    </row>
    <row r="18" spans="1:11" ht="24" outlineLevel="1" x14ac:dyDescent="0.3">
      <c r="A18" s="21"/>
      <c r="B18" s="24" t="str">
        <f>[1]RUBRICA!A9</f>
        <v>6. Entrega la documentación y evidencias requerida por la asignatura de acuerdo a la estructura y nombres solicitados, guardando todas las evidencias de avances en Git</v>
      </c>
      <c r="C18" s="25" t="s">
        <v>11</v>
      </c>
      <c r="D18" s="26" t="str">
        <f t="shared" si="1"/>
        <v>X</v>
      </c>
      <c r="E18" s="26">
        <f>IF(D18="X",100*0.2,"")</f>
        <v>20</v>
      </c>
      <c r="F18" s="26" t="str">
        <f t="shared" si="2"/>
        <v/>
      </c>
      <c r="G18" s="26" t="str">
        <f>IF(F18="X",60*0.02,"")</f>
        <v/>
      </c>
      <c r="H18" s="26" t="str">
        <f t="shared" si="3"/>
        <v/>
      </c>
      <c r="I18" s="26" t="str">
        <f>IF(H18="X",30*0.2,"")</f>
        <v/>
      </c>
      <c r="J18" s="26" t="str">
        <f t="shared" si="4"/>
        <v/>
      </c>
      <c r="K18" s="26" t="str">
        <f t="shared" si="5"/>
        <v/>
      </c>
    </row>
    <row r="19" spans="1:11" ht="24" outlineLevel="1" x14ac:dyDescent="0.3">
      <c r="A19" s="21"/>
      <c r="B19" s="24" t="str">
        <f>[1]RUBRICA!A10</f>
        <v xml:space="preserve">7. Expone el tema utilizando un lenguaje técnico disciplinar al presentar la propuesta y responde evidenciando un manejo de la información. </v>
      </c>
      <c r="C19" s="25" t="s">
        <v>11</v>
      </c>
      <c r="D19" s="26" t="str">
        <f t="shared" si="1"/>
        <v>X</v>
      </c>
      <c r="E19" s="26">
        <f>IF(D19="X",100*0.1,"")</f>
        <v>10</v>
      </c>
      <c r="F19" s="26" t="str">
        <f t="shared" si="2"/>
        <v/>
      </c>
      <c r="G19" s="26" t="str">
        <f>IF(F19="X",60*0.1,"")</f>
        <v/>
      </c>
      <c r="H19" s="26" t="str">
        <f t="shared" si="3"/>
        <v/>
      </c>
      <c r="I19" s="26" t="str">
        <f>IF(H19="X",30*0.1,"")</f>
        <v/>
      </c>
      <c r="J19" s="26" t="str">
        <f t="shared" si="4"/>
        <v/>
      </c>
      <c r="K19" s="26" t="str">
        <f t="shared" si="5"/>
        <v/>
      </c>
    </row>
    <row r="20" spans="1:11" ht="15.75" customHeight="1" outlineLevel="1" x14ac:dyDescent="0.35">
      <c r="A20" s="21"/>
      <c r="B20" s="27" t="s">
        <v>15</v>
      </c>
      <c r="C20" s="28">
        <f>E20+G20+I20+K20</f>
        <v>90</v>
      </c>
      <c r="D20" s="29"/>
      <c r="E20" s="29">
        <f>SUM(E13:E19)</f>
        <v>75</v>
      </c>
      <c r="F20" s="29"/>
      <c r="G20" s="29">
        <f>SUM(G13:G19)</f>
        <v>15</v>
      </c>
      <c r="H20" s="29"/>
      <c r="I20" s="29">
        <f>SUM(I13:I19)</f>
        <v>0</v>
      </c>
      <c r="J20" s="29"/>
      <c r="K20" s="29">
        <f>SUM(K13:K19)</f>
        <v>0</v>
      </c>
    </row>
    <row r="21" spans="1:11" ht="15.75" customHeight="1" outlineLevel="1" x14ac:dyDescent="0.35">
      <c r="A21" s="23"/>
      <c r="B21" s="30" t="s">
        <v>16</v>
      </c>
      <c r="C21" s="31">
        <f>VLOOKUP(C20,[1]ESCALA_IEP!A2:B202,2,FALSE)</f>
        <v>6.3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15" t="s">
        <v>7</v>
      </c>
      <c r="B24" s="16" t="str">
        <f>B5</f>
        <v>Matias Pizarro</v>
      </c>
      <c r="C24" s="17" t="s">
        <v>8</v>
      </c>
      <c r="D24" s="18" t="s">
        <v>9</v>
      </c>
      <c r="E24" s="19"/>
      <c r="F24" s="19"/>
      <c r="G24" s="19"/>
      <c r="H24" s="19"/>
      <c r="I24" s="19"/>
      <c r="J24" s="19"/>
      <c r="K24" s="20"/>
    </row>
    <row r="25" spans="1:11" ht="24" customHeight="1" x14ac:dyDescent="0.3">
      <c r="A25" s="21"/>
      <c r="B25" s="22" t="s">
        <v>10</v>
      </c>
      <c r="C25" s="23"/>
      <c r="D25" s="18" t="s">
        <v>11</v>
      </c>
      <c r="E25" s="20"/>
      <c r="F25" s="18" t="s">
        <v>12</v>
      </c>
      <c r="G25" s="20"/>
      <c r="H25" s="18" t="s">
        <v>13</v>
      </c>
      <c r="I25" s="20"/>
      <c r="J25" s="18" t="s">
        <v>14</v>
      </c>
      <c r="K25" s="20"/>
    </row>
    <row r="26" spans="1:11" ht="24" customHeight="1" x14ac:dyDescent="0.3">
      <c r="A26" s="21"/>
      <c r="B26" s="24" t="str">
        <f>[1]RUBRICA!A4</f>
        <v xml:space="preserve">1. Presenta el proyecto considerando la relevancia, objetivos, metodología y desarrollo, de acuerdo a los estándares de calidad de la disciplina. </v>
      </c>
      <c r="C26" s="25" t="s">
        <v>11</v>
      </c>
      <c r="D26" s="26" t="str">
        <f t="shared" ref="D26:D32" si="9">IF($C26=CL,"X","")</f>
        <v>X</v>
      </c>
      <c r="E26" s="26">
        <f>IF(D26="X",100*0.15,"")</f>
        <v>15</v>
      </c>
      <c r="F26" s="26" t="str">
        <f t="shared" ref="F26:F32" si="10">IF($C26=L,"X","")</f>
        <v/>
      </c>
      <c r="G26" s="26" t="str">
        <f>IF(F26="X",60*0.15,"")</f>
        <v/>
      </c>
      <c r="H26" s="26" t="str">
        <f t="shared" ref="H26:H32" si="11">IF($C26=ML,"X","")</f>
        <v/>
      </c>
      <c r="I26" s="26" t="str">
        <f>IF(H26="X",30*0.15,"")</f>
        <v/>
      </c>
      <c r="J26" s="26" t="str">
        <f t="shared" ref="J26:J32" si="12">IF($C26=NL,"X","")</f>
        <v/>
      </c>
      <c r="K26" s="26" t="str">
        <f t="shared" ref="K26:K32" si="13">IF($J26="X",0,"")</f>
        <v/>
      </c>
    </row>
    <row r="27" spans="1:11" ht="24" customHeight="1" x14ac:dyDescent="0.3">
      <c r="A27" s="21"/>
      <c r="B27" s="24" t="str">
        <f>[1]RUBRICA!A5</f>
        <v xml:space="preserve">2. Presenta las evidencias del Proyecto APT, dando cuenta del cumplimiento de los objetivos y de acuerdo a los estándares de la disciplina. </v>
      </c>
      <c r="C27" s="25" t="s">
        <v>11</v>
      </c>
      <c r="D27" s="26" t="str">
        <f t="shared" si="9"/>
        <v>X</v>
      </c>
      <c r="E27" s="26">
        <f>IF(D27="X",100*0.25,"")</f>
        <v>25</v>
      </c>
      <c r="F27" s="26" t="str">
        <f t="shared" si="10"/>
        <v/>
      </c>
      <c r="G27" s="26" t="str">
        <f>IF(F27="X",60*0.25,"")</f>
        <v/>
      </c>
      <c r="H27" s="26" t="str">
        <f t="shared" si="11"/>
        <v/>
      </c>
      <c r="I27" s="26" t="str">
        <f>IF(H27="X",30*0.25,"")</f>
        <v/>
      </c>
      <c r="J27" s="26" t="str">
        <f t="shared" si="12"/>
        <v/>
      </c>
      <c r="K27" s="26" t="str">
        <f t="shared" si="13"/>
        <v/>
      </c>
    </row>
    <row r="28" spans="1:11" ht="24" customHeight="1" x14ac:dyDescent="0.3">
      <c r="A28" s="21"/>
      <c r="B28" s="24" t="str">
        <f>[1]RUBRICA!A6</f>
        <v>3. Responde las preguntas realizadas por la comisión, cumpliendo con los estándares de calidad de la disciplina.</v>
      </c>
      <c r="C28" s="25" t="s">
        <v>12</v>
      </c>
      <c r="D28" s="26" t="str">
        <f t="shared" si="9"/>
        <v/>
      </c>
      <c r="E28" s="26" t="str">
        <f>IF(D28="X",100*0.2,"")</f>
        <v/>
      </c>
      <c r="F28" s="26" t="str">
        <f t="shared" si="10"/>
        <v>X</v>
      </c>
      <c r="G28" s="26">
        <f>IF(F28="X",60*0.2,"")</f>
        <v>12</v>
      </c>
      <c r="H28" s="26" t="str">
        <f t="shared" si="11"/>
        <v/>
      </c>
      <c r="I28" s="26" t="str">
        <f>IF(H28="X",30*0.2,"")</f>
        <v/>
      </c>
      <c r="J28" s="26" t="str">
        <f t="shared" si="12"/>
        <v/>
      </c>
      <c r="K28" s="26" t="str">
        <f t="shared" si="13"/>
        <v/>
      </c>
    </row>
    <row r="29" spans="1:11" ht="24" customHeight="1" x14ac:dyDescent="0.3">
      <c r="A29" s="21"/>
      <c r="B29" s="24" t="str">
        <f>[1]RUBRICA!A7</f>
        <v>4. Expone el Proyecto APT, considerando el formato y el tiempo establecido para la presentación.</v>
      </c>
      <c r="C29" s="25" t="s">
        <v>11</v>
      </c>
      <c r="D29" s="26" t="str">
        <f t="shared" si="9"/>
        <v>X</v>
      </c>
      <c r="E29" s="26">
        <f t="shared" ref="E29:E30" si="14">IF(D29="X",100*0.05,"")</f>
        <v>5</v>
      </c>
      <c r="F29" s="26" t="str">
        <f t="shared" si="10"/>
        <v/>
      </c>
      <c r="G29" s="26" t="str">
        <f t="shared" ref="G29:G30" si="15">IF(F29="X",60*0.05,"")</f>
        <v/>
      </c>
      <c r="H29" s="26" t="str">
        <f t="shared" si="11"/>
        <v/>
      </c>
      <c r="I29" s="26" t="str">
        <f t="shared" ref="I29:I30" si="16">IF(H29="X",30*0.05,"")</f>
        <v/>
      </c>
      <c r="J29" s="26" t="str">
        <f t="shared" si="12"/>
        <v/>
      </c>
      <c r="K29" s="26" t="str">
        <f t="shared" si="13"/>
        <v/>
      </c>
    </row>
    <row r="30" spans="1:11" ht="24" customHeight="1" x14ac:dyDescent="0.3">
      <c r="A30" s="21"/>
      <c r="B30" s="24" t="str">
        <f>[1]RUBRICA!A8</f>
        <v>5. Expresa sus ideas con fluidez, claridad y precisión, utilizando lenguaje técnico propio de la disciplina.</v>
      </c>
      <c r="C30" s="25" t="s">
        <v>11</v>
      </c>
      <c r="D30" s="26" t="str">
        <f t="shared" si="9"/>
        <v>X</v>
      </c>
      <c r="E30" s="26">
        <f t="shared" si="14"/>
        <v>5</v>
      </c>
      <c r="F30" s="26" t="str">
        <f t="shared" si="10"/>
        <v/>
      </c>
      <c r="G30" s="26" t="str">
        <f t="shared" si="15"/>
        <v/>
      </c>
      <c r="H30" s="26" t="str">
        <f t="shared" si="11"/>
        <v/>
      </c>
      <c r="I30" s="26" t="str">
        <f t="shared" si="16"/>
        <v/>
      </c>
      <c r="J30" s="26" t="str">
        <f t="shared" si="12"/>
        <v/>
      </c>
      <c r="K30" s="26" t="str">
        <f t="shared" si="13"/>
        <v/>
      </c>
    </row>
    <row r="31" spans="1:11" ht="24" customHeight="1" x14ac:dyDescent="0.3">
      <c r="A31" s="21"/>
      <c r="B31" s="24" t="str">
        <f>[1]RUBRICA!A9</f>
        <v>6. Entrega la documentación y evidencias requerida por la asignatura de acuerdo a la estructura y nombres solicitados, guardando todas las evidencias de avances en Git</v>
      </c>
      <c r="C31" s="25" t="s">
        <v>11</v>
      </c>
      <c r="D31" s="26" t="str">
        <f t="shared" si="9"/>
        <v>X</v>
      </c>
      <c r="E31" s="26">
        <f>IF(D31="X",100*0.2,"")</f>
        <v>20</v>
      </c>
      <c r="F31" s="26" t="str">
        <f t="shared" si="10"/>
        <v/>
      </c>
      <c r="G31" s="26" t="str">
        <f>IF(F31="X",60*0.02,"")</f>
        <v/>
      </c>
      <c r="H31" s="26" t="str">
        <f t="shared" si="11"/>
        <v/>
      </c>
      <c r="I31" s="26" t="str">
        <f>IF(H31="X",30*0.2,"")</f>
        <v/>
      </c>
      <c r="J31" s="26" t="str">
        <f t="shared" si="12"/>
        <v/>
      </c>
      <c r="K31" s="26" t="str">
        <f t="shared" si="13"/>
        <v/>
      </c>
    </row>
    <row r="32" spans="1:11" ht="24" customHeight="1" x14ac:dyDescent="0.3">
      <c r="A32" s="21"/>
      <c r="B32" s="24" t="str">
        <f>[1]RUBRICA!A10</f>
        <v xml:space="preserve">7. Expone el tema utilizando un lenguaje técnico disciplinar al presentar la propuesta y responde evidenciando un manejo de la información. </v>
      </c>
      <c r="C32" s="25" t="s">
        <v>11</v>
      </c>
      <c r="D32" s="26" t="str">
        <f t="shared" si="9"/>
        <v>X</v>
      </c>
      <c r="E32" s="26">
        <f>IF(D32="X",100*0.1,"")</f>
        <v>10</v>
      </c>
      <c r="F32" s="26" t="str">
        <f t="shared" si="10"/>
        <v/>
      </c>
      <c r="G32" s="26" t="str">
        <f>IF(F32="X",60*0.1,"")</f>
        <v/>
      </c>
      <c r="H32" s="26" t="str">
        <f t="shared" si="11"/>
        <v/>
      </c>
      <c r="I32" s="26" t="str">
        <f>IF(H32="X",30*0.1,"")</f>
        <v/>
      </c>
      <c r="J32" s="26" t="str">
        <f t="shared" si="12"/>
        <v/>
      </c>
      <c r="K32" s="26" t="str">
        <f t="shared" si="13"/>
        <v/>
      </c>
    </row>
    <row r="33" spans="1:11" ht="24" customHeight="1" x14ac:dyDescent="0.35">
      <c r="A33" s="21"/>
      <c r="B33" s="27" t="s">
        <v>15</v>
      </c>
      <c r="C33" s="28">
        <f>E33+G33+I33+K33</f>
        <v>92</v>
      </c>
      <c r="D33" s="29"/>
      <c r="E33" s="29">
        <f>SUM(E26:E32)</f>
        <v>80</v>
      </c>
      <c r="F33" s="29"/>
      <c r="G33" s="29">
        <f>SUM(G26:G32)</f>
        <v>12</v>
      </c>
      <c r="H33" s="29"/>
      <c r="I33" s="29">
        <f>SUM(I26:I32)</f>
        <v>0</v>
      </c>
      <c r="J33" s="29"/>
      <c r="K33" s="29">
        <f>SUM(K26:K32)</f>
        <v>0</v>
      </c>
    </row>
    <row r="34" spans="1:11" ht="24" customHeight="1" x14ac:dyDescent="0.35">
      <c r="A34" s="23"/>
      <c r="B34" s="30" t="s">
        <v>16</v>
      </c>
      <c r="C34" s="31">
        <f>VLOOKUP(C33,[1]ESCALA_IEP!A15:B215,2,FALSE)</f>
        <v>6.4</v>
      </c>
    </row>
    <row r="35" spans="1:11" ht="15.75" customHeight="1" x14ac:dyDescent="0.3"/>
    <row r="36" spans="1:11" ht="13.5" customHeight="1" x14ac:dyDescent="0.3"/>
    <row r="37" spans="1:11" ht="24" customHeight="1" x14ac:dyDescent="0.3">
      <c r="A37" s="15" t="s">
        <v>7</v>
      </c>
      <c r="B37" s="16" t="str">
        <f>B6</f>
        <v>Felipe Canto</v>
      </c>
      <c r="C37" s="17" t="s">
        <v>8</v>
      </c>
      <c r="D37" s="18" t="s">
        <v>9</v>
      </c>
      <c r="E37" s="19"/>
      <c r="F37" s="19"/>
      <c r="G37" s="19"/>
      <c r="H37" s="19"/>
      <c r="I37" s="19"/>
      <c r="J37" s="19"/>
      <c r="K37" s="20"/>
    </row>
    <row r="38" spans="1:11" ht="24" customHeight="1" x14ac:dyDescent="0.3">
      <c r="A38" s="21"/>
      <c r="B38" s="22" t="s">
        <v>10</v>
      </c>
      <c r="C38" s="23"/>
      <c r="D38" s="18" t="s">
        <v>11</v>
      </c>
      <c r="E38" s="20"/>
      <c r="F38" s="18" t="s">
        <v>12</v>
      </c>
      <c r="G38" s="20"/>
      <c r="H38" s="18" t="s">
        <v>13</v>
      </c>
      <c r="I38" s="20"/>
      <c r="J38" s="18" t="s">
        <v>14</v>
      </c>
      <c r="K38" s="20"/>
    </row>
    <row r="39" spans="1:11" ht="24" customHeight="1" x14ac:dyDescent="0.3">
      <c r="A39" s="21"/>
      <c r="B39" s="24" t="str">
        <f>[1]RUBRICA!A4</f>
        <v xml:space="preserve">1. Presenta el proyecto considerando la relevancia, objetivos, metodología y desarrollo, de acuerdo a los estándares de calidad de la disciplina. </v>
      </c>
      <c r="C39" s="25" t="s">
        <v>11</v>
      </c>
      <c r="D39" s="26" t="str">
        <f t="shared" ref="D39:D45" si="17">IF($C39=CL,"X","")</f>
        <v>X</v>
      </c>
      <c r="E39" s="26">
        <f>IF(D39="X",100*0.15,"")</f>
        <v>15</v>
      </c>
      <c r="F39" s="26" t="str">
        <f t="shared" ref="F39:F45" si="18">IF($C39=L,"X","")</f>
        <v/>
      </c>
      <c r="G39" s="26" t="str">
        <f>IF(F39="X",60*0.15,"")</f>
        <v/>
      </c>
      <c r="H39" s="26" t="str">
        <f t="shared" ref="H39:H45" si="19">IF($C39=ML,"X","")</f>
        <v/>
      </c>
      <c r="I39" s="26" t="str">
        <f>IF(H39="X",30*0.15,"")</f>
        <v/>
      </c>
      <c r="J39" s="26" t="str">
        <f t="shared" ref="J39:J45" si="20">IF($C39=NL,"X","")</f>
        <v/>
      </c>
      <c r="K39" s="26" t="str">
        <f t="shared" ref="K39:K45" si="21">IF($J39="X",0,"")</f>
        <v/>
      </c>
    </row>
    <row r="40" spans="1:11" ht="24" customHeight="1" x14ac:dyDescent="0.3">
      <c r="A40" s="21"/>
      <c r="B40" s="24" t="str">
        <f>[1]RUBRICA!A5</f>
        <v xml:space="preserve">2. Presenta las evidencias del Proyecto APT, dando cuenta del cumplimiento de los objetivos y de acuerdo a los estándares de la disciplina. </v>
      </c>
      <c r="C40" s="25" t="s">
        <v>12</v>
      </c>
      <c r="D40" s="26" t="str">
        <f t="shared" si="17"/>
        <v/>
      </c>
      <c r="E40" s="26" t="str">
        <f>IF(D40="X",100*0.25,"")</f>
        <v/>
      </c>
      <c r="F40" s="26" t="str">
        <f t="shared" si="18"/>
        <v>X</v>
      </c>
      <c r="G40" s="26">
        <f>IF(F40="X",60*0.25,"")</f>
        <v>15</v>
      </c>
      <c r="H40" s="26" t="str">
        <f t="shared" si="19"/>
        <v/>
      </c>
      <c r="I40" s="26" t="str">
        <f>IF(H40="X",30*0.25,"")</f>
        <v/>
      </c>
      <c r="J40" s="26" t="str">
        <f t="shared" si="20"/>
        <v/>
      </c>
      <c r="K40" s="26" t="str">
        <f t="shared" si="21"/>
        <v/>
      </c>
    </row>
    <row r="41" spans="1:11" ht="24" customHeight="1" x14ac:dyDescent="0.3">
      <c r="A41" s="21"/>
      <c r="B41" s="24" t="str">
        <f>[1]RUBRICA!A6</f>
        <v>3. Responde las preguntas realizadas por la comisión, cumpliendo con los estándares de calidad de la disciplina.</v>
      </c>
      <c r="C41" s="25" t="s">
        <v>11</v>
      </c>
      <c r="D41" s="26" t="str">
        <f t="shared" si="17"/>
        <v>X</v>
      </c>
      <c r="E41" s="26">
        <f>IF(D41="X",100*0.2,"")</f>
        <v>20</v>
      </c>
      <c r="F41" s="26" t="str">
        <f t="shared" si="18"/>
        <v/>
      </c>
      <c r="G41" s="26" t="str">
        <f>IF(F41="X",60*0.2,"")</f>
        <v/>
      </c>
      <c r="H41" s="26" t="str">
        <f t="shared" si="19"/>
        <v/>
      </c>
      <c r="I41" s="26" t="str">
        <f>IF(H41="X",30*0.2,"")</f>
        <v/>
      </c>
      <c r="J41" s="26" t="str">
        <f t="shared" si="20"/>
        <v/>
      </c>
      <c r="K41" s="26" t="str">
        <f t="shared" si="21"/>
        <v/>
      </c>
    </row>
    <row r="42" spans="1:11" ht="24" customHeight="1" x14ac:dyDescent="0.3">
      <c r="A42" s="21"/>
      <c r="B42" s="24" t="str">
        <f>[1]RUBRICA!A7</f>
        <v>4. Expone el Proyecto APT, considerando el formato y el tiempo establecido para la presentación.</v>
      </c>
      <c r="C42" s="25" t="s">
        <v>11</v>
      </c>
      <c r="D42" s="26" t="str">
        <f t="shared" si="17"/>
        <v>X</v>
      </c>
      <c r="E42" s="26">
        <f t="shared" ref="E42:E43" si="22">IF(D42="X",100*0.05,"")</f>
        <v>5</v>
      </c>
      <c r="F42" s="26" t="str">
        <f t="shared" si="18"/>
        <v/>
      </c>
      <c r="G42" s="26" t="str">
        <f t="shared" ref="G42:G43" si="23">IF(F42="X",60*0.05,"")</f>
        <v/>
      </c>
      <c r="H42" s="26" t="str">
        <f t="shared" si="19"/>
        <v/>
      </c>
      <c r="I42" s="26" t="str">
        <f t="shared" ref="I42:I43" si="24">IF(H42="X",30*0.05,"")</f>
        <v/>
      </c>
      <c r="J42" s="26" t="str">
        <f t="shared" si="20"/>
        <v/>
      </c>
      <c r="K42" s="26" t="str">
        <f t="shared" si="21"/>
        <v/>
      </c>
    </row>
    <row r="43" spans="1:11" ht="24" customHeight="1" x14ac:dyDescent="0.3">
      <c r="A43" s="21"/>
      <c r="B43" s="24" t="str">
        <f>[1]RUBRICA!A8</f>
        <v>5. Expresa sus ideas con fluidez, claridad y precisión, utilizando lenguaje técnico propio de la disciplina.</v>
      </c>
      <c r="C43" s="25" t="s">
        <v>11</v>
      </c>
      <c r="D43" s="26" t="str">
        <f t="shared" si="17"/>
        <v>X</v>
      </c>
      <c r="E43" s="26">
        <f t="shared" si="22"/>
        <v>5</v>
      </c>
      <c r="F43" s="26" t="str">
        <f t="shared" si="18"/>
        <v/>
      </c>
      <c r="G43" s="26" t="str">
        <f t="shared" si="23"/>
        <v/>
      </c>
      <c r="H43" s="26" t="str">
        <f t="shared" si="19"/>
        <v/>
      </c>
      <c r="I43" s="26" t="str">
        <f t="shared" si="24"/>
        <v/>
      </c>
      <c r="J43" s="26" t="str">
        <f t="shared" si="20"/>
        <v/>
      </c>
      <c r="K43" s="26" t="str">
        <f t="shared" si="21"/>
        <v/>
      </c>
    </row>
    <row r="44" spans="1:11" ht="24" customHeight="1" x14ac:dyDescent="0.3">
      <c r="A44" s="21"/>
      <c r="B44" s="24" t="str">
        <f>[1]RUBRICA!A9</f>
        <v>6. Entrega la documentación y evidencias requerida por la asignatura de acuerdo a la estructura y nombres solicitados, guardando todas las evidencias de avances en Git</v>
      </c>
      <c r="C44" s="25" t="s">
        <v>11</v>
      </c>
      <c r="D44" s="26" t="str">
        <f t="shared" si="17"/>
        <v>X</v>
      </c>
      <c r="E44" s="26">
        <f>IF(D44="X",100*0.2,"")</f>
        <v>20</v>
      </c>
      <c r="F44" s="26" t="str">
        <f t="shared" si="18"/>
        <v/>
      </c>
      <c r="G44" s="26" t="str">
        <f>IF(F44="X",60*0.02,"")</f>
        <v/>
      </c>
      <c r="H44" s="26" t="str">
        <f t="shared" si="19"/>
        <v/>
      </c>
      <c r="I44" s="26" t="str">
        <f>IF(H44="X",30*0.2,"")</f>
        <v/>
      </c>
      <c r="J44" s="26" t="str">
        <f t="shared" si="20"/>
        <v/>
      </c>
      <c r="K44" s="26" t="str">
        <f t="shared" si="21"/>
        <v/>
      </c>
    </row>
    <row r="45" spans="1:11" ht="24" customHeight="1" x14ac:dyDescent="0.3">
      <c r="A45" s="21"/>
      <c r="B45" s="24" t="str">
        <f>[1]RUBRICA!A10</f>
        <v xml:space="preserve">7. Expone el tema utilizando un lenguaje técnico disciplinar al presentar la propuesta y responde evidenciando un manejo de la información. </v>
      </c>
      <c r="C45" s="25" t="s">
        <v>11</v>
      </c>
      <c r="D45" s="26" t="str">
        <f t="shared" si="17"/>
        <v>X</v>
      </c>
      <c r="E45" s="26">
        <f>IF(D45="X",100*0.1,"")</f>
        <v>10</v>
      </c>
      <c r="F45" s="26" t="str">
        <f t="shared" si="18"/>
        <v/>
      </c>
      <c r="G45" s="26" t="str">
        <f>IF(F45="X",60*0.1,"")</f>
        <v/>
      </c>
      <c r="H45" s="26" t="str">
        <f t="shared" si="19"/>
        <v/>
      </c>
      <c r="I45" s="26" t="str">
        <f>IF(H45="X",30*0.1,"")</f>
        <v/>
      </c>
      <c r="J45" s="26" t="str">
        <f t="shared" si="20"/>
        <v/>
      </c>
      <c r="K45" s="26" t="str">
        <f t="shared" si="21"/>
        <v/>
      </c>
    </row>
    <row r="46" spans="1:11" ht="24" customHeight="1" x14ac:dyDescent="0.35">
      <c r="A46" s="21"/>
      <c r="B46" s="27" t="s">
        <v>15</v>
      </c>
      <c r="C46" s="28">
        <f>E46+G46+I46+K46</f>
        <v>90</v>
      </c>
      <c r="D46" s="29"/>
      <c r="E46" s="29">
        <f>SUM(E39:E45)</f>
        <v>75</v>
      </c>
      <c r="F46" s="29"/>
      <c r="G46" s="29">
        <f>SUM(G39:G45)</f>
        <v>15</v>
      </c>
      <c r="H46" s="29"/>
      <c r="I46" s="29">
        <f>SUM(I39:I45)</f>
        <v>0</v>
      </c>
      <c r="J46" s="29"/>
      <c r="K46" s="29">
        <f>SUM(K39:K45)</f>
        <v>0</v>
      </c>
    </row>
    <row r="47" spans="1:11" ht="24" customHeight="1" x14ac:dyDescent="0.35">
      <c r="A47" s="23"/>
      <c r="B47" s="30" t="s">
        <v>16</v>
      </c>
      <c r="C47" s="31">
        <f>VLOOKUP(C46,[1]ESCALA_IEP!A28:B228,2,FALSE)</f>
        <v>6.3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15" t="s">
        <v>7</v>
      </c>
      <c r="B50" s="16">
        <f>B7</f>
        <v>0</v>
      </c>
      <c r="C50" s="17" t="s">
        <v>8</v>
      </c>
      <c r="D50" s="18" t="s">
        <v>9</v>
      </c>
      <c r="E50" s="19"/>
      <c r="F50" s="19"/>
      <c r="G50" s="19"/>
      <c r="H50" s="19"/>
      <c r="I50" s="19"/>
      <c r="J50" s="19"/>
      <c r="K50" s="20"/>
    </row>
    <row r="51" spans="1:11" ht="24" customHeight="1" x14ac:dyDescent="0.3">
      <c r="A51" s="21"/>
      <c r="B51" s="22" t="s">
        <v>10</v>
      </c>
      <c r="C51" s="23"/>
      <c r="D51" s="18" t="s">
        <v>11</v>
      </c>
      <c r="E51" s="20"/>
      <c r="F51" s="18" t="s">
        <v>12</v>
      </c>
      <c r="G51" s="20"/>
      <c r="H51" s="18" t="s">
        <v>13</v>
      </c>
      <c r="I51" s="20"/>
      <c r="J51" s="18" t="s">
        <v>14</v>
      </c>
      <c r="K51" s="20"/>
    </row>
    <row r="52" spans="1:11" ht="24" customHeight="1" x14ac:dyDescent="0.3">
      <c r="A52" s="21"/>
      <c r="B52" s="24" t="str">
        <f>[1]RUBRICA!A4</f>
        <v xml:space="preserve">1. Presenta el proyecto considerando la relevancia, objetivos, metodología y desarrollo, de acuerdo a los estándares de calidad de la disciplina. </v>
      </c>
      <c r="C52" s="25" t="s">
        <v>11</v>
      </c>
      <c r="D52" s="26" t="str">
        <f t="shared" ref="D52:D58" si="25">IF($C52=CL,"X","")</f>
        <v>X</v>
      </c>
      <c r="E52" s="26">
        <f>IF(D52="X",100*0.15,"")</f>
        <v>15</v>
      </c>
      <c r="F52" s="26" t="str">
        <f t="shared" ref="F52:F58" si="26">IF($C52=L,"X","")</f>
        <v/>
      </c>
      <c r="G52" s="26" t="str">
        <f>IF(F52="X",60*0.15,"")</f>
        <v/>
      </c>
      <c r="H52" s="26" t="str">
        <f t="shared" ref="H52:H58" si="27">IF($C52=ML,"X","")</f>
        <v/>
      </c>
      <c r="I52" s="26" t="str">
        <f>IF(H52="X",30*0.15,"")</f>
        <v/>
      </c>
      <c r="J52" s="26" t="str">
        <f t="shared" ref="J52:J58" si="28">IF($C52=NL,"X","")</f>
        <v/>
      </c>
      <c r="K52" s="26" t="str">
        <f t="shared" ref="K52:K58" si="29">IF($J52="X",0,"")</f>
        <v/>
      </c>
    </row>
    <row r="53" spans="1:11" ht="24" customHeight="1" x14ac:dyDescent="0.3">
      <c r="A53" s="21"/>
      <c r="B53" s="24" t="str">
        <f>[1]RUBRICA!A5</f>
        <v xml:space="preserve">2. Presenta las evidencias del Proyecto APT, dando cuenta del cumplimiento de los objetivos y de acuerdo a los estándares de la disciplina. </v>
      </c>
      <c r="C53" s="25" t="s">
        <v>11</v>
      </c>
      <c r="D53" s="26" t="str">
        <f t="shared" si="25"/>
        <v>X</v>
      </c>
      <c r="E53" s="26">
        <f>IF(D53="X",100*0.25,"")</f>
        <v>25</v>
      </c>
      <c r="F53" s="26" t="str">
        <f t="shared" si="26"/>
        <v/>
      </c>
      <c r="G53" s="26" t="str">
        <f>IF(F53="X",60*0.25,"")</f>
        <v/>
      </c>
      <c r="H53" s="26" t="str">
        <f t="shared" si="27"/>
        <v/>
      </c>
      <c r="I53" s="26" t="str">
        <f>IF(H53="X",30*0.25,"")</f>
        <v/>
      </c>
      <c r="J53" s="26" t="str">
        <f t="shared" si="28"/>
        <v/>
      </c>
      <c r="K53" s="26" t="str">
        <f t="shared" si="29"/>
        <v/>
      </c>
    </row>
    <row r="54" spans="1:11" ht="24" customHeight="1" x14ac:dyDescent="0.3">
      <c r="A54" s="21"/>
      <c r="B54" s="24" t="str">
        <f>[1]RUBRICA!A6</f>
        <v>3. Responde las preguntas realizadas por la comisión, cumpliendo con los estándares de calidad de la disciplina.</v>
      </c>
      <c r="C54" s="25" t="s">
        <v>11</v>
      </c>
      <c r="D54" s="26" t="str">
        <f t="shared" si="25"/>
        <v>X</v>
      </c>
      <c r="E54" s="26">
        <f>IF(D54="X",100*0.2,"")</f>
        <v>20</v>
      </c>
      <c r="F54" s="26" t="str">
        <f t="shared" si="26"/>
        <v/>
      </c>
      <c r="G54" s="26" t="str">
        <f>IF(F54="X",60*0.2,"")</f>
        <v/>
      </c>
      <c r="H54" s="26" t="str">
        <f t="shared" si="27"/>
        <v/>
      </c>
      <c r="I54" s="26" t="str">
        <f>IF(H54="X",30*0.2,"")</f>
        <v/>
      </c>
      <c r="J54" s="26" t="str">
        <f t="shared" si="28"/>
        <v/>
      </c>
      <c r="K54" s="26" t="str">
        <f t="shared" si="29"/>
        <v/>
      </c>
    </row>
    <row r="55" spans="1:11" ht="24" customHeight="1" x14ac:dyDescent="0.3">
      <c r="A55" s="21"/>
      <c r="B55" s="24" t="str">
        <f>[1]RUBRICA!A7</f>
        <v>4. Expone el Proyecto APT, considerando el formato y el tiempo establecido para la presentación.</v>
      </c>
      <c r="C55" s="25" t="s">
        <v>11</v>
      </c>
      <c r="D55" s="26" t="str">
        <f t="shared" si="25"/>
        <v>X</v>
      </c>
      <c r="E55" s="26">
        <f t="shared" ref="E55:E56" si="30">IF(D55="X",100*0.05,"")</f>
        <v>5</v>
      </c>
      <c r="F55" s="26" t="str">
        <f t="shared" si="26"/>
        <v/>
      </c>
      <c r="G55" s="26" t="str">
        <f t="shared" ref="G55:G56" si="31">IF(F55="X",60*0.05,"")</f>
        <v/>
      </c>
      <c r="H55" s="26" t="str">
        <f t="shared" si="27"/>
        <v/>
      </c>
      <c r="I55" s="26" t="str">
        <f t="shared" ref="I55:I56" si="32">IF(H55="X",30*0.05,"")</f>
        <v/>
      </c>
      <c r="J55" s="26" t="str">
        <f t="shared" si="28"/>
        <v/>
      </c>
      <c r="K55" s="26" t="str">
        <f t="shared" si="29"/>
        <v/>
      </c>
    </row>
    <row r="56" spans="1:11" ht="24" customHeight="1" x14ac:dyDescent="0.3">
      <c r="A56" s="21"/>
      <c r="B56" s="24" t="str">
        <f>[1]RUBRICA!A8</f>
        <v>5. Expresa sus ideas con fluidez, claridad y precisión, utilizando lenguaje técnico propio de la disciplina.</v>
      </c>
      <c r="C56" s="25" t="s">
        <v>11</v>
      </c>
      <c r="D56" s="26" t="str">
        <f t="shared" si="25"/>
        <v>X</v>
      </c>
      <c r="E56" s="26">
        <f t="shared" si="30"/>
        <v>5</v>
      </c>
      <c r="F56" s="26" t="str">
        <f t="shared" si="26"/>
        <v/>
      </c>
      <c r="G56" s="26" t="str">
        <f t="shared" si="31"/>
        <v/>
      </c>
      <c r="H56" s="26" t="str">
        <f t="shared" si="27"/>
        <v/>
      </c>
      <c r="I56" s="26" t="str">
        <f t="shared" si="32"/>
        <v/>
      </c>
      <c r="J56" s="26" t="str">
        <f t="shared" si="28"/>
        <v/>
      </c>
      <c r="K56" s="26" t="str">
        <f t="shared" si="29"/>
        <v/>
      </c>
    </row>
    <row r="57" spans="1:11" ht="24" customHeight="1" x14ac:dyDescent="0.3">
      <c r="A57" s="21"/>
      <c r="B57" s="24" t="str">
        <f>[1]RUBRICA!A9</f>
        <v>6. Entrega la documentación y evidencias requerida por la asignatura de acuerdo a la estructura y nombres solicitados, guardando todas las evidencias de avances en Git</v>
      </c>
      <c r="C57" s="25" t="s">
        <v>11</v>
      </c>
      <c r="D57" s="26" t="str">
        <f t="shared" si="25"/>
        <v>X</v>
      </c>
      <c r="E57" s="26">
        <f>IF(D57="X",100*0.2,"")</f>
        <v>20</v>
      </c>
      <c r="F57" s="26" t="str">
        <f t="shared" si="26"/>
        <v/>
      </c>
      <c r="G57" s="26" t="str">
        <f>IF(F57="X",60*0.02,"")</f>
        <v/>
      </c>
      <c r="H57" s="26" t="str">
        <f t="shared" si="27"/>
        <v/>
      </c>
      <c r="I57" s="26" t="str">
        <f>IF(H57="X",30*0.2,"")</f>
        <v/>
      </c>
      <c r="J57" s="26" t="str">
        <f t="shared" si="28"/>
        <v/>
      </c>
      <c r="K57" s="26" t="str">
        <f t="shared" si="29"/>
        <v/>
      </c>
    </row>
    <row r="58" spans="1:11" ht="24" customHeight="1" x14ac:dyDescent="0.3">
      <c r="A58" s="21"/>
      <c r="B58" s="24" t="str">
        <f>[1]RUBRICA!A10</f>
        <v xml:space="preserve">7. Expone el tema utilizando un lenguaje técnico disciplinar al presentar la propuesta y responde evidenciando un manejo de la información. </v>
      </c>
      <c r="C58" s="25" t="s">
        <v>11</v>
      </c>
      <c r="D58" s="26" t="str">
        <f t="shared" si="25"/>
        <v>X</v>
      </c>
      <c r="E58" s="26">
        <f>IF(D58="X",100*0.1,"")</f>
        <v>10</v>
      </c>
      <c r="F58" s="26" t="str">
        <f t="shared" si="26"/>
        <v/>
      </c>
      <c r="G58" s="26" t="str">
        <f>IF(F58="X",60*0.1,"")</f>
        <v/>
      </c>
      <c r="H58" s="26" t="str">
        <f t="shared" si="27"/>
        <v/>
      </c>
      <c r="I58" s="26" t="str">
        <f>IF(H58="X",30*0.1,"")</f>
        <v/>
      </c>
      <c r="J58" s="26" t="str">
        <f t="shared" si="28"/>
        <v/>
      </c>
      <c r="K58" s="26" t="str">
        <f t="shared" si="29"/>
        <v/>
      </c>
    </row>
    <row r="59" spans="1:11" ht="24" customHeight="1" x14ac:dyDescent="0.35">
      <c r="A59" s="21"/>
      <c r="B59" s="27" t="s">
        <v>15</v>
      </c>
      <c r="C59" s="28">
        <f>E59+G59+I59+K59</f>
        <v>100</v>
      </c>
      <c r="D59" s="29"/>
      <c r="E59" s="29">
        <f>SUM(E52:E58)</f>
        <v>100</v>
      </c>
      <c r="F59" s="29"/>
      <c r="G59" s="29">
        <f>SUM(G52:G58)</f>
        <v>0</v>
      </c>
      <c r="H59" s="29"/>
      <c r="I59" s="29">
        <f>SUM(I52:I58)</f>
        <v>0</v>
      </c>
      <c r="J59" s="29"/>
      <c r="K59" s="29">
        <f>SUM(K52:K58)</f>
        <v>0</v>
      </c>
    </row>
    <row r="60" spans="1:11" ht="24" customHeight="1" x14ac:dyDescent="0.35">
      <c r="A60" s="23"/>
      <c r="B60" s="30" t="s">
        <v>16</v>
      </c>
      <c r="C60" s="31">
        <f>VLOOKUP(C59,[1]ESCALA_IEP!A41:B241,2,FALSE)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15" t="s">
        <v>17</v>
      </c>
      <c r="B63" s="16" t="str">
        <f>B4</f>
        <v>Diego Saavedra</v>
      </c>
      <c r="C63" s="17" t="s">
        <v>8</v>
      </c>
      <c r="D63" s="18" t="s">
        <v>9</v>
      </c>
      <c r="E63" s="19"/>
      <c r="F63" s="19"/>
      <c r="G63" s="19"/>
      <c r="H63" s="19"/>
      <c r="I63" s="19"/>
      <c r="J63" s="19"/>
      <c r="K63" s="20"/>
    </row>
    <row r="64" spans="1:11" ht="24" customHeight="1" x14ac:dyDescent="0.3">
      <c r="A64" s="21"/>
      <c r="B64" s="22" t="s">
        <v>10</v>
      </c>
      <c r="C64" s="23"/>
      <c r="D64" s="18" t="s">
        <v>11</v>
      </c>
      <c r="E64" s="20"/>
      <c r="F64" s="18" t="s">
        <v>12</v>
      </c>
      <c r="G64" s="20"/>
      <c r="H64" s="18" t="s">
        <v>13</v>
      </c>
      <c r="I64" s="20"/>
      <c r="J64" s="18" t="s">
        <v>14</v>
      </c>
      <c r="K64" s="20"/>
    </row>
    <row r="65" spans="1:11" ht="24" customHeight="1" x14ac:dyDescent="0.3">
      <c r="A65" s="21"/>
      <c r="B65" s="24" t="str">
        <f>[1]RUBRICA!A4</f>
        <v xml:space="preserve">1. Presenta el proyecto considerando la relevancia, objetivos, metodología y desarrollo, de acuerdo a los estándares de calidad de la disciplina. </v>
      </c>
      <c r="C65" s="25" t="s">
        <v>11</v>
      </c>
      <c r="D65" s="26" t="str">
        <f t="shared" ref="D65:D71" si="33">IF($C65=CL,"X","")</f>
        <v>X</v>
      </c>
      <c r="E65" s="26">
        <f>IF(D65="X",100*0.15,"")</f>
        <v>15</v>
      </c>
      <c r="F65" s="26" t="str">
        <f t="shared" ref="F65:F71" si="34">IF($C65=L,"X","")</f>
        <v/>
      </c>
      <c r="G65" s="26" t="str">
        <f>IF(F65="X",60*0.15,"")</f>
        <v/>
      </c>
      <c r="H65" s="26" t="str">
        <f t="shared" ref="H65:H71" si="35">IF($C65=ML,"X","")</f>
        <v/>
      </c>
      <c r="I65" s="26" t="str">
        <f>IF(H65="X",30*0.15,"")</f>
        <v/>
      </c>
      <c r="J65" s="26" t="str">
        <f t="shared" ref="J65:J71" si="36">IF($C65=NL,"X","")</f>
        <v/>
      </c>
      <c r="K65" s="26" t="str">
        <f t="shared" ref="K65:K71" si="37">IF($J65="X",0,"")</f>
        <v/>
      </c>
    </row>
    <row r="66" spans="1:11" ht="24" customHeight="1" x14ac:dyDescent="0.3">
      <c r="A66" s="21"/>
      <c r="B66" s="24" t="str">
        <f>[1]RUBRICA!A5</f>
        <v xml:space="preserve">2. Presenta las evidencias del Proyecto APT, dando cuenta del cumplimiento de los objetivos y de acuerdo a los estándares de la disciplina. </v>
      </c>
      <c r="C66" s="25" t="s">
        <v>12</v>
      </c>
      <c r="D66" s="26" t="str">
        <f t="shared" si="33"/>
        <v/>
      </c>
      <c r="E66" s="26" t="str">
        <f>IF(D66="X",100*0.25,"")</f>
        <v/>
      </c>
      <c r="F66" s="26" t="str">
        <f t="shared" si="34"/>
        <v>X</v>
      </c>
      <c r="G66" s="26">
        <f>IF(F66="X",60*0.25,"")</f>
        <v>15</v>
      </c>
      <c r="H66" s="26" t="str">
        <f t="shared" si="35"/>
        <v/>
      </c>
      <c r="I66" s="26" t="str">
        <f>IF(H66="X",30*0.25,"")</f>
        <v/>
      </c>
      <c r="J66" s="26" t="str">
        <f t="shared" si="36"/>
        <v/>
      </c>
      <c r="K66" s="26" t="str">
        <f t="shared" si="37"/>
        <v/>
      </c>
    </row>
    <row r="67" spans="1:11" ht="24" customHeight="1" x14ac:dyDescent="0.3">
      <c r="A67" s="21"/>
      <c r="B67" s="24" t="str">
        <f>[1]RUBRICA!A6</f>
        <v>3. Responde las preguntas realizadas por la comisión, cumpliendo con los estándares de calidad de la disciplina.</v>
      </c>
      <c r="C67" s="25" t="s">
        <v>11</v>
      </c>
      <c r="D67" s="26" t="str">
        <f t="shared" si="33"/>
        <v>X</v>
      </c>
      <c r="E67" s="26">
        <f>IF(D67="X",100*0.2,"")</f>
        <v>20</v>
      </c>
      <c r="F67" s="26" t="str">
        <f t="shared" si="34"/>
        <v/>
      </c>
      <c r="G67" s="26" t="str">
        <f>IF(F67="X",60*0.2,"")</f>
        <v/>
      </c>
      <c r="H67" s="26" t="str">
        <f t="shared" si="35"/>
        <v/>
      </c>
      <c r="I67" s="26" t="str">
        <f>IF(H67="X",30*0.2,"")</f>
        <v/>
      </c>
      <c r="J67" s="26" t="str">
        <f t="shared" si="36"/>
        <v/>
      </c>
      <c r="K67" s="26" t="str">
        <f t="shared" si="37"/>
        <v/>
      </c>
    </row>
    <row r="68" spans="1:11" ht="24" customHeight="1" x14ac:dyDescent="0.3">
      <c r="A68" s="21"/>
      <c r="B68" s="24" t="str">
        <f>[1]RUBRICA!A7</f>
        <v>4. Expone el Proyecto APT, considerando el formato y el tiempo establecido para la presentación.</v>
      </c>
      <c r="C68" s="25" t="s">
        <v>11</v>
      </c>
      <c r="D68" s="26" t="str">
        <f t="shared" si="33"/>
        <v>X</v>
      </c>
      <c r="E68" s="26">
        <f t="shared" ref="E68:E69" si="38">IF(D68="X",100*0.05,"")</f>
        <v>5</v>
      </c>
      <c r="F68" s="26" t="str">
        <f t="shared" si="34"/>
        <v/>
      </c>
      <c r="G68" s="26" t="str">
        <f t="shared" ref="G68:G69" si="39">IF(F68="X",60*0.05,"")</f>
        <v/>
      </c>
      <c r="H68" s="26" t="str">
        <f t="shared" si="35"/>
        <v/>
      </c>
      <c r="I68" s="26" t="str">
        <f t="shared" ref="I68:I69" si="40">IF(H68="X",30*0.05,"")</f>
        <v/>
      </c>
      <c r="J68" s="26" t="str">
        <f t="shared" si="36"/>
        <v/>
      </c>
      <c r="K68" s="26" t="str">
        <f t="shared" si="37"/>
        <v/>
      </c>
    </row>
    <row r="69" spans="1:11" ht="24" customHeight="1" x14ac:dyDescent="0.3">
      <c r="A69" s="21"/>
      <c r="B69" s="24" t="str">
        <f>[1]RUBRICA!A8</f>
        <v>5. Expresa sus ideas con fluidez, claridad y precisión, utilizando lenguaje técnico propio de la disciplina.</v>
      </c>
      <c r="C69" s="25" t="s">
        <v>11</v>
      </c>
      <c r="D69" s="26" t="str">
        <f t="shared" si="33"/>
        <v>X</v>
      </c>
      <c r="E69" s="26">
        <f t="shared" si="38"/>
        <v>5</v>
      </c>
      <c r="F69" s="26" t="str">
        <f t="shared" si="34"/>
        <v/>
      </c>
      <c r="G69" s="26" t="str">
        <f t="shared" si="39"/>
        <v/>
      </c>
      <c r="H69" s="26" t="str">
        <f t="shared" si="35"/>
        <v/>
      </c>
      <c r="I69" s="26" t="str">
        <f t="shared" si="40"/>
        <v/>
      </c>
      <c r="J69" s="26" t="str">
        <f t="shared" si="36"/>
        <v/>
      </c>
      <c r="K69" s="26" t="str">
        <f t="shared" si="37"/>
        <v/>
      </c>
    </row>
    <row r="70" spans="1:11" ht="34.5" customHeight="1" x14ac:dyDescent="0.3">
      <c r="A70" s="21"/>
      <c r="B70" s="24" t="str">
        <f>[1]RUBRICA!A9</f>
        <v>6. Entrega la documentación y evidencias requerida por la asignatura de acuerdo a la estructura y nombres solicitados, guardando todas las evidencias de avances en Git</v>
      </c>
      <c r="C70" s="25" t="s">
        <v>11</v>
      </c>
      <c r="D70" s="26" t="str">
        <f t="shared" si="33"/>
        <v>X</v>
      </c>
      <c r="E70" s="26">
        <f>IF(D70="X",100*0.2,"")</f>
        <v>20</v>
      </c>
      <c r="F70" s="26" t="str">
        <f t="shared" si="34"/>
        <v/>
      </c>
      <c r="G70" s="26" t="str">
        <f>IF(F70="X",60*0.02,"")</f>
        <v/>
      </c>
      <c r="H70" s="26" t="str">
        <f t="shared" si="35"/>
        <v/>
      </c>
      <c r="I70" s="26" t="str">
        <f>IF(H70="X",30*0.2,"")</f>
        <v/>
      </c>
      <c r="J70" s="26" t="str">
        <f t="shared" si="36"/>
        <v/>
      </c>
      <c r="K70" s="26" t="str">
        <f t="shared" si="37"/>
        <v/>
      </c>
    </row>
    <row r="71" spans="1:11" ht="24" customHeight="1" x14ac:dyDescent="0.3">
      <c r="A71" s="21"/>
      <c r="B71" s="24" t="str">
        <f>[1]RUBRICA!A10</f>
        <v xml:space="preserve">7. Expone el tema utilizando un lenguaje técnico disciplinar al presentar la propuesta y responde evidenciando un manejo de la información. </v>
      </c>
      <c r="C71" s="25" t="s">
        <v>12</v>
      </c>
      <c r="D71" s="26" t="str">
        <f t="shared" si="33"/>
        <v/>
      </c>
      <c r="E71" s="26" t="str">
        <f>IF(D71="X",100*0.1,"")</f>
        <v/>
      </c>
      <c r="F71" s="26" t="str">
        <f t="shared" si="34"/>
        <v>X</v>
      </c>
      <c r="G71" s="26">
        <f>IF(F71="X",60*0.1,"")</f>
        <v>6</v>
      </c>
      <c r="H71" s="26" t="str">
        <f t="shared" si="35"/>
        <v/>
      </c>
      <c r="I71" s="26" t="str">
        <f>IF(H71="X",30*0.1,"")</f>
        <v/>
      </c>
      <c r="J71" s="26" t="str">
        <f t="shared" si="36"/>
        <v/>
      </c>
      <c r="K71" s="26" t="str">
        <f t="shared" si="37"/>
        <v/>
      </c>
    </row>
    <row r="72" spans="1:11" ht="24" customHeight="1" x14ac:dyDescent="0.35">
      <c r="A72" s="21"/>
      <c r="B72" s="27" t="s">
        <v>15</v>
      </c>
      <c r="C72" s="28">
        <f>E72+G72+I72+K72</f>
        <v>86</v>
      </c>
      <c r="D72" s="29"/>
      <c r="E72" s="29">
        <f>SUM(E65:E71)</f>
        <v>65</v>
      </c>
      <c r="F72" s="29"/>
      <c r="G72" s="29">
        <f>SUM(G65:G71)</f>
        <v>21</v>
      </c>
      <c r="H72" s="29"/>
      <c r="I72" s="29">
        <f>SUM(I65:I71)</f>
        <v>0</v>
      </c>
      <c r="J72" s="29"/>
      <c r="K72" s="29">
        <f>SUM(K65:K71)</f>
        <v>0</v>
      </c>
    </row>
    <row r="73" spans="1:11" ht="24" customHeight="1" x14ac:dyDescent="0.35">
      <c r="A73" s="23"/>
      <c r="B73" s="30" t="s">
        <v>16</v>
      </c>
      <c r="C73" s="31">
        <f>VLOOKUP(C72,[1]ESCALA_IEP!A54:B254,2,FALSE)</f>
        <v>6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15" t="s">
        <v>17</v>
      </c>
      <c r="B76" s="16" t="str">
        <f>B5</f>
        <v>Matias Pizarro</v>
      </c>
      <c r="C76" s="17" t="s">
        <v>8</v>
      </c>
      <c r="D76" s="18" t="s">
        <v>9</v>
      </c>
      <c r="E76" s="19"/>
      <c r="F76" s="19"/>
      <c r="G76" s="19"/>
      <c r="H76" s="19"/>
      <c r="I76" s="19"/>
      <c r="J76" s="19"/>
      <c r="K76" s="20"/>
    </row>
    <row r="77" spans="1:11" ht="24" customHeight="1" x14ac:dyDescent="0.3">
      <c r="A77" s="21"/>
      <c r="B77" s="22" t="s">
        <v>10</v>
      </c>
      <c r="C77" s="23"/>
      <c r="D77" s="18" t="s">
        <v>11</v>
      </c>
      <c r="E77" s="20"/>
      <c r="F77" s="18" t="s">
        <v>12</v>
      </c>
      <c r="G77" s="20"/>
      <c r="H77" s="18" t="s">
        <v>13</v>
      </c>
      <c r="I77" s="20"/>
      <c r="J77" s="18" t="s">
        <v>14</v>
      </c>
      <c r="K77" s="20"/>
    </row>
    <row r="78" spans="1:11" ht="24" customHeight="1" x14ac:dyDescent="0.3">
      <c r="A78" s="21"/>
      <c r="B78" s="24" t="str">
        <f>[1]RUBRICA!A4</f>
        <v xml:space="preserve">1. Presenta el proyecto considerando la relevancia, objetivos, metodología y desarrollo, de acuerdo a los estándares de calidad de la disciplina. </v>
      </c>
      <c r="C78" s="25" t="s">
        <v>11</v>
      </c>
      <c r="D78" s="26" t="str">
        <f t="shared" ref="D78:D84" si="41">IF($C78=CL,"X","")</f>
        <v>X</v>
      </c>
      <c r="E78" s="26">
        <f>IF(D78="X",100*0.15,"")</f>
        <v>15</v>
      </c>
      <c r="F78" s="26" t="str">
        <f t="shared" ref="F78:F84" si="42">IF($C78=L,"X","")</f>
        <v/>
      </c>
      <c r="G78" s="26" t="str">
        <f>IF(F78="X",60*0.15,"")</f>
        <v/>
      </c>
      <c r="H78" s="26" t="str">
        <f t="shared" ref="H78:H84" si="43">IF($C78=ML,"X","")</f>
        <v/>
      </c>
      <c r="I78" s="26" t="str">
        <f>IF(H78="X",30*0.15,"")</f>
        <v/>
      </c>
      <c r="J78" s="26" t="str">
        <f t="shared" ref="J78:J84" si="44">IF($C78=NL,"X","")</f>
        <v/>
      </c>
      <c r="K78" s="26" t="str">
        <f t="shared" ref="K78:K84" si="45">IF($J78="X",0,"")</f>
        <v/>
      </c>
    </row>
    <row r="79" spans="1:11" ht="24" customHeight="1" x14ac:dyDescent="0.3">
      <c r="A79" s="21"/>
      <c r="B79" s="24" t="str">
        <f>[1]RUBRICA!A5</f>
        <v xml:space="preserve">2. Presenta las evidencias del Proyecto APT, dando cuenta del cumplimiento de los objetivos y de acuerdo a los estándares de la disciplina. </v>
      </c>
      <c r="C79" s="25" t="s">
        <v>12</v>
      </c>
      <c r="D79" s="26" t="str">
        <f t="shared" si="41"/>
        <v/>
      </c>
      <c r="E79" s="26" t="str">
        <f>IF(D79="X",100*0.25,"")</f>
        <v/>
      </c>
      <c r="F79" s="26" t="str">
        <f t="shared" si="42"/>
        <v>X</v>
      </c>
      <c r="G79" s="26">
        <f>IF(F79="X",60*0.25,"")</f>
        <v>15</v>
      </c>
      <c r="H79" s="26" t="str">
        <f t="shared" si="43"/>
        <v/>
      </c>
      <c r="I79" s="26" t="str">
        <f>IF(H79="X",30*0.25,"")</f>
        <v/>
      </c>
      <c r="J79" s="26" t="str">
        <f t="shared" si="44"/>
        <v/>
      </c>
      <c r="K79" s="26" t="str">
        <f t="shared" si="45"/>
        <v/>
      </c>
    </row>
    <row r="80" spans="1:11" ht="24" customHeight="1" x14ac:dyDescent="0.3">
      <c r="A80" s="21"/>
      <c r="B80" s="24" t="str">
        <f>[1]RUBRICA!A6</f>
        <v>3. Responde las preguntas realizadas por la comisión, cumpliendo con los estándares de calidad de la disciplina.</v>
      </c>
      <c r="C80" s="25" t="s">
        <v>11</v>
      </c>
      <c r="D80" s="26" t="str">
        <f t="shared" si="41"/>
        <v>X</v>
      </c>
      <c r="E80" s="26">
        <f>IF(D80="X",100*0.2,"")</f>
        <v>20</v>
      </c>
      <c r="F80" s="26" t="str">
        <f t="shared" si="42"/>
        <v/>
      </c>
      <c r="G80" s="26" t="str">
        <f>IF(F80="X",60*0.2,"")</f>
        <v/>
      </c>
      <c r="H80" s="26" t="str">
        <f t="shared" si="43"/>
        <v/>
      </c>
      <c r="I80" s="26" t="str">
        <f>IF(H80="X",30*0.2,"")</f>
        <v/>
      </c>
      <c r="J80" s="26" t="str">
        <f t="shared" si="44"/>
        <v/>
      </c>
      <c r="K80" s="26" t="str">
        <f t="shared" si="45"/>
        <v/>
      </c>
    </row>
    <row r="81" spans="1:11" ht="24" customHeight="1" x14ac:dyDescent="0.3">
      <c r="A81" s="21"/>
      <c r="B81" s="24" t="str">
        <f>[1]RUBRICA!A7</f>
        <v>4. Expone el Proyecto APT, considerando el formato y el tiempo establecido para la presentación.</v>
      </c>
      <c r="C81" s="25" t="s">
        <v>11</v>
      </c>
      <c r="D81" s="26" t="str">
        <f t="shared" si="41"/>
        <v>X</v>
      </c>
      <c r="E81" s="26">
        <f t="shared" ref="E81:E82" si="46">IF(D81="X",100*0.05,"")</f>
        <v>5</v>
      </c>
      <c r="F81" s="26" t="str">
        <f t="shared" si="42"/>
        <v/>
      </c>
      <c r="G81" s="26" t="str">
        <f t="shared" ref="G81:G82" si="47">IF(F81="X",60*0.05,"")</f>
        <v/>
      </c>
      <c r="H81" s="26" t="str">
        <f t="shared" si="43"/>
        <v/>
      </c>
      <c r="I81" s="26" t="str">
        <f t="shared" ref="I81:I82" si="48">IF(H81="X",30*0.05,"")</f>
        <v/>
      </c>
      <c r="J81" s="26" t="str">
        <f t="shared" si="44"/>
        <v/>
      </c>
      <c r="K81" s="26" t="str">
        <f t="shared" si="45"/>
        <v/>
      </c>
    </row>
    <row r="82" spans="1:11" ht="24" customHeight="1" x14ac:dyDescent="0.3">
      <c r="A82" s="21"/>
      <c r="B82" s="24" t="str">
        <f>[1]RUBRICA!A8</f>
        <v>5. Expresa sus ideas con fluidez, claridad y precisión, utilizando lenguaje técnico propio de la disciplina.</v>
      </c>
      <c r="C82" s="25" t="s">
        <v>11</v>
      </c>
      <c r="D82" s="26" t="str">
        <f t="shared" si="41"/>
        <v>X</v>
      </c>
      <c r="E82" s="26">
        <f t="shared" si="46"/>
        <v>5</v>
      </c>
      <c r="F82" s="26" t="str">
        <f t="shared" si="42"/>
        <v/>
      </c>
      <c r="G82" s="26" t="str">
        <f t="shared" si="47"/>
        <v/>
      </c>
      <c r="H82" s="26" t="str">
        <f t="shared" si="43"/>
        <v/>
      </c>
      <c r="I82" s="26" t="str">
        <f t="shared" si="48"/>
        <v/>
      </c>
      <c r="J82" s="26" t="str">
        <f t="shared" si="44"/>
        <v/>
      </c>
      <c r="K82" s="26" t="str">
        <f t="shared" si="45"/>
        <v/>
      </c>
    </row>
    <row r="83" spans="1:11" ht="24" customHeight="1" x14ac:dyDescent="0.3">
      <c r="A83" s="21"/>
      <c r="B83" s="24" t="str">
        <f>[1]RUBRICA!A9</f>
        <v>6. Entrega la documentación y evidencias requerida por la asignatura de acuerdo a la estructura y nombres solicitados, guardando todas las evidencias de avances en Git</v>
      </c>
      <c r="C83" s="25" t="s">
        <v>11</v>
      </c>
      <c r="D83" s="26" t="str">
        <f t="shared" si="41"/>
        <v>X</v>
      </c>
      <c r="E83" s="26">
        <f>IF(D83="X",100*0.2,"")</f>
        <v>20</v>
      </c>
      <c r="F83" s="26" t="str">
        <f t="shared" si="42"/>
        <v/>
      </c>
      <c r="G83" s="26" t="str">
        <f>IF(F83="X",60*0.02,"")</f>
        <v/>
      </c>
      <c r="H83" s="26" t="str">
        <f t="shared" si="43"/>
        <v/>
      </c>
      <c r="I83" s="26" t="str">
        <f>IF(H83="X",30*0.2,"")</f>
        <v/>
      </c>
      <c r="J83" s="26" t="str">
        <f t="shared" si="44"/>
        <v/>
      </c>
      <c r="K83" s="26" t="str">
        <f t="shared" si="45"/>
        <v/>
      </c>
    </row>
    <row r="84" spans="1:11" ht="24" customHeight="1" x14ac:dyDescent="0.3">
      <c r="A84" s="21"/>
      <c r="B84" s="24" t="str">
        <f>[1]RUBRICA!A10</f>
        <v xml:space="preserve">7. Expone el tema utilizando un lenguaje técnico disciplinar al presentar la propuesta y responde evidenciando un manejo de la información. </v>
      </c>
      <c r="C84" s="25" t="s">
        <v>12</v>
      </c>
      <c r="D84" s="26" t="str">
        <f t="shared" si="41"/>
        <v/>
      </c>
      <c r="E84" s="26" t="str">
        <f>IF(D84="X",100*0.1,"")</f>
        <v/>
      </c>
      <c r="F84" s="26" t="str">
        <f t="shared" si="42"/>
        <v>X</v>
      </c>
      <c r="G84" s="26">
        <f>IF(F84="X",60*0.1,"")</f>
        <v>6</v>
      </c>
      <c r="H84" s="26" t="str">
        <f t="shared" si="43"/>
        <v/>
      </c>
      <c r="I84" s="26" t="str">
        <f>IF(H84="X",30*0.1,"")</f>
        <v/>
      </c>
      <c r="J84" s="26" t="str">
        <f t="shared" si="44"/>
        <v/>
      </c>
      <c r="K84" s="26" t="str">
        <f t="shared" si="45"/>
        <v/>
      </c>
    </row>
    <row r="85" spans="1:11" ht="24" customHeight="1" x14ac:dyDescent="0.35">
      <c r="A85" s="21"/>
      <c r="B85" s="27" t="s">
        <v>15</v>
      </c>
      <c r="C85" s="28">
        <f>E85+G85+I85+K85</f>
        <v>86</v>
      </c>
      <c r="D85" s="29"/>
      <c r="E85" s="29">
        <f>SUM(E78:E84)</f>
        <v>65</v>
      </c>
      <c r="F85" s="29"/>
      <c r="G85" s="29">
        <f>SUM(G78:G84)</f>
        <v>21</v>
      </c>
      <c r="H85" s="29"/>
      <c r="I85" s="29">
        <f>SUM(I78:I84)</f>
        <v>0</v>
      </c>
      <c r="J85" s="29"/>
      <c r="K85" s="29">
        <f>SUM(K78:K84)</f>
        <v>0</v>
      </c>
    </row>
    <row r="86" spans="1:11" ht="24" customHeight="1" x14ac:dyDescent="0.35">
      <c r="A86" s="23"/>
      <c r="B86" s="30" t="s">
        <v>16</v>
      </c>
      <c r="C86" s="31">
        <f>VLOOKUP(C85,[1]ESCALA_IEP!A67:B267,2,FALSE)</f>
        <v>6</v>
      </c>
    </row>
    <row r="87" spans="1:11" ht="15.75" customHeight="1" x14ac:dyDescent="0.3"/>
    <row r="88" spans="1:11" ht="15.75" customHeight="1" x14ac:dyDescent="0.3">
      <c r="B88" s="16" t="str">
        <f>B6</f>
        <v>Felipe Canto</v>
      </c>
    </row>
    <row r="89" spans="1:11" ht="15.75" customHeight="1" x14ac:dyDescent="0.3">
      <c r="A89" s="15" t="s">
        <v>17</v>
      </c>
      <c r="B89" s="16"/>
      <c r="C89" s="17" t="s">
        <v>8</v>
      </c>
      <c r="D89" s="18" t="s">
        <v>9</v>
      </c>
      <c r="E89" s="19"/>
      <c r="F89" s="19"/>
      <c r="G89" s="19"/>
      <c r="H89" s="19"/>
      <c r="I89" s="19"/>
      <c r="J89" s="19"/>
      <c r="K89" s="20"/>
    </row>
    <row r="90" spans="1:11" ht="15.75" customHeight="1" x14ac:dyDescent="0.3">
      <c r="A90" s="21"/>
      <c r="B90" s="22" t="s">
        <v>10</v>
      </c>
      <c r="C90" s="23"/>
      <c r="D90" s="18" t="s">
        <v>11</v>
      </c>
      <c r="E90" s="20"/>
      <c r="F90" s="18" t="s">
        <v>12</v>
      </c>
      <c r="G90" s="20"/>
      <c r="H90" s="18" t="s">
        <v>13</v>
      </c>
      <c r="I90" s="20"/>
      <c r="J90" s="18" t="s">
        <v>14</v>
      </c>
      <c r="K90" s="20"/>
    </row>
    <row r="91" spans="1:11" ht="15.75" customHeight="1" x14ac:dyDescent="0.3">
      <c r="A91" s="21"/>
      <c r="B91" s="24" t="str">
        <f>[1]RUBRICA!A4</f>
        <v xml:space="preserve">1. Presenta el proyecto considerando la relevancia, objetivos, metodología y desarrollo, de acuerdo a los estándares de calidad de la disciplina. </v>
      </c>
      <c r="C91" s="25" t="s">
        <v>11</v>
      </c>
      <c r="D91" s="26" t="str">
        <f t="shared" ref="D91:D97" si="49">IF($C91=CL,"X","")</f>
        <v>X</v>
      </c>
      <c r="E91" s="26">
        <f>IF(D91="X",100*0.15,"")</f>
        <v>15</v>
      </c>
      <c r="F91" s="26" t="str">
        <f t="shared" ref="F91:F97" si="50">IF($C91=L,"X","")</f>
        <v/>
      </c>
      <c r="G91" s="26" t="str">
        <f>IF(F91="X",60*0.15,"")</f>
        <v/>
      </c>
      <c r="H91" s="26" t="str">
        <f t="shared" ref="H91:H97" si="51">IF($C91=ML,"X","")</f>
        <v/>
      </c>
      <c r="I91" s="26" t="str">
        <f>IF(H91="X",30*0.15,"")</f>
        <v/>
      </c>
      <c r="J91" s="26" t="str">
        <f t="shared" ref="J91:J97" si="52">IF($C91=NL,"X","")</f>
        <v/>
      </c>
      <c r="K91" s="26" t="str">
        <f t="shared" ref="K91:K97" si="53">IF($J91="X",0,"")</f>
        <v/>
      </c>
    </row>
    <row r="92" spans="1:11" ht="15.75" customHeight="1" x14ac:dyDescent="0.3">
      <c r="A92" s="21"/>
      <c r="B92" s="24" t="str">
        <f>[1]RUBRICA!A5</f>
        <v xml:space="preserve">2. Presenta las evidencias del Proyecto APT, dando cuenta del cumplimiento de los objetivos y de acuerdo a los estándares de la disciplina. </v>
      </c>
      <c r="C92" s="25" t="s">
        <v>12</v>
      </c>
      <c r="D92" s="26" t="str">
        <f t="shared" si="49"/>
        <v/>
      </c>
      <c r="E92" s="26" t="str">
        <f>IF(D92="X",100*0.25,"")</f>
        <v/>
      </c>
      <c r="F92" s="26" t="str">
        <f t="shared" si="50"/>
        <v>X</v>
      </c>
      <c r="G92" s="26">
        <f>IF(F92="X",60*0.25,"")</f>
        <v>15</v>
      </c>
      <c r="H92" s="26" t="str">
        <f t="shared" si="51"/>
        <v/>
      </c>
      <c r="I92" s="26" t="str">
        <f>IF(H92="X",30*0.25,"")</f>
        <v/>
      </c>
      <c r="J92" s="26" t="str">
        <f t="shared" si="52"/>
        <v/>
      </c>
      <c r="K92" s="26" t="str">
        <f t="shared" si="53"/>
        <v/>
      </c>
    </row>
    <row r="93" spans="1:11" ht="15.75" customHeight="1" x14ac:dyDescent="0.3">
      <c r="A93" s="21"/>
      <c r="B93" s="24" t="str">
        <f>[1]RUBRICA!A6</f>
        <v>3. Responde las preguntas realizadas por la comisión, cumpliendo con los estándares de calidad de la disciplina.</v>
      </c>
      <c r="C93" s="25" t="s">
        <v>11</v>
      </c>
      <c r="D93" s="26" t="str">
        <f t="shared" si="49"/>
        <v>X</v>
      </c>
      <c r="E93" s="26">
        <f>IF(D93="X",100*0.2,"")</f>
        <v>20</v>
      </c>
      <c r="F93" s="26" t="str">
        <f t="shared" si="50"/>
        <v/>
      </c>
      <c r="G93" s="26" t="str">
        <f>IF(F93="X",60*0.2,"")</f>
        <v/>
      </c>
      <c r="H93" s="26" t="str">
        <f t="shared" si="51"/>
        <v/>
      </c>
      <c r="I93" s="26" t="str">
        <f>IF(H93="X",30*0.2,"")</f>
        <v/>
      </c>
      <c r="J93" s="26" t="str">
        <f t="shared" si="52"/>
        <v/>
      </c>
      <c r="K93" s="26" t="str">
        <f t="shared" si="53"/>
        <v/>
      </c>
    </row>
    <row r="94" spans="1:11" ht="15.75" customHeight="1" x14ac:dyDescent="0.3">
      <c r="A94" s="21"/>
      <c r="B94" s="24" t="str">
        <f>[1]RUBRICA!A7</f>
        <v>4. Expone el Proyecto APT, considerando el formato y el tiempo establecido para la presentación.</v>
      </c>
      <c r="C94" s="25" t="s">
        <v>11</v>
      </c>
      <c r="D94" s="26" t="str">
        <f t="shared" si="49"/>
        <v>X</v>
      </c>
      <c r="E94" s="26">
        <f t="shared" ref="E94:E95" si="54">IF(D94="X",100*0.05,"")</f>
        <v>5</v>
      </c>
      <c r="F94" s="26" t="str">
        <f t="shared" si="50"/>
        <v/>
      </c>
      <c r="G94" s="26" t="str">
        <f t="shared" ref="G94:G95" si="55">IF(F94="X",60*0.05,"")</f>
        <v/>
      </c>
      <c r="H94" s="26" t="str">
        <f t="shared" si="51"/>
        <v/>
      </c>
      <c r="I94" s="26" t="str">
        <f t="shared" ref="I94:I95" si="56">IF(H94="X",30*0.05,"")</f>
        <v/>
      </c>
      <c r="J94" s="26" t="str">
        <f t="shared" si="52"/>
        <v/>
      </c>
      <c r="K94" s="26" t="str">
        <f t="shared" si="53"/>
        <v/>
      </c>
    </row>
    <row r="95" spans="1:11" ht="15.75" customHeight="1" x14ac:dyDescent="0.3">
      <c r="A95" s="21"/>
      <c r="B95" s="24" t="str">
        <f>[1]RUBRICA!A8</f>
        <v>5. Expresa sus ideas con fluidez, claridad y precisión, utilizando lenguaje técnico propio de la disciplina.</v>
      </c>
      <c r="C95" s="25" t="s">
        <v>11</v>
      </c>
      <c r="D95" s="26" t="str">
        <f t="shared" si="49"/>
        <v>X</v>
      </c>
      <c r="E95" s="26">
        <f t="shared" si="54"/>
        <v>5</v>
      </c>
      <c r="F95" s="26" t="str">
        <f t="shared" si="50"/>
        <v/>
      </c>
      <c r="G95" s="26" t="str">
        <f t="shared" si="55"/>
        <v/>
      </c>
      <c r="H95" s="26" t="str">
        <f t="shared" si="51"/>
        <v/>
      </c>
      <c r="I95" s="26" t="str">
        <f t="shared" si="56"/>
        <v/>
      </c>
      <c r="J95" s="26" t="str">
        <f t="shared" si="52"/>
        <v/>
      </c>
      <c r="K95" s="26" t="str">
        <f t="shared" si="53"/>
        <v/>
      </c>
    </row>
    <row r="96" spans="1:11" ht="15.75" customHeight="1" x14ac:dyDescent="0.3">
      <c r="A96" s="21"/>
      <c r="B96" s="24" t="str">
        <f>[1]RUBRICA!A9</f>
        <v>6. Entrega la documentación y evidencias requerida por la asignatura de acuerdo a la estructura y nombres solicitados, guardando todas las evidencias de avances en Git</v>
      </c>
      <c r="C96" s="25" t="s">
        <v>11</v>
      </c>
      <c r="D96" s="26" t="str">
        <f t="shared" si="49"/>
        <v>X</v>
      </c>
      <c r="E96" s="26">
        <f>IF(D96="X",100*0.2,"")</f>
        <v>20</v>
      </c>
      <c r="F96" s="26" t="str">
        <f t="shared" si="50"/>
        <v/>
      </c>
      <c r="G96" s="26" t="str">
        <f>IF(F96="X",60*0.02,"")</f>
        <v/>
      </c>
      <c r="H96" s="26" t="str">
        <f t="shared" si="51"/>
        <v/>
      </c>
      <c r="I96" s="26" t="str">
        <f>IF(H96="X",30*0.2,"")</f>
        <v/>
      </c>
      <c r="J96" s="26" t="str">
        <f t="shared" si="52"/>
        <v/>
      </c>
      <c r="K96" s="26" t="str">
        <f t="shared" si="53"/>
        <v/>
      </c>
    </row>
    <row r="97" spans="1:11" ht="15.75" customHeight="1" x14ac:dyDescent="0.3">
      <c r="A97" s="21"/>
      <c r="B97" s="24" t="str">
        <f>[1]RUBRICA!A10</f>
        <v xml:space="preserve">7. Expone el tema utilizando un lenguaje técnico disciplinar al presentar la propuesta y responde evidenciando un manejo de la información. </v>
      </c>
      <c r="C97" s="25" t="s">
        <v>12</v>
      </c>
      <c r="D97" s="26" t="str">
        <f t="shared" si="49"/>
        <v/>
      </c>
      <c r="E97" s="26" t="str">
        <f>IF(D97="X",100*0.1,"")</f>
        <v/>
      </c>
      <c r="F97" s="26" t="str">
        <f t="shared" si="50"/>
        <v>X</v>
      </c>
      <c r="G97" s="26">
        <f>IF(F97="X",60*0.1,"")</f>
        <v>6</v>
      </c>
      <c r="H97" s="26" t="str">
        <f t="shared" si="51"/>
        <v/>
      </c>
      <c r="I97" s="26" t="str">
        <f>IF(H97="X",30*0.1,"")</f>
        <v/>
      </c>
      <c r="J97" s="26" t="str">
        <f t="shared" si="52"/>
        <v/>
      </c>
      <c r="K97" s="26" t="str">
        <f t="shared" si="53"/>
        <v/>
      </c>
    </row>
    <row r="98" spans="1:11" ht="15.75" customHeight="1" x14ac:dyDescent="0.35">
      <c r="A98" s="21"/>
      <c r="B98" s="24">
        <f>[1]RUBRICA!A11</f>
        <v>0</v>
      </c>
      <c r="C98" s="28">
        <f>E98+G98+I98+K98</f>
        <v>86</v>
      </c>
      <c r="D98" s="29"/>
      <c r="E98" s="29">
        <f>SUM(E91:E97)</f>
        <v>65</v>
      </c>
      <c r="F98" s="29"/>
      <c r="G98" s="29">
        <f>SUM(G91:G97)</f>
        <v>21</v>
      </c>
      <c r="H98" s="29"/>
      <c r="I98" s="29">
        <f>SUM(I91:I97)</f>
        <v>0</v>
      </c>
      <c r="J98" s="29"/>
      <c r="K98" s="29">
        <f>SUM(K91:K97)</f>
        <v>0</v>
      </c>
    </row>
    <row r="99" spans="1:11" ht="15.75" customHeight="1" x14ac:dyDescent="0.35">
      <c r="A99" s="23"/>
      <c r="B99" s="30" t="s">
        <v>16</v>
      </c>
      <c r="C99" s="31">
        <f>VLOOKUP(C98,[1]ESCALA_IEP!A80:B280,2,FALSE)</f>
        <v>6</v>
      </c>
    </row>
    <row r="100" spans="1:11" ht="15.75" customHeight="1" x14ac:dyDescent="0.3"/>
    <row r="101" spans="1:11" ht="15.75" customHeight="1" x14ac:dyDescent="0.3">
      <c r="B101" s="16">
        <f>B7</f>
        <v>0</v>
      </c>
    </row>
    <row r="102" spans="1:11" ht="15.75" customHeight="1" x14ac:dyDescent="0.3">
      <c r="A102" s="15" t="s">
        <v>17</v>
      </c>
      <c r="B102" s="16"/>
      <c r="C102" s="17" t="s">
        <v>8</v>
      </c>
      <c r="D102" s="18" t="s">
        <v>9</v>
      </c>
      <c r="E102" s="19"/>
      <c r="F102" s="19"/>
      <c r="G102" s="19"/>
      <c r="H102" s="19"/>
      <c r="I102" s="19"/>
      <c r="J102" s="19"/>
      <c r="K102" s="20"/>
    </row>
    <row r="103" spans="1:11" ht="15.75" customHeight="1" x14ac:dyDescent="0.3">
      <c r="A103" s="21"/>
      <c r="B103" s="22" t="s">
        <v>10</v>
      </c>
      <c r="C103" s="23"/>
      <c r="D103" s="18" t="s">
        <v>11</v>
      </c>
      <c r="E103" s="20"/>
      <c r="F103" s="18" t="s">
        <v>12</v>
      </c>
      <c r="G103" s="20"/>
      <c r="H103" s="18" t="s">
        <v>13</v>
      </c>
      <c r="I103" s="20"/>
      <c r="J103" s="18" t="s">
        <v>14</v>
      </c>
      <c r="K103" s="20"/>
    </row>
    <row r="104" spans="1:11" ht="15.75" customHeight="1" x14ac:dyDescent="0.3">
      <c r="A104" s="21"/>
      <c r="B104" s="24" t="str">
        <f>[1]RUBRICA!A4</f>
        <v xml:space="preserve">1. Presenta el proyecto considerando la relevancia, objetivos, metodología y desarrollo, de acuerdo a los estándares de calidad de la disciplina. </v>
      </c>
      <c r="C104" s="25" t="s">
        <v>11</v>
      </c>
      <c r="D104" s="26" t="str">
        <f t="shared" ref="D104:D110" si="57">IF($C104=CL,"X","")</f>
        <v>X</v>
      </c>
      <c r="E104" s="26">
        <f>IF(D104="X",100*0.15,"")</f>
        <v>15</v>
      </c>
      <c r="F104" s="26" t="str">
        <f t="shared" ref="F104:F110" si="58">IF($C104=L,"X","")</f>
        <v/>
      </c>
      <c r="G104" s="26" t="str">
        <f>IF(F104="X",60*0.15,"")</f>
        <v/>
      </c>
      <c r="H104" s="26" t="str">
        <f t="shared" ref="H104:H110" si="59">IF($C104=ML,"X","")</f>
        <v/>
      </c>
      <c r="I104" s="26" t="str">
        <f>IF(H104="X",30*0.15,"")</f>
        <v/>
      </c>
      <c r="J104" s="26" t="str">
        <f t="shared" ref="J104:J110" si="60">IF($C104=NL,"X","")</f>
        <v/>
      </c>
      <c r="K104" s="26" t="str">
        <f t="shared" ref="K104:K110" si="61">IF($J104="X",0,"")</f>
        <v/>
      </c>
    </row>
    <row r="105" spans="1:11" ht="15.75" customHeight="1" x14ac:dyDescent="0.3">
      <c r="A105" s="21"/>
      <c r="B105" s="24" t="str">
        <f>[1]RUBRICA!A5</f>
        <v xml:space="preserve">2. Presenta las evidencias del Proyecto APT, dando cuenta del cumplimiento de los objetivos y de acuerdo a los estándares de la disciplina. </v>
      </c>
      <c r="C105" s="25" t="s">
        <v>11</v>
      </c>
      <c r="D105" s="26" t="str">
        <f t="shared" si="57"/>
        <v>X</v>
      </c>
      <c r="E105" s="26">
        <f>IF(D105="X",100*0.25,"")</f>
        <v>25</v>
      </c>
      <c r="F105" s="26" t="str">
        <f t="shared" si="58"/>
        <v/>
      </c>
      <c r="G105" s="26" t="str">
        <f>IF(F105="X",60*0.25,"")</f>
        <v/>
      </c>
      <c r="H105" s="26" t="str">
        <f t="shared" si="59"/>
        <v/>
      </c>
      <c r="I105" s="26" t="str">
        <f>IF(H105="X",30*0.25,"")</f>
        <v/>
      </c>
      <c r="J105" s="26" t="str">
        <f t="shared" si="60"/>
        <v/>
      </c>
      <c r="K105" s="26" t="str">
        <f t="shared" si="61"/>
        <v/>
      </c>
    </row>
    <row r="106" spans="1:11" ht="15.75" customHeight="1" x14ac:dyDescent="0.3">
      <c r="A106" s="21"/>
      <c r="B106" s="24" t="str">
        <f>[1]RUBRICA!A6</f>
        <v>3. Responde las preguntas realizadas por la comisión, cumpliendo con los estándares de calidad de la disciplina.</v>
      </c>
      <c r="C106" s="25" t="s">
        <v>11</v>
      </c>
      <c r="D106" s="26" t="str">
        <f t="shared" si="57"/>
        <v>X</v>
      </c>
      <c r="E106" s="26">
        <f>IF(D106="X",100*0.2,"")</f>
        <v>20</v>
      </c>
      <c r="F106" s="26" t="str">
        <f t="shared" si="58"/>
        <v/>
      </c>
      <c r="G106" s="26" t="str">
        <f>IF(F106="X",60*0.2,"")</f>
        <v/>
      </c>
      <c r="H106" s="26" t="str">
        <f t="shared" si="59"/>
        <v/>
      </c>
      <c r="I106" s="26" t="str">
        <f>IF(H106="X",30*0.2,"")</f>
        <v/>
      </c>
      <c r="J106" s="26" t="str">
        <f t="shared" si="60"/>
        <v/>
      </c>
      <c r="K106" s="26" t="str">
        <f t="shared" si="61"/>
        <v/>
      </c>
    </row>
    <row r="107" spans="1:11" ht="15.75" customHeight="1" x14ac:dyDescent="0.3">
      <c r="A107" s="21"/>
      <c r="B107" s="24" t="str">
        <f>[1]RUBRICA!A7</f>
        <v>4. Expone el Proyecto APT, considerando el formato y el tiempo establecido para la presentación.</v>
      </c>
      <c r="C107" s="25" t="s">
        <v>11</v>
      </c>
      <c r="D107" s="26" t="str">
        <f t="shared" si="57"/>
        <v>X</v>
      </c>
      <c r="E107" s="26">
        <f t="shared" ref="E107:E108" si="62">IF(D107="X",100*0.05,"")</f>
        <v>5</v>
      </c>
      <c r="F107" s="26" t="str">
        <f t="shared" si="58"/>
        <v/>
      </c>
      <c r="G107" s="26" t="str">
        <f t="shared" ref="G107:G108" si="63">IF(F107="X",60*0.05,"")</f>
        <v/>
      </c>
      <c r="H107" s="26" t="str">
        <f t="shared" si="59"/>
        <v/>
      </c>
      <c r="I107" s="26" t="str">
        <f t="shared" ref="I107:I108" si="64">IF(H107="X",30*0.05,"")</f>
        <v/>
      </c>
      <c r="J107" s="26" t="str">
        <f t="shared" si="60"/>
        <v/>
      </c>
      <c r="K107" s="26" t="str">
        <f t="shared" si="61"/>
        <v/>
      </c>
    </row>
    <row r="108" spans="1:11" ht="15.75" customHeight="1" x14ac:dyDescent="0.3">
      <c r="A108" s="21"/>
      <c r="B108" s="24" t="str">
        <f>[1]RUBRICA!A8</f>
        <v>5. Expresa sus ideas con fluidez, claridad y precisión, utilizando lenguaje técnico propio de la disciplina.</v>
      </c>
      <c r="C108" s="25" t="s">
        <v>11</v>
      </c>
      <c r="D108" s="26" t="str">
        <f t="shared" si="57"/>
        <v>X</v>
      </c>
      <c r="E108" s="26">
        <f t="shared" si="62"/>
        <v>5</v>
      </c>
      <c r="F108" s="26" t="str">
        <f t="shared" si="58"/>
        <v/>
      </c>
      <c r="G108" s="26" t="str">
        <f t="shared" si="63"/>
        <v/>
      </c>
      <c r="H108" s="26" t="str">
        <f t="shared" si="59"/>
        <v/>
      </c>
      <c r="I108" s="26" t="str">
        <f t="shared" si="64"/>
        <v/>
      </c>
      <c r="J108" s="26" t="str">
        <f t="shared" si="60"/>
        <v/>
      </c>
      <c r="K108" s="26" t="str">
        <f t="shared" si="61"/>
        <v/>
      </c>
    </row>
    <row r="109" spans="1:11" ht="15.75" customHeight="1" x14ac:dyDescent="0.3">
      <c r="A109" s="21"/>
      <c r="B109" s="24" t="str">
        <f>[1]RUBRICA!A9</f>
        <v>6. Entrega la documentación y evidencias requerida por la asignatura de acuerdo a la estructura y nombres solicitados, guardando todas las evidencias de avances en Git</v>
      </c>
      <c r="C109" s="25" t="s">
        <v>11</v>
      </c>
      <c r="D109" s="26" t="str">
        <f t="shared" si="57"/>
        <v>X</v>
      </c>
      <c r="E109" s="26">
        <f>IF(D109="X",100*0.2,"")</f>
        <v>20</v>
      </c>
      <c r="F109" s="26" t="str">
        <f t="shared" si="58"/>
        <v/>
      </c>
      <c r="G109" s="26" t="str">
        <f>IF(F109="X",60*0.02,"")</f>
        <v/>
      </c>
      <c r="H109" s="26" t="str">
        <f t="shared" si="59"/>
        <v/>
      </c>
      <c r="I109" s="26" t="str">
        <f>IF(H109="X",30*0.2,"")</f>
        <v/>
      </c>
      <c r="J109" s="26" t="str">
        <f t="shared" si="60"/>
        <v/>
      </c>
      <c r="K109" s="26" t="str">
        <f t="shared" si="61"/>
        <v/>
      </c>
    </row>
    <row r="110" spans="1:11" ht="15.75" customHeight="1" x14ac:dyDescent="0.3">
      <c r="A110" s="21"/>
      <c r="B110" s="24" t="str">
        <f>[1]RUBRICA!A10</f>
        <v xml:space="preserve">7. Expone el tema utilizando un lenguaje técnico disciplinar al presentar la propuesta y responde evidenciando un manejo de la información. </v>
      </c>
      <c r="C110" s="25" t="s">
        <v>11</v>
      </c>
      <c r="D110" s="26" t="str">
        <f t="shared" si="57"/>
        <v>X</v>
      </c>
      <c r="E110" s="26">
        <f>IF(D110="X",100*0.1,"")</f>
        <v>10</v>
      </c>
      <c r="F110" s="26" t="str">
        <f t="shared" si="58"/>
        <v/>
      </c>
      <c r="G110" s="26" t="str">
        <f>IF(F110="X",60*0.1,"")</f>
        <v/>
      </c>
      <c r="H110" s="26" t="str">
        <f t="shared" si="59"/>
        <v/>
      </c>
      <c r="I110" s="26" t="str">
        <f>IF(H110="X",30*0.1,"")</f>
        <v/>
      </c>
      <c r="J110" s="26" t="str">
        <f t="shared" si="60"/>
        <v/>
      </c>
      <c r="K110" s="26" t="str">
        <f t="shared" si="61"/>
        <v/>
      </c>
    </row>
    <row r="111" spans="1:11" ht="15.75" customHeight="1" x14ac:dyDescent="0.35">
      <c r="A111" s="21"/>
      <c r="B111" s="27" t="s">
        <v>15</v>
      </c>
      <c r="C111" s="28">
        <f>E111+G111+I111+K111</f>
        <v>100</v>
      </c>
      <c r="D111" s="29"/>
      <c r="E111" s="29">
        <f>SUM(E104:E110)</f>
        <v>100</v>
      </c>
      <c r="F111" s="29"/>
      <c r="G111" s="29">
        <f>SUM(G104:G110)</f>
        <v>0</v>
      </c>
      <c r="H111" s="29"/>
      <c r="I111" s="29">
        <f>SUM(I104:I110)</f>
        <v>0</v>
      </c>
      <c r="J111" s="29"/>
      <c r="K111" s="29">
        <f>SUM(K104:K110)</f>
        <v>0</v>
      </c>
    </row>
    <row r="112" spans="1:11" ht="15.75" customHeight="1" x14ac:dyDescent="0.35">
      <c r="A112" s="23"/>
      <c r="B112" s="30" t="s">
        <v>16</v>
      </c>
      <c r="C112" s="31">
        <f>VLOOKUP(C111,[1]ESCALA_IEP!A93:B293,2,FALSE)</f>
        <v>7</v>
      </c>
    </row>
    <row r="113" spans="1:11" ht="15.75" customHeight="1" x14ac:dyDescent="0.3"/>
    <row r="114" spans="1:11" ht="15.75" customHeight="1" x14ac:dyDescent="0.3">
      <c r="B114" s="16" t="str">
        <f>B4</f>
        <v>Diego Saavedra</v>
      </c>
    </row>
    <row r="115" spans="1:11" ht="15.75" customHeight="1" x14ac:dyDescent="0.3">
      <c r="A115" s="15" t="s">
        <v>18</v>
      </c>
      <c r="B115" s="16"/>
      <c r="C115" s="17" t="s">
        <v>8</v>
      </c>
      <c r="D115" s="18" t="s">
        <v>9</v>
      </c>
      <c r="E115" s="19"/>
      <c r="F115" s="19"/>
      <c r="G115" s="19"/>
      <c r="H115" s="19"/>
      <c r="I115" s="19"/>
      <c r="J115" s="19"/>
      <c r="K115" s="20"/>
    </row>
    <row r="116" spans="1:11" ht="15.75" customHeight="1" x14ac:dyDescent="0.3">
      <c r="A116" s="21"/>
      <c r="B116" s="22" t="s">
        <v>10</v>
      </c>
      <c r="C116" s="23"/>
      <c r="D116" s="18" t="s">
        <v>11</v>
      </c>
      <c r="E116" s="20"/>
      <c r="F116" s="18" t="s">
        <v>12</v>
      </c>
      <c r="G116" s="20"/>
      <c r="H116" s="18" t="s">
        <v>13</v>
      </c>
      <c r="I116" s="20"/>
      <c r="J116" s="18" t="s">
        <v>14</v>
      </c>
      <c r="K116" s="20"/>
    </row>
    <row r="117" spans="1:11" ht="22.5" customHeight="1" x14ac:dyDescent="0.3">
      <c r="A117" s="21"/>
      <c r="B117" s="24" t="str">
        <f>[1]RUBRICA!A4</f>
        <v xml:space="preserve">1. Presenta el proyecto considerando la relevancia, objetivos, metodología y desarrollo, de acuerdo a los estándares de calidad de la disciplina. </v>
      </c>
      <c r="C117" s="25" t="s">
        <v>11</v>
      </c>
      <c r="D117" s="26" t="str">
        <f t="shared" ref="D117:D123" si="65">IF($C117=CL,"X","")</f>
        <v>X</v>
      </c>
      <c r="E117" s="26">
        <f>IF(D117="X",100*0.15,"")</f>
        <v>15</v>
      </c>
      <c r="F117" s="26" t="str">
        <f t="shared" ref="F117:F123" si="66">IF($C117=L,"X","")</f>
        <v/>
      </c>
      <c r="G117" s="26" t="str">
        <f>IF(F117="X",60*0.15,"")</f>
        <v/>
      </c>
      <c r="H117" s="26" t="str">
        <f t="shared" ref="H117:H123" si="67">IF($C117=ML,"X","")</f>
        <v/>
      </c>
      <c r="I117" s="26" t="str">
        <f>IF(H117="X",30*0.15,"")</f>
        <v/>
      </c>
      <c r="J117" s="26" t="str">
        <f t="shared" ref="J117:J123" si="68">IF($C117=NL,"X","")</f>
        <v/>
      </c>
      <c r="K117" s="26" t="str">
        <f t="shared" ref="K117:K123" si="69">IF($J117="X",0,"")</f>
        <v/>
      </c>
    </row>
    <row r="118" spans="1:11" ht="22.5" customHeight="1" x14ac:dyDescent="0.3">
      <c r="A118" s="21"/>
      <c r="B118" s="24" t="str">
        <f>[1]RUBRICA!A5</f>
        <v xml:space="preserve">2. Presenta las evidencias del Proyecto APT, dando cuenta del cumplimiento de los objetivos y de acuerdo a los estándares de la disciplina. </v>
      </c>
      <c r="C118" s="25" t="s">
        <v>11</v>
      </c>
      <c r="D118" s="26" t="str">
        <f t="shared" si="65"/>
        <v>X</v>
      </c>
      <c r="E118" s="26">
        <f>IF(D118="X",100*0.25,"")</f>
        <v>25</v>
      </c>
      <c r="F118" s="26" t="str">
        <f t="shared" si="66"/>
        <v/>
      </c>
      <c r="G118" s="26" t="str">
        <f>IF(F118="X",60*0.25,"")</f>
        <v/>
      </c>
      <c r="H118" s="26" t="str">
        <f t="shared" si="67"/>
        <v/>
      </c>
      <c r="I118" s="26" t="str">
        <f>IF(H118="X",30*0.25,"")</f>
        <v/>
      </c>
      <c r="J118" s="26" t="str">
        <f t="shared" si="68"/>
        <v/>
      </c>
      <c r="K118" s="26" t="str">
        <f t="shared" si="69"/>
        <v/>
      </c>
    </row>
    <row r="119" spans="1:11" ht="22.5" customHeight="1" x14ac:dyDescent="0.3">
      <c r="A119" s="21"/>
      <c r="B119" s="24" t="str">
        <f>[1]RUBRICA!A6</f>
        <v>3. Responde las preguntas realizadas por la comisión, cumpliendo con los estándares de calidad de la disciplina.</v>
      </c>
      <c r="C119" s="25" t="s">
        <v>12</v>
      </c>
      <c r="D119" s="26" t="str">
        <f t="shared" si="65"/>
        <v/>
      </c>
      <c r="E119" s="26" t="str">
        <f>IF(D119="X",100*0.2,"")</f>
        <v/>
      </c>
      <c r="F119" s="26" t="str">
        <f t="shared" si="66"/>
        <v>X</v>
      </c>
      <c r="G119" s="26">
        <f>IF(F119="X",60*0.2,"")</f>
        <v>12</v>
      </c>
      <c r="H119" s="26" t="str">
        <f t="shared" si="67"/>
        <v/>
      </c>
      <c r="I119" s="26" t="str">
        <f>IF(H119="X",30*0.2,"")</f>
        <v/>
      </c>
      <c r="J119" s="26" t="str">
        <f t="shared" si="68"/>
        <v/>
      </c>
      <c r="K119" s="26" t="str">
        <f t="shared" si="69"/>
        <v/>
      </c>
    </row>
    <row r="120" spans="1:11" ht="22.5" customHeight="1" x14ac:dyDescent="0.3">
      <c r="A120" s="21"/>
      <c r="B120" s="24" t="str">
        <f>[1]RUBRICA!A7</f>
        <v>4. Expone el Proyecto APT, considerando el formato y el tiempo establecido para la presentación.</v>
      </c>
      <c r="C120" s="25" t="s">
        <v>11</v>
      </c>
      <c r="D120" s="26" t="str">
        <f t="shared" si="65"/>
        <v>X</v>
      </c>
      <c r="E120" s="26">
        <f t="shared" ref="E120:E121" si="70">IF(D120="X",100*0.05,"")</f>
        <v>5</v>
      </c>
      <c r="F120" s="26" t="str">
        <f t="shared" si="66"/>
        <v/>
      </c>
      <c r="G120" s="26" t="str">
        <f t="shared" ref="G120:G121" si="71">IF(F120="X",60*0.05,"")</f>
        <v/>
      </c>
      <c r="H120" s="26" t="str">
        <f t="shared" si="67"/>
        <v/>
      </c>
      <c r="I120" s="26" t="str">
        <f t="shared" ref="I120:I121" si="72">IF(H120="X",30*0.05,"")</f>
        <v/>
      </c>
      <c r="J120" s="26" t="str">
        <f t="shared" si="68"/>
        <v/>
      </c>
      <c r="K120" s="26" t="str">
        <f t="shared" si="69"/>
        <v/>
      </c>
    </row>
    <row r="121" spans="1:11" ht="22.5" customHeight="1" x14ac:dyDescent="0.3">
      <c r="A121" s="21"/>
      <c r="B121" s="24" t="str">
        <f>[1]RUBRICA!A8</f>
        <v>5. Expresa sus ideas con fluidez, claridad y precisión, utilizando lenguaje técnico propio de la disciplina.</v>
      </c>
      <c r="C121" s="25" t="s">
        <v>11</v>
      </c>
      <c r="D121" s="26" t="str">
        <f t="shared" si="65"/>
        <v>X</v>
      </c>
      <c r="E121" s="26">
        <f t="shared" si="70"/>
        <v>5</v>
      </c>
      <c r="F121" s="26" t="str">
        <f t="shared" si="66"/>
        <v/>
      </c>
      <c r="G121" s="26" t="str">
        <f t="shared" si="71"/>
        <v/>
      </c>
      <c r="H121" s="26" t="str">
        <f t="shared" si="67"/>
        <v/>
      </c>
      <c r="I121" s="26" t="str">
        <f t="shared" si="72"/>
        <v/>
      </c>
      <c r="J121" s="26" t="str">
        <f t="shared" si="68"/>
        <v/>
      </c>
      <c r="K121" s="26" t="str">
        <f t="shared" si="69"/>
        <v/>
      </c>
    </row>
    <row r="122" spans="1:11" ht="22.5" customHeight="1" x14ac:dyDescent="0.3">
      <c r="A122" s="21"/>
      <c r="B122" s="24" t="str">
        <f>[1]RUBRICA!A9</f>
        <v>6. Entrega la documentación y evidencias requerida por la asignatura de acuerdo a la estructura y nombres solicitados, guardando todas las evidencias de avances en Git</v>
      </c>
      <c r="C122" s="25" t="s">
        <v>11</v>
      </c>
      <c r="D122" s="26" t="str">
        <f t="shared" si="65"/>
        <v>X</v>
      </c>
      <c r="E122" s="26">
        <f>IF(D122="X",100*0.2,"")</f>
        <v>20</v>
      </c>
      <c r="F122" s="26" t="str">
        <f t="shared" si="66"/>
        <v/>
      </c>
      <c r="G122" s="26" t="str">
        <f>IF(F122="X",60*0.02,"")</f>
        <v/>
      </c>
      <c r="H122" s="26" t="str">
        <f t="shared" si="67"/>
        <v/>
      </c>
      <c r="I122" s="26" t="str">
        <f>IF(H122="X",30*0.2,"")</f>
        <v/>
      </c>
      <c r="J122" s="26" t="str">
        <f t="shared" si="68"/>
        <v/>
      </c>
      <c r="K122" s="26" t="str">
        <f t="shared" si="69"/>
        <v/>
      </c>
    </row>
    <row r="123" spans="1:11" ht="22.5" customHeight="1" x14ac:dyDescent="0.3">
      <c r="A123" s="21"/>
      <c r="B123" s="24" t="str">
        <f>[1]RUBRICA!A10</f>
        <v xml:space="preserve">7. Expone el tema utilizando un lenguaje técnico disciplinar al presentar la propuesta y responde evidenciando un manejo de la información. </v>
      </c>
      <c r="C123" s="25" t="s">
        <v>11</v>
      </c>
      <c r="D123" s="26" t="str">
        <f t="shared" si="65"/>
        <v>X</v>
      </c>
      <c r="E123" s="26">
        <f>IF(D123="X",100*0.1,"")</f>
        <v>10</v>
      </c>
      <c r="F123" s="26" t="str">
        <f t="shared" si="66"/>
        <v/>
      </c>
      <c r="G123" s="26" t="str">
        <f>IF(F123="X",60*0.1,"")</f>
        <v/>
      </c>
      <c r="H123" s="26" t="str">
        <f t="shared" si="67"/>
        <v/>
      </c>
      <c r="I123" s="26" t="str">
        <f>IF(H123="X",30*0.1,"")</f>
        <v/>
      </c>
      <c r="J123" s="26" t="str">
        <f t="shared" si="68"/>
        <v/>
      </c>
      <c r="K123" s="26" t="str">
        <f t="shared" si="69"/>
        <v/>
      </c>
    </row>
    <row r="124" spans="1:11" ht="15.75" customHeight="1" x14ac:dyDescent="0.35">
      <c r="A124" s="21"/>
      <c r="B124" s="27" t="s">
        <v>15</v>
      </c>
      <c r="C124" s="28">
        <f>E124+G124+I124+K124</f>
        <v>92</v>
      </c>
      <c r="D124" s="29"/>
      <c r="E124" s="29">
        <f>SUM(E117:E123)</f>
        <v>80</v>
      </c>
      <c r="F124" s="29"/>
      <c r="G124" s="29">
        <f>SUM(G117:G123)</f>
        <v>12</v>
      </c>
      <c r="H124" s="29"/>
      <c r="I124" s="29">
        <f>SUM(I117:I123)</f>
        <v>0</v>
      </c>
      <c r="J124" s="29"/>
      <c r="K124" s="29">
        <f>SUM(K117:K123)</f>
        <v>0</v>
      </c>
    </row>
    <row r="125" spans="1:11" ht="15.75" customHeight="1" x14ac:dyDescent="0.35">
      <c r="A125" s="23"/>
      <c r="B125" s="30" t="s">
        <v>16</v>
      </c>
      <c r="C125" s="31">
        <f>VLOOKUP(C124,[1]ESCALA_IEP!A106:B306,2,FALSE)</f>
        <v>6.4</v>
      </c>
    </row>
    <row r="126" spans="1:11" ht="15.75" customHeight="1" x14ac:dyDescent="0.3"/>
    <row r="127" spans="1:11" ht="15.75" customHeight="1" x14ac:dyDescent="0.3">
      <c r="B127" s="16" t="str">
        <f>B5</f>
        <v>Matias Pizarro</v>
      </c>
    </row>
    <row r="128" spans="1:11" ht="15.75" customHeight="1" x14ac:dyDescent="0.3">
      <c r="A128" s="15" t="s">
        <v>18</v>
      </c>
      <c r="B128" s="16"/>
      <c r="C128" s="17" t="s">
        <v>8</v>
      </c>
      <c r="D128" s="18" t="s">
        <v>9</v>
      </c>
      <c r="E128" s="19"/>
      <c r="F128" s="19"/>
      <c r="G128" s="19"/>
      <c r="H128" s="19"/>
      <c r="I128" s="19"/>
      <c r="J128" s="19"/>
      <c r="K128" s="20"/>
    </row>
    <row r="129" spans="1:11" ht="15.75" customHeight="1" x14ac:dyDescent="0.3">
      <c r="A129" s="21"/>
      <c r="B129" s="22" t="s">
        <v>10</v>
      </c>
      <c r="C129" s="23"/>
      <c r="D129" s="18" t="s">
        <v>11</v>
      </c>
      <c r="E129" s="20"/>
      <c r="F129" s="18" t="s">
        <v>12</v>
      </c>
      <c r="G129" s="20"/>
      <c r="H129" s="18" t="s">
        <v>13</v>
      </c>
      <c r="I129" s="20"/>
      <c r="J129" s="18" t="s">
        <v>14</v>
      </c>
      <c r="K129" s="20"/>
    </row>
    <row r="130" spans="1:11" ht="27" customHeight="1" x14ac:dyDescent="0.3">
      <c r="A130" s="21"/>
      <c r="B130" s="24" t="str">
        <f>[1]RUBRICA!A4</f>
        <v xml:space="preserve">1. Presenta el proyecto considerando la relevancia, objetivos, metodología y desarrollo, de acuerdo a los estándares de calidad de la disciplina. </v>
      </c>
      <c r="C130" s="25" t="s">
        <v>11</v>
      </c>
      <c r="D130" s="26" t="str">
        <f t="shared" ref="D130:D136" si="73">IF($C130=CL,"X","")</f>
        <v>X</v>
      </c>
      <c r="E130" s="26">
        <f>IF(D130="X",100*0.15,"")</f>
        <v>15</v>
      </c>
      <c r="F130" s="26" t="str">
        <f t="shared" ref="F130:F136" si="74">IF($C130=L,"X","")</f>
        <v/>
      </c>
      <c r="G130" s="26" t="str">
        <f>IF(F130="X",60*0.15,"")</f>
        <v/>
      </c>
      <c r="H130" s="26" t="str">
        <f t="shared" ref="H130:H136" si="75">IF($C130=ML,"X","")</f>
        <v/>
      </c>
      <c r="I130" s="26" t="str">
        <f>IF(H130="X",30*0.15,"")</f>
        <v/>
      </c>
      <c r="J130" s="26" t="str">
        <f t="shared" ref="J130:J136" si="76">IF($C130=NL,"X","")</f>
        <v/>
      </c>
      <c r="K130" s="26" t="str">
        <f t="shared" ref="K130:K136" si="77">IF($J130="X",0,"")</f>
        <v/>
      </c>
    </row>
    <row r="131" spans="1:11" ht="27" customHeight="1" x14ac:dyDescent="0.3">
      <c r="A131" s="21"/>
      <c r="B131" s="24" t="str">
        <f>[1]RUBRICA!A5</f>
        <v xml:space="preserve">2. Presenta las evidencias del Proyecto APT, dando cuenta del cumplimiento de los objetivos y de acuerdo a los estándares de la disciplina. </v>
      </c>
      <c r="C131" s="25" t="s">
        <v>11</v>
      </c>
      <c r="D131" s="26" t="str">
        <f t="shared" si="73"/>
        <v>X</v>
      </c>
      <c r="E131" s="26">
        <f>IF(D131="X",100*0.25,"")</f>
        <v>25</v>
      </c>
      <c r="F131" s="26" t="str">
        <f t="shared" si="74"/>
        <v/>
      </c>
      <c r="G131" s="26" t="str">
        <f>IF(F131="X",60*0.25,"")</f>
        <v/>
      </c>
      <c r="H131" s="26" t="str">
        <f t="shared" si="75"/>
        <v/>
      </c>
      <c r="I131" s="26" t="str">
        <f>IF(H131="X",30*0.25,"")</f>
        <v/>
      </c>
      <c r="J131" s="26" t="str">
        <f t="shared" si="76"/>
        <v/>
      </c>
      <c r="K131" s="26" t="str">
        <f t="shared" si="77"/>
        <v/>
      </c>
    </row>
    <row r="132" spans="1:11" ht="27" customHeight="1" x14ac:dyDescent="0.3">
      <c r="A132" s="21"/>
      <c r="B132" s="24" t="str">
        <f>[1]RUBRICA!A6</f>
        <v>3. Responde las preguntas realizadas por la comisión, cumpliendo con los estándares de calidad de la disciplina.</v>
      </c>
      <c r="C132" s="25" t="s">
        <v>19</v>
      </c>
      <c r="D132" s="26" t="str">
        <f t="shared" si="73"/>
        <v/>
      </c>
      <c r="E132" s="26" t="str">
        <f>IF(D132="X",100*0.2,"")</f>
        <v/>
      </c>
      <c r="F132" s="26" t="str">
        <f t="shared" si="74"/>
        <v/>
      </c>
      <c r="G132" s="26" t="str">
        <f>IF(F132="X",60*0.2,"")</f>
        <v/>
      </c>
      <c r="H132" s="26" t="str">
        <f t="shared" si="75"/>
        <v>X</v>
      </c>
      <c r="I132" s="26">
        <f>IF(H132="X",30*0.2,"")</f>
        <v>6</v>
      </c>
      <c r="J132" s="26" t="str">
        <f t="shared" si="76"/>
        <v/>
      </c>
      <c r="K132" s="26" t="str">
        <f t="shared" si="77"/>
        <v/>
      </c>
    </row>
    <row r="133" spans="1:11" ht="27" customHeight="1" x14ac:dyDescent="0.3">
      <c r="A133" s="21"/>
      <c r="B133" s="24" t="str">
        <f>[1]RUBRICA!A7</f>
        <v>4. Expone el Proyecto APT, considerando el formato y el tiempo establecido para la presentación.</v>
      </c>
      <c r="C133" s="25" t="s">
        <v>11</v>
      </c>
      <c r="D133" s="26" t="str">
        <f t="shared" si="73"/>
        <v>X</v>
      </c>
      <c r="E133" s="26">
        <f t="shared" ref="E133:E134" si="78">IF(D133="X",100*0.05,"")</f>
        <v>5</v>
      </c>
      <c r="F133" s="26" t="str">
        <f t="shared" si="74"/>
        <v/>
      </c>
      <c r="G133" s="26" t="str">
        <f t="shared" ref="G133:G134" si="79">IF(F133="X",60*0.05,"")</f>
        <v/>
      </c>
      <c r="H133" s="26" t="str">
        <f t="shared" si="75"/>
        <v/>
      </c>
      <c r="I133" s="26" t="str">
        <f t="shared" ref="I133:I134" si="80">IF(H133="X",30*0.05,"")</f>
        <v/>
      </c>
      <c r="J133" s="26" t="str">
        <f t="shared" si="76"/>
        <v/>
      </c>
      <c r="K133" s="26" t="str">
        <f t="shared" si="77"/>
        <v/>
      </c>
    </row>
    <row r="134" spans="1:11" ht="27" customHeight="1" x14ac:dyDescent="0.3">
      <c r="A134" s="21"/>
      <c r="B134" s="24" t="str">
        <f>[1]RUBRICA!A8</f>
        <v>5. Expresa sus ideas con fluidez, claridad y precisión, utilizando lenguaje técnico propio de la disciplina.</v>
      </c>
      <c r="C134" s="25" t="s">
        <v>11</v>
      </c>
      <c r="D134" s="26" t="str">
        <f t="shared" si="73"/>
        <v>X</v>
      </c>
      <c r="E134" s="26">
        <f t="shared" si="78"/>
        <v>5</v>
      </c>
      <c r="F134" s="26" t="str">
        <f t="shared" si="74"/>
        <v/>
      </c>
      <c r="G134" s="26" t="str">
        <f t="shared" si="79"/>
        <v/>
      </c>
      <c r="H134" s="26" t="str">
        <f t="shared" si="75"/>
        <v/>
      </c>
      <c r="I134" s="26" t="str">
        <f t="shared" si="80"/>
        <v/>
      </c>
      <c r="J134" s="26" t="str">
        <f t="shared" si="76"/>
        <v/>
      </c>
      <c r="K134" s="26" t="str">
        <f t="shared" si="77"/>
        <v/>
      </c>
    </row>
    <row r="135" spans="1:11" ht="27" customHeight="1" x14ac:dyDescent="0.3">
      <c r="A135" s="21"/>
      <c r="B135" s="24" t="str">
        <f>[1]RUBRICA!A9</f>
        <v>6. Entrega la documentación y evidencias requerida por la asignatura de acuerdo a la estructura y nombres solicitados, guardando todas las evidencias de avances en Git</v>
      </c>
      <c r="C135" s="25" t="s">
        <v>11</v>
      </c>
      <c r="D135" s="26" t="str">
        <f t="shared" si="73"/>
        <v>X</v>
      </c>
      <c r="E135" s="26">
        <f>IF(D135="X",100*0.2,"")</f>
        <v>20</v>
      </c>
      <c r="F135" s="26" t="str">
        <f t="shared" si="74"/>
        <v/>
      </c>
      <c r="G135" s="26" t="str">
        <f>IF(F135="X",60*0.02,"")</f>
        <v/>
      </c>
      <c r="H135" s="26" t="str">
        <f t="shared" si="75"/>
        <v/>
      </c>
      <c r="I135" s="26" t="str">
        <f>IF(H135="X",30*0.2,"")</f>
        <v/>
      </c>
      <c r="J135" s="26" t="str">
        <f t="shared" si="76"/>
        <v/>
      </c>
      <c r="K135" s="26" t="str">
        <f t="shared" si="77"/>
        <v/>
      </c>
    </row>
    <row r="136" spans="1:11" ht="27" customHeight="1" x14ac:dyDescent="0.3">
      <c r="A136" s="21"/>
      <c r="B136" s="24" t="str">
        <f>[1]RUBRICA!A10</f>
        <v xml:space="preserve">7. Expone el tema utilizando un lenguaje técnico disciplinar al presentar la propuesta y responde evidenciando un manejo de la información. </v>
      </c>
      <c r="C136" s="25" t="s">
        <v>11</v>
      </c>
      <c r="D136" s="26" t="str">
        <f t="shared" si="73"/>
        <v>X</v>
      </c>
      <c r="E136" s="26">
        <f>IF(D136="X",100*0.1,"")</f>
        <v>10</v>
      </c>
      <c r="F136" s="26" t="str">
        <f t="shared" si="74"/>
        <v/>
      </c>
      <c r="G136" s="26" t="str">
        <f>IF(F136="X",60*0.1,"")</f>
        <v/>
      </c>
      <c r="H136" s="26" t="str">
        <f t="shared" si="75"/>
        <v/>
      </c>
      <c r="I136" s="26" t="str">
        <f>IF(H136="X",30*0.1,"")</f>
        <v/>
      </c>
      <c r="J136" s="26" t="str">
        <f t="shared" si="76"/>
        <v/>
      </c>
      <c r="K136" s="26" t="str">
        <f t="shared" si="77"/>
        <v/>
      </c>
    </row>
    <row r="137" spans="1:11" ht="15.75" customHeight="1" x14ac:dyDescent="0.35">
      <c r="A137" s="21"/>
      <c r="B137" s="27" t="s">
        <v>15</v>
      </c>
      <c r="C137" s="28">
        <f>E137+G137+I137+K137</f>
        <v>86</v>
      </c>
      <c r="D137" s="29"/>
      <c r="E137" s="29">
        <f>SUM(E130:E136)</f>
        <v>80</v>
      </c>
      <c r="F137" s="29"/>
      <c r="G137" s="29">
        <f>SUM(G130:G136)</f>
        <v>0</v>
      </c>
      <c r="H137" s="29"/>
      <c r="I137" s="29">
        <f>SUM(I130:I136)</f>
        <v>6</v>
      </c>
      <c r="J137" s="29"/>
      <c r="K137" s="29">
        <f>SUM(K130:K136)</f>
        <v>0</v>
      </c>
    </row>
    <row r="138" spans="1:11" ht="15.75" customHeight="1" x14ac:dyDescent="0.35">
      <c r="A138" s="23"/>
      <c r="B138" s="30" t="s">
        <v>16</v>
      </c>
      <c r="C138" s="31">
        <f>VLOOKUP(C137,[1]ESCALA_IEP!A118:B318,2,FALSE)</f>
        <v>6</v>
      </c>
    </row>
    <row r="139" spans="1:11" ht="15.75" customHeight="1" x14ac:dyDescent="0.3"/>
    <row r="140" spans="1:11" ht="15.75" customHeight="1" x14ac:dyDescent="0.3">
      <c r="B140" s="16" t="str">
        <f>B6</f>
        <v>Felipe Canto</v>
      </c>
    </row>
    <row r="141" spans="1:11" ht="15.75" customHeight="1" x14ac:dyDescent="0.3">
      <c r="A141" s="15" t="s">
        <v>18</v>
      </c>
      <c r="B141" s="16"/>
      <c r="C141" s="17" t="s">
        <v>8</v>
      </c>
      <c r="D141" s="18" t="s">
        <v>9</v>
      </c>
      <c r="E141" s="19"/>
      <c r="F141" s="19"/>
      <c r="G141" s="19"/>
      <c r="H141" s="19"/>
      <c r="I141" s="19"/>
      <c r="J141" s="19"/>
      <c r="K141" s="20"/>
    </row>
    <row r="142" spans="1:11" ht="15.75" customHeight="1" x14ac:dyDescent="0.3">
      <c r="A142" s="21"/>
      <c r="B142" s="22" t="s">
        <v>10</v>
      </c>
      <c r="C142" s="23"/>
      <c r="D142" s="18" t="s">
        <v>11</v>
      </c>
      <c r="E142" s="20"/>
      <c r="F142" s="18" t="s">
        <v>12</v>
      </c>
      <c r="G142" s="20"/>
      <c r="H142" s="18" t="s">
        <v>13</v>
      </c>
      <c r="I142" s="20"/>
      <c r="J142" s="18" t="s">
        <v>14</v>
      </c>
      <c r="K142" s="20"/>
    </row>
    <row r="143" spans="1:11" ht="27" customHeight="1" x14ac:dyDescent="0.3">
      <c r="A143" s="21"/>
      <c r="B143" s="24" t="str">
        <f>[1]RUBRICA!A4</f>
        <v xml:space="preserve">1. Presenta el proyecto considerando la relevancia, objetivos, metodología y desarrollo, de acuerdo a los estándares de calidad de la disciplina. </v>
      </c>
      <c r="C143" s="25" t="s">
        <v>11</v>
      </c>
      <c r="D143" s="26" t="str">
        <f t="shared" ref="D143:D149" si="81">IF($C143=CL,"X","")</f>
        <v>X</v>
      </c>
      <c r="E143" s="26">
        <f>IF(D143="X",100*0.15,"")</f>
        <v>15</v>
      </c>
      <c r="F143" s="26" t="str">
        <f t="shared" ref="F143:F149" si="82">IF($C143=L,"X","")</f>
        <v/>
      </c>
      <c r="G143" s="26" t="str">
        <f>IF(F143="X",60*0.15,"")</f>
        <v/>
      </c>
      <c r="H143" s="26" t="str">
        <f t="shared" ref="H143:H149" si="83">IF($C143=ML,"X","")</f>
        <v/>
      </c>
      <c r="I143" s="26" t="str">
        <f>IF(H143="X",30*0.15,"")</f>
        <v/>
      </c>
      <c r="J143" s="26" t="str">
        <f t="shared" ref="J143:J149" si="84">IF($C143=NL,"X","")</f>
        <v/>
      </c>
      <c r="K143" s="26" t="str">
        <f t="shared" ref="K143:K149" si="85">IF($J143="X",0,"")</f>
        <v/>
      </c>
    </row>
    <row r="144" spans="1:11" ht="27" customHeight="1" x14ac:dyDescent="0.3">
      <c r="A144" s="21"/>
      <c r="B144" s="24" t="str">
        <f>[1]RUBRICA!A5</f>
        <v xml:space="preserve">2. Presenta las evidencias del Proyecto APT, dando cuenta del cumplimiento de los objetivos y de acuerdo a los estándares de la disciplina. </v>
      </c>
      <c r="C144" s="25" t="s">
        <v>11</v>
      </c>
      <c r="D144" s="26" t="str">
        <f t="shared" si="81"/>
        <v>X</v>
      </c>
      <c r="E144" s="26">
        <f>IF(D144="X",100*0.25,"")</f>
        <v>25</v>
      </c>
      <c r="F144" s="26" t="str">
        <f t="shared" si="82"/>
        <v/>
      </c>
      <c r="G144" s="26" t="str">
        <f>IF(F144="X",60*0.25,"")</f>
        <v/>
      </c>
      <c r="H144" s="26" t="str">
        <f t="shared" si="83"/>
        <v/>
      </c>
      <c r="I144" s="26" t="str">
        <f>IF(H144="X",30*0.25,"")</f>
        <v/>
      </c>
      <c r="J144" s="26" t="str">
        <f t="shared" si="84"/>
        <v/>
      </c>
      <c r="K144" s="26" t="str">
        <f t="shared" si="85"/>
        <v/>
      </c>
    </row>
    <row r="145" spans="1:11" ht="27" customHeight="1" x14ac:dyDescent="0.3">
      <c r="A145" s="21"/>
      <c r="B145" s="24" t="str">
        <f>[1]RUBRICA!A6</f>
        <v>3. Responde las preguntas realizadas por la comisión, cumpliendo con los estándares de calidad de la disciplina.</v>
      </c>
      <c r="C145" s="25" t="s">
        <v>19</v>
      </c>
      <c r="D145" s="26" t="str">
        <f t="shared" si="81"/>
        <v/>
      </c>
      <c r="E145" s="26" t="str">
        <f>IF(D145="X",100*0.2,"")</f>
        <v/>
      </c>
      <c r="F145" s="26" t="str">
        <f t="shared" si="82"/>
        <v/>
      </c>
      <c r="G145" s="26" t="str">
        <f>IF(F145="X",60*0.2,"")</f>
        <v/>
      </c>
      <c r="H145" s="26" t="str">
        <f t="shared" si="83"/>
        <v>X</v>
      </c>
      <c r="I145" s="26">
        <f>IF(H145="X",30*0.2,"")</f>
        <v>6</v>
      </c>
      <c r="J145" s="26" t="str">
        <f t="shared" si="84"/>
        <v/>
      </c>
      <c r="K145" s="26" t="str">
        <f t="shared" si="85"/>
        <v/>
      </c>
    </row>
    <row r="146" spans="1:11" ht="27" customHeight="1" x14ac:dyDescent="0.3">
      <c r="A146" s="21"/>
      <c r="B146" s="24" t="str">
        <f>[1]RUBRICA!A7</f>
        <v>4. Expone el Proyecto APT, considerando el formato y el tiempo establecido para la presentación.</v>
      </c>
      <c r="C146" s="25" t="s">
        <v>11</v>
      </c>
      <c r="D146" s="26" t="str">
        <f t="shared" si="81"/>
        <v>X</v>
      </c>
      <c r="E146" s="26">
        <f t="shared" ref="E146:E147" si="86">IF(D146="X",100*0.05,"")</f>
        <v>5</v>
      </c>
      <c r="F146" s="26" t="str">
        <f t="shared" si="82"/>
        <v/>
      </c>
      <c r="G146" s="26" t="str">
        <f t="shared" ref="G146:G147" si="87">IF(F146="X",60*0.05,"")</f>
        <v/>
      </c>
      <c r="H146" s="26" t="str">
        <f t="shared" si="83"/>
        <v/>
      </c>
      <c r="I146" s="26" t="str">
        <f t="shared" ref="I146:I147" si="88">IF(H146="X",30*0.05,"")</f>
        <v/>
      </c>
      <c r="J146" s="26" t="str">
        <f t="shared" si="84"/>
        <v/>
      </c>
      <c r="K146" s="26" t="str">
        <f t="shared" si="85"/>
        <v/>
      </c>
    </row>
    <row r="147" spans="1:11" ht="27" customHeight="1" x14ac:dyDescent="0.3">
      <c r="A147" s="21"/>
      <c r="B147" s="24" t="str">
        <f>[1]RUBRICA!A8</f>
        <v>5. Expresa sus ideas con fluidez, claridad y precisión, utilizando lenguaje técnico propio de la disciplina.</v>
      </c>
      <c r="C147" s="25" t="s">
        <v>11</v>
      </c>
      <c r="D147" s="26" t="str">
        <f t="shared" si="81"/>
        <v>X</v>
      </c>
      <c r="E147" s="26">
        <f t="shared" si="86"/>
        <v>5</v>
      </c>
      <c r="F147" s="26" t="str">
        <f t="shared" si="82"/>
        <v/>
      </c>
      <c r="G147" s="26" t="str">
        <f t="shared" si="87"/>
        <v/>
      </c>
      <c r="H147" s="26" t="str">
        <f t="shared" si="83"/>
        <v/>
      </c>
      <c r="I147" s="26" t="str">
        <f t="shared" si="88"/>
        <v/>
      </c>
      <c r="J147" s="26" t="str">
        <f t="shared" si="84"/>
        <v/>
      </c>
      <c r="K147" s="26" t="str">
        <f t="shared" si="85"/>
        <v/>
      </c>
    </row>
    <row r="148" spans="1:11" ht="27" customHeight="1" x14ac:dyDescent="0.3">
      <c r="A148" s="21"/>
      <c r="B148" s="24" t="str">
        <f>[1]RUBRICA!A9</f>
        <v>6. Entrega la documentación y evidencias requerida por la asignatura de acuerdo a la estructura y nombres solicitados, guardando todas las evidencias de avances en Git</v>
      </c>
      <c r="C148" s="25" t="s">
        <v>11</v>
      </c>
      <c r="D148" s="26" t="str">
        <f t="shared" si="81"/>
        <v>X</v>
      </c>
      <c r="E148" s="26">
        <f>IF(D148="X",100*0.2,"")</f>
        <v>20</v>
      </c>
      <c r="F148" s="26" t="str">
        <f t="shared" si="82"/>
        <v/>
      </c>
      <c r="G148" s="26" t="str">
        <f>IF(F148="X",60*0.02,"")</f>
        <v/>
      </c>
      <c r="H148" s="26" t="str">
        <f t="shared" si="83"/>
        <v/>
      </c>
      <c r="I148" s="26" t="str">
        <f>IF(H148="X",30*0.2,"")</f>
        <v/>
      </c>
      <c r="J148" s="26" t="str">
        <f t="shared" si="84"/>
        <v/>
      </c>
      <c r="K148" s="26" t="str">
        <f t="shared" si="85"/>
        <v/>
      </c>
    </row>
    <row r="149" spans="1:11" ht="27" customHeight="1" x14ac:dyDescent="0.3">
      <c r="A149" s="21"/>
      <c r="B149" s="24" t="str">
        <f>[1]RUBRICA!A10</f>
        <v xml:space="preserve">7. Expone el tema utilizando un lenguaje técnico disciplinar al presentar la propuesta y responde evidenciando un manejo de la información. </v>
      </c>
      <c r="C149" s="25" t="s">
        <v>11</v>
      </c>
      <c r="D149" s="26" t="str">
        <f t="shared" si="81"/>
        <v>X</v>
      </c>
      <c r="E149" s="26">
        <f>IF(D149="X",100*0.1,"")</f>
        <v>10</v>
      </c>
      <c r="F149" s="26" t="str">
        <f t="shared" si="82"/>
        <v/>
      </c>
      <c r="G149" s="26" t="str">
        <f>IF(F149="X",60*0.1,"")</f>
        <v/>
      </c>
      <c r="H149" s="26" t="str">
        <f t="shared" si="83"/>
        <v/>
      </c>
      <c r="I149" s="26" t="str">
        <f>IF(H149="X",30*0.1,"")</f>
        <v/>
      </c>
      <c r="J149" s="26" t="str">
        <f t="shared" si="84"/>
        <v/>
      </c>
      <c r="K149" s="26" t="str">
        <f t="shared" si="85"/>
        <v/>
      </c>
    </row>
    <row r="150" spans="1:11" ht="15.75" customHeight="1" x14ac:dyDescent="0.35">
      <c r="A150" s="21"/>
      <c r="B150" s="27" t="s">
        <v>15</v>
      </c>
      <c r="C150" s="28">
        <f>E150+G150+I150+K150</f>
        <v>86</v>
      </c>
      <c r="D150" s="29"/>
      <c r="E150" s="29">
        <f>SUM(E143:E149)</f>
        <v>80</v>
      </c>
      <c r="F150" s="29"/>
      <c r="G150" s="29">
        <f>SUM(G143:G149)</f>
        <v>0</v>
      </c>
      <c r="H150" s="29"/>
      <c r="I150" s="29">
        <f>SUM(I143:I149)</f>
        <v>6</v>
      </c>
      <c r="J150" s="29"/>
      <c r="K150" s="29">
        <f>SUM(K143:K149)</f>
        <v>0</v>
      </c>
    </row>
    <row r="151" spans="1:11" ht="15.75" customHeight="1" x14ac:dyDescent="0.35">
      <c r="A151" s="23"/>
      <c r="B151" s="30" t="s">
        <v>16</v>
      </c>
      <c r="C151" s="31">
        <f>VLOOKUP(C150,[1]ESCALA_IEP!A130:B330,2,FALSE)</f>
        <v>6</v>
      </c>
    </row>
    <row r="152" spans="1:11" ht="15.75" customHeight="1" x14ac:dyDescent="0.3"/>
    <row r="153" spans="1:11" ht="15.75" customHeight="1" x14ac:dyDescent="0.3">
      <c r="A153" s="32"/>
      <c r="B153" s="16">
        <f>B7</f>
        <v>0</v>
      </c>
      <c r="C153" s="33"/>
      <c r="D153" s="33"/>
      <c r="E153" s="33"/>
      <c r="F153" s="33"/>
      <c r="G153" s="33"/>
      <c r="H153" s="33"/>
      <c r="I153" s="33"/>
      <c r="J153" s="33"/>
      <c r="K153" s="33"/>
    </row>
    <row r="154" spans="1:11" ht="15.75" customHeight="1" x14ac:dyDescent="0.3">
      <c r="A154" s="15" t="s">
        <v>18</v>
      </c>
      <c r="B154" s="16"/>
      <c r="C154" s="17" t="s">
        <v>8</v>
      </c>
      <c r="D154" s="18" t="s">
        <v>9</v>
      </c>
      <c r="E154" s="19"/>
      <c r="F154" s="19"/>
      <c r="G154" s="19"/>
      <c r="H154" s="19"/>
      <c r="I154" s="19"/>
      <c r="J154" s="19"/>
      <c r="K154" s="20"/>
    </row>
    <row r="155" spans="1:11" ht="15.75" customHeight="1" x14ac:dyDescent="0.3">
      <c r="A155" s="21"/>
      <c r="B155" s="22" t="s">
        <v>10</v>
      </c>
      <c r="C155" s="23"/>
      <c r="D155" s="18" t="s">
        <v>11</v>
      </c>
      <c r="E155" s="20"/>
      <c r="F155" s="18" t="s">
        <v>12</v>
      </c>
      <c r="G155" s="20"/>
      <c r="H155" s="18" t="s">
        <v>13</v>
      </c>
      <c r="I155" s="20"/>
      <c r="J155" s="18" t="s">
        <v>14</v>
      </c>
      <c r="K155" s="20"/>
    </row>
    <row r="156" spans="1:11" ht="15.75" customHeight="1" x14ac:dyDescent="0.3">
      <c r="A156" s="21"/>
      <c r="B156" s="24" t="str">
        <f>[1]RUBRICA!A4</f>
        <v xml:space="preserve">1. Presenta el proyecto considerando la relevancia, objetivos, metodología y desarrollo, de acuerdo a los estándares de calidad de la disciplina. </v>
      </c>
      <c r="C156" s="25" t="s">
        <v>11</v>
      </c>
      <c r="D156" s="26" t="str">
        <f t="shared" ref="D156:D162" si="89">IF($C156=CL,"X","")</f>
        <v>X</v>
      </c>
      <c r="E156" s="26">
        <f>IF(D156="X",100*0.15,"")</f>
        <v>15</v>
      </c>
      <c r="F156" s="26" t="str">
        <f t="shared" ref="F156:F162" si="90">IF($C156=L,"X","")</f>
        <v/>
      </c>
      <c r="G156" s="26" t="str">
        <f>IF(F156="X",60*0.15,"")</f>
        <v/>
      </c>
      <c r="H156" s="26" t="str">
        <f t="shared" ref="H156:H162" si="91">IF($C156=ML,"X","")</f>
        <v/>
      </c>
      <c r="I156" s="26" t="str">
        <f>IF(H156="X",30*0.15,"")</f>
        <v/>
      </c>
      <c r="J156" s="26" t="str">
        <f t="shared" ref="J156:J162" si="92">IF($C156=NL,"X","")</f>
        <v/>
      </c>
      <c r="K156" s="26" t="str">
        <f t="shared" ref="K156:K162" si="93">IF($J156="X",0,"")</f>
        <v/>
      </c>
    </row>
    <row r="157" spans="1:11" ht="15.75" customHeight="1" x14ac:dyDescent="0.3">
      <c r="A157" s="21"/>
      <c r="B157" s="24" t="str">
        <f>[1]RUBRICA!A5</f>
        <v xml:space="preserve">2. Presenta las evidencias del Proyecto APT, dando cuenta del cumplimiento de los objetivos y de acuerdo a los estándares de la disciplina. </v>
      </c>
      <c r="C157" s="25" t="s">
        <v>11</v>
      </c>
      <c r="D157" s="26" t="str">
        <f t="shared" si="89"/>
        <v>X</v>
      </c>
      <c r="E157" s="26">
        <f>IF(D157="X",100*0.25,"")</f>
        <v>25</v>
      </c>
      <c r="F157" s="26" t="str">
        <f t="shared" si="90"/>
        <v/>
      </c>
      <c r="G157" s="26" t="str">
        <f>IF(F157="X",60*0.25,"")</f>
        <v/>
      </c>
      <c r="H157" s="26" t="str">
        <f t="shared" si="91"/>
        <v/>
      </c>
      <c r="I157" s="26" t="str">
        <f>IF(H157="X",30*0.25,"")</f>
        <v/>
      </c>
      <c r="J157" s="26" t="str">
        <f t="shared" si="92"/>
        <v/>
      </c>
      <c r="K157" s="26" t="str">
        <f t="shared" si="93"/>
        <v/>
      </c>
    </row>
    <row r="158" spans="1:11" ht="15.75" customHeight="1" x14ac:dyDescent="0.3">
      <c r="A158" s="21"/>
      <c r="B158" s="24" t="str">
        <f>[1]RUBRICA!A6</f>
        <v>3. Responde las preguntas realizadas por la comisión, cumpliendo con los estándares de calidad de la disciplina.</v>
      </c>
      <c r="C158" s="25" t="s">
        <v>11</v>
      </c>
      <c r="D158" s="26" t="str">
        <f t="shared" si="89"/>
        <v>X</v>
      </c>
      <c r="E158" s="26">
        <f>IF(D158="X",100*0.2,"")</f>
        <v>20</v>
      </c>
      <c r="F158" s="26" t="str">
        <f t="shared" si="90"/>
        <v/>
      </c>
      <c r="G158" s="26" t="str">
        <f>IF(F158="X",60*0.2,"")</f>
        <v/>
      </c>
      <c r="H158" s="26" t="str">
        <f t="shared" si="91"/>
        <v/>
      </c>
      <c r="I158" s="26" t="str">
        <f>IF(H158="X",30*0.2,"")</f>
        <v/>
      </c>
      <c r="J158" s="26" t="str">
        <f t="shared" si="92"/>
        <v/>
      </c>
      <c r="K158" s="26" t="str">
        <f t="shared" si="93"/>
        <v/>
      </c>
    </row>
    <row r="159" spans="1:11" ht="15.75" customHeight="1" x14ac:dyDescent="0.3">
      <c r="A159" s="21"/>
      <c r="B159" s="24" t="str">
        <f>[1]RUBRICA!A7</f>
        <v>4. Expone el Proyecto APT, considerando el formato y el tiempo establecido para la presentación.</v>
      </c>
      <c r="C159" s="25" t="s">
        <v>11</v>
      </c>
      <c r="D159" s="26" t="str">
        <f t="shared" si="89"/>
        <v>X</v>
      </c>
      <c r="E159" s="26">
        <f t="shared" ref="E159:E160" si="94">IF(D159="X",100*0.05,"")</f>
        <v>5</v>
      </c>
      <c r="F159" s="26" t="str">
        <f t="shared" si="90"/>
        <v/>
      </c>
      <c r="G159" s="26" t="str">
        <f t="shared" ref="G159:G160" si="95">IF(F159="X",60*0.05,"")</f>
        <v/>
      </c>
      <c r="H159" s="26" t="str">
        <f t="shared" si="91"/>
        <v/>
      </c>
      <c r="I159" s="26" t="str">
        <f t="shared" ref="I159:I160" si="96">IF(H159="X",30*0.05,"")</f>
        <v/>
      </c>
      <c r="J159" s="26" t="str">
        <f t="shared" si="92"/>
        <v/>
      </c>
      <c r="K159" s="26" t="str">
        <f t="shared" si="93"/>
        <v/>
      </c>
    </row>
    <row r="160" spans="1:11" ht="15.75" customHeight="1" x14ac:dyDescent="0.3">
      <c r="A160" s="21"/>
      <c r="B160" s="24" t="str">
        <f>[1]RUBRICA!A8</f>
        <v>5. Expresa sus ideas con fluidez, claridad y precisión, utilizando lenguaje técnico propio de la disciplina.</v>
      </c>
      <c r="C160" s="25" t="s">
        <v>11</v>
      </c>
      <c r="D160" s="26" t="str">
        <f t="shared" si="89"/>
        <v>X</v>
      </c>
      <c r="E160" s="26">
        <f t="shared" si="94"/>
        <v>5</v>
      </c>
      <c r="F160" s="26" t="str">
        <f t="shared" si="90"/>
        <v/>
      </c>
      <c r="G160" s="26" t="str">
        <f t="shared" si="95"/>
        <v/>
      </c>
      <c r="H160" s="26" t="str">
        <f t="shared" si="91"/>
        <v/>
      </c>
      <c r="I160" s="26" t="str">
        <f t="shared" si="96"/>
        <v/>
      </c>
      <c r="J160" s="26" t="str">
        <f t="shared" si="92"/>
        <v/>
      </c>
      <c r="K160" s="26" t="str">
        <f t="shared" si="93"/>
        <v/>
      </c>
    </row>
    <row r="161" spans="1:11" ht="15.75" customHeight="1" x14ac:dyDescent="0.3">
      <c r="A161" s="21"/>
      <c r="B161" s="24" t="str">
        <f>[1]RUBRICA!A9</f>
        <v>6. Entrega la documentación y evidencias requerida por la asignatura de acuerdo a la estructura y nombres solicitados, guardando todas las evidencias de avances en Git</v>
      </c>
      <c r="C161" s="25" t="s">
        <v>11</v>
      </c>
      <c r="D161" s="26" t="str">
        <f t="shared" si="89"/>
        <v>X</v>
      </c>
      <c r="E161" s="26">
        <f>IF(D161="X",100*0.2,"")</f>
        <v>20</v>
      </c>
      <c r="F161" s="26" t="str">
        <f t="shared" si="90"/>
        <v/>
      </c>
      <c r="G161" s="26" t="str">
        <f>IF(F161="X",60*0.02,"")</f>
        <v/>
      </c>
      <c r="H161" s="26" t="str">
        <f t="shared" si="91"/>
        <v/>
      </c>
      <c r="I161" s="26" t="str">
        <f>IF(H161="X",30*0.2,"")</f>
        <v/>
      </c>
      <c r="J161" s="26" t="str">
        <f t="shared" si="92"/>
        <v/>
      </c>
      <c r="K161" s="26" t="str">
        <f t="shared" si="93"/>
        <v/>
      </c>
    </row>
    <row r="162" spans="1:11" ht="15.75" customHeight="1" x14ac:dyDescent="0.3">
      <c r="A162" s="21"/>
      <c r="B162" s="24" t="str">
        <f>[1]RUBRICA!A10</f>
        <v xml:space="preserve">7. Expone el tema utilizando un lenguaje técnico disciplinar al presentar la propuesta y responde evidenciando un manejo de la información. </v>
      </c>
      <c r="C162" s="25" t="s">
        <v>11</v>
      </c>
      <c r="D162" s="26" t="str">
        <f t="shared" si="89"/>
        <v>X</v>
      </c>
      <c r="E162" s="26">
        <f>IF(D162="X",100*0.1,"")</f>
        <v>10</v>
      </c>
      <c r="F162" s="26" t="str">
        <f t="shared" si="90"/>
        <v/>
      </c>
      <c r="G162" s="26" t="str">
        <f>IF(F162="X",60*0.1,"")</f>
        <v/>
      </c>
      <c r="H162" s="26" t="str">
        <f t="shared" si="91"/>
        <v/>
      </c>
      <c r="I162" s="26" t="str">
        <f>IF(H162="X",30*0.1,"")</f>
        <v/>
      </c>
      <c r="J162" s="26" t="str">
        <f t="shared" si="92"/>
        <v/>
      </c>
      <c r="K162" s="26" t="str">
        <f t="shared" si="93"/>
        <v/>
      </c>
    </row>
    <row r="163" spans="1:11" ht="15.75" customHeight="1" x14ac:dyDescent="0.35">
      <c r="A163" s="21"/>
      <c r="B163" s="27" t="s">
        <v>15</v>
      </c>
      <c r="C163" s="28">
        <f>E163+G163+I163+K163</f>
        <v>100</v>
      </c>
      <c r="D163" s="29"/>
      <c r="E163" s="29">
        <f>SUM(E156:E162)</f>
        <v>100</v>
      </c>
      <c r="F163" s="29"/>
      <c r="G163" s="29">
        <f>SUM(G156:G162)</f>
        <v>0</v>
      </c>
      <c r="H163" s="29"/>
      <c r="I163" s="29">
        <f>SUM(I156:I162)</f>
        <v>0</v>
      </c>
      <c r="J163" s="29"/>
      <c r="K163" s="29">
        <f>SUM(K156:K162)</f>
        <v>0</v>
      </c>
    </row>
    <row r="164" spans="1:11" ht="15.75" customHeight="1" x14ac:dyDescent="0.35">
      <c r="A164" s="23"/>
      <c r="B164" s="30" t="s">
        <v>16</v>
      </c>
      <c r="C164" s="31">
        <f>VLOOKUP(C163,[1]ESCALA_IEP!A142:B342,2,FALSE)</f>
        <v>7</v>
      </c>
    </row>
    <row r="165" spans="1:11" ht="15.75" customHeight="1" x14ac:dyDescent="0.3"/>
    <row r="166" spans="1:11" ht="15.75" customHeight="1" x14ac:dyDescent="0.3"/>
    <row r="167" spans="1:11" ht="15.75" customHeight="1" x14ac:dyDescent="0.3"/>
    <row r="168" spans="1:11" ht="15.75" customHeight="1" x14ac:dyDescent="0.3"/>
    <row r="169" spans="1:11" ht="15.75" customHeight="1" x14ac:dyDescent="0.3"/>
    <row r="170" spans="1:11" ht="15.75" customHeight="1" x14ac:dyDescent="0.3"/>
    <row r="171" spans="1:11" ht="15.75" customHeight="1" x14ac:dyDescent="0.3"/>
    <row r="172" spans="1:11" ht="15.75" customHeight="1" x14ac:dyDescent="0.3"/>
    <row r="173" spans="1:11" ht="15.75" customHeight="1" x14ac:dyDescent="0.3"/>
    <row r="174" spans="1:11" ht="15.75" customHeight="1" x14ac:dyDescent="0.3"/>
    <row r="175" spans="1:11" ht="15.75" customHeight="1" x14ac:dyDescent="0.3"/>
    <row r="176" spans="1:11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mergeCells count="84">
    <mergeCell ref="A154:A164"/>
    <mergeCell ref="C154:C155"/>
    <mergeCell ref="D154:K154"/>
    <mergeCell ref="D155:E155"/>
    <mergeCell ref="F155:G155"/>
    <mergeCell ref="H155:I155"/>
    <mergeCell ref="J155:K155"/>
    <mergeCell ref="A141:A151"/>
    <mergeCell ref="C141:C142"/>
    <mergeCell ref="D141:K141"/>
    <mergeCell ref="D142:E142"/>
    <mergeCell ref="F142:G142"/>
    <mergeCell ref="H142:I142"/>
    <mergeCell ref="J142:K142"/>
    <mergeCell ref="A128:A138"/>
    <mergeCell ref="C128:C129"/>
    <mergeCell ref="D128:K128"/>
    <mergeCell ref="D129:E129"/>
    <mergeCell ref="F129:G129"/>
    <mergeCell ref="H129:I129"/>
    <mergeCell ref="J129:K129"/>
    <mergeCell ref="A115:A125"/>
    <mergeCell ref="C115:C116"/>
    <mergeCell ref="D115:K115"/>
    <mergeCell ref="D116:E116"/>
    <mergeCell ref="F116:G116"/>
    <mergeCell ref="H116:I116"/>
    <mergeCell ref="J116:K116"/>
    <mergeCell ref="A102:A112"/>
    <mergeCell ref="C102:C103"/>
    <mergeCell ref="D102:K102"/>
    <mergeCell ref="D103:E103"/>
    <mergeCell ref="F103:G103"/>
    <mergeCell ref="H103:I103"/>
    <mergeCell ref="J103:K103"/>
    <mergeCell ref="A89:A99"/>
    <mergeCell ref="C89:C90"/>
    <mergeCell ref="D89:K89"/>
    <mergeCell ref="D90:E90"/>
    <mergeCell ref="F90:G90"/>
    <mergeCell ref="H90:I90"/>
    <mergeCell ref="J90:K90"/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7" xr:uid="{B202F9D9-546F-44E9-93FD-486D4219AD91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GRUPO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Marcelaalejandra Gonzalez Quezada</dc:creator>
  <cp:lastModifiedBy>Marcelaalejandra Gonzalez Quezada</cp:lastModifiedBy>
  <dcterms:created xsi:type="dcterms:W3CDTF">2024-12-13T15:08:48Z</dcterms:created>
  <dcterms:modified xsi:type="dcterms:W3CDTF">2024-12-13T15:09:07Z</dcterms:modified>
</cp:coreProperties>
</file>