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BB1C68B-9B16-4F69-90AB-756443D6AD34}" xr6:coauthVersionLast="47" xr6:coauthVersionMax="47" xr10:uidLastSave="{00000000-0000-0000-0000-000000000000}"/>
  <bookViews>
    <workbookView xWindow="-110" yWindow="-110" windowWidth="19420" windowHeight="10300" activeTab="2" xr2:uid="{6C91FE21-377D-46D7-A29E-7667700AA9FF}"/>
  </bookViews>
  <sheets>
    <sheet name="Sheet1" sheetId="1" r:id="rId1"/>
    <sheet name="Sheet2" sheetId="2" r:id="rId2"/>
    <sheet name="Sheet3" sheetId="3" r:id="rId3"/>
  </sheets>
  <definedNames>
    <definedName name="Apple_juice">Sheet1!$I$6</definedName>
    <definedName name="baking_powder">Sheet1!$D$12</definedName>
    <definedName name="Banana">Sheet1!$N$6</definedName>
    <definedName name="bournvita">Sheet1!$D$10</definedName>
    <definedName name="corn_flakes">Sheet1!$D$9</definedName>
    <definedName name="curry_powder">Sheet1!$D$13</definedName>
    <definedName name="Guava">Sheet1!$N$7</definedName>
    <definedName name="Guava_juice">Sheet1!$I$9</definedName>
    <definedName name="Mango">Sheet1!$N$8</definedName>
    <definedName name="mayonaise">Sheet1!$D$8</definedName>
    <definedName name="milo">Sheet1!$D$6</definedName>
    <definedName name="mix_fruit_juice">Sheet1!$I$10</definedName>
    <definedName name="Orange">Sheet1!$N$9</definedName>
    <definedName name="Orange_juice">Sheet1!$I$8</definedName>
    <definedName name="pineapple_juice">Sheet1!$I$7</definedName>
    <definedName name="salad_oil">Sheet1!$D$7</definedName>
    <definedName name="spaghetti_pasta">Sheet1!$D$11</definedName>
    <definedName name="Water_melon">Sheet1!$N$10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K23" i="1" s="1"/>
  <c r="M20" i="1"/>
  <c r="M19" i="1"/>
  <c r="J19" i="1"/>
  <c r="K19" i="1"/>
  <c r="M18" i="1"/>
  <c r="J18" i="1"/>
  <c r="L18" i="1"/>
  <c r="L23" i="1"/>
  <c r="L19" i="1"/>
  <c r="L20" i="1"/>
  <c r="J23" i="1"/>
  <c r="K20" i="1"/>
  <c r="K18" i="1"/>
  <c r="I19" i="1"/>
  <c r="I18" i="1"/>
  <c r="J20" i="1"/>
  <c r="I23" i="1"/>
  <c r="C27" i="2"/>
  <c r="C24" i="2"/>
  <c r="A18" i="2"/>
  <c r="B18" i="2"/>
  <c r="C19" i="2"/>
  <c r="B13" i="2"/>
  <c r="B14" i="2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H23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H20" i="1"/>
  <c r="H19" i="1"/>
  <c r="H18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18" i="1"/>
  <c r="M23" i="1" l="1"/>
  <c r="J22" i="1"/>
  <c r="J21" i="1"/>
  <c r="I22" i="1"/>
  <c r="K22" i="1"/>
  <c r="L22" i="1"/>
  <c r="M22" i="1"/>
  <c r="I20" i="1"/>
  <c r="M21" i="1"/>
  <c r="K21" i="1"/>
  <c r="I21" i="1"/>
  <c r="L21" i="1"/>
  <c r="D13" i="2"/>
  <c r="E60" i="1"/>
</calcChain>
</file>

<file path=xl/sharedStrings.xml><?xml version="1.0" encoding="utf-8"?>
<sst xmlns="http://schemas.openxmlformats.org/spreadsheetml/2006/main" count="163" uniqueCount="142">
  <si>
    <t>PYREX PROVISION STORE</t>
  </si>
  <si>
    <t>DRY ITEMS</t>
  </si>
  <si>
    <t>Items</t>
  </si>
  <si>
    <t>Milo (400gm) Nestle</t>
  </si>
  <si>
    <t>Salad oil (500gm)</t>
  </si>
  <si>
    <t>Unit</t>
  </si>
  <si>
    <t>Mayonaise (900ml)</t>
  </si>
  <si>
    <t xml:space="preserve">Corn flakes </t>
  </si>
  <si>
    <t>Bournvita (500gm)</t>
  </si>
  <si>
    <t>Spaghetti pasta (500gm)</t>
  </si>
  <si>
    <t>Baking powder</t>
  </si>
  <si>
    <t>Curry Powder</t>
  </si>
  <si>
    <t>JUICES</t>
  </si>
  <si>
    <t>Price (₦)</t>
  </si>
  <si>
    <r>
      <t>Price (</t>
    </r>
    <r>
      <rPr>
        <sz val="11"/>
        <color theme="1"/>
        <rFont val="Calibri"/>
        <family val="2"/>
      </rPr>
      <t>₦)</t>
    </r>
  </si>
  <si>
    <t>Apples Juice</t>
  </si>
  <si>
    <t>Pineapple Juice</t>
  </si>
  <si>
    <t>Orange Juice</t>
  </si>
  <si>
    <t>Guava Juice</t>
  </si>
  <si>
    <t>Mix fruit juice</t>
  </si>
  <si>
    <t xml:space="preserve">Unit </t>
  </si>
  <si>
    <t>FRESH FRUITS</t>
  </si>
  <si>
    <t>Banana</t>
  </si>
  <si>
    <t>Guava</t>
  </si>
  <si>
    <t>Mango</t>
  </si>
  <si>
    <t>Orange</t>
  </si>
  <si>
    <t>Water Melon</t>
  </si>
  <si>
    <t>ltr</t>
  </si>
  <si>
    <t>kg</t>
  </si>
  <si>
    <t>Customer</t>
  </si>
  <si>
    <t xml:space="preserve">Location </t>
  </si>
  <si>
    <t>Quantity</t>
  </si>
  <si>
    <t>Akande Olaniyi</t>
  </si>
  <si>
    <t>Ogunjobi James</t>
  </si>
  <si>
    <t>Afolabi Ayomide</t>
  </si>
  <si>
    <t>Falowo Moses</t>
  </si>
  <si>
    <t>Aderoju Raymond</t>
  </si>
  <si>
    <t>Adedeji Oluwalere</t>
  </si>
  <si>
    <t>Fadahunsi Olawale</t>
  </si>
  <si>
    <t>Faparusi Toluwani</t>
  </si>
  <si>
    <t>Ogunleye Dotun</t>
  </si>
  <si>
    <t>Olabode Ibukunoluwa</t>
  </si>
  <si>
    <t>James Sandra</t>
  </si>
  <si>
    <t>Aluko Tolulope</t>
  </si>
  <si>
    <t>Adekunle Ifeoluwa</t>
  </si>
  <si>
    <t>Ajanaku Tomiwa</t>
  </si>
  <si>
    <t xml:space="preserve">Bolarinwa Adeola </t>
  </si>
  <si>
    <t>Adewumi Taiwo</t>
  </si>
  <si>
    <t>Ogunleye Folakemi</t>
  </si>
  <si>
    <t>Afolayan Kehinde</t>
  </si>
  <si>
    <t>Adelusi Fifehanmi</t>
  </si>
  <si>
    <t>Oluyemi Oreoluwa</t>
  </si>
  <si>
    <t>Tokunbo Gift</t>
  </si>
  <si>
    <t>John Bankole</t>
  </si>
  <si>
    <t>Ishola Okanlawon</t>
  </si>
  <si>
    <t>Foluke Pelumi</t>
  </si>
  <si>
    <t>Ilori Peter</t>
  </si>
  <si>
    <t>Olanrewaju Qudus</t>
  </si>
  <si>
    <t>Jimoh Fatai</t>
  </si>
  <si>
    <t>Osunronbi Opeyemi</t>
  </si>
  <si>
    <t>Olaoye Seun</t>
  </si>
  <si>
    <t>Ajanaku Tumise</t>
  </si>
  <si>
    <t>Serah Smith</t>
  </si>
  <si>
    <t>Akinyele Idowu</t>
  </si>
  <si>
    <t>Mary lyson</t>
  </si>
  <si>
    <t>Raymond John</t>
  </si>
  <si>
    <t>Badmus Oluwaseyi</t>
  </si>
  <si>
    <t>Tunde Tolu</t>
  </si>
  <si>
    <t>Oladapo Ibukunoluwa</t>
  </si>
  <si>
    <t>Yenmi Tope</t>
  </si>
  <si>
    <t>Olamide Dotun</t>
  </si>
  <si>
    <t>Foluke Tolu</t>
  </si>
  <si>
    <t>Adewale Victor</t>
  </si>
  <si>
    <t>No. 22 Aule, Akure, Ondo state.</t>
  </si>
  <si>
    <t>No. 12 Futa southgate, Akure, Ondo State</t>
  </si>
  <si>
    <t>No. 18 Araromi, Akure, Ondo State</t>
  </si>
  <si>
    <t>No. 10 Ijomu, Akure, Ondo State</t>
  </si>
  <si>
    <t>No. 29 Oluwatuyi, Akure, Ondo State</t>
  </si>
  <si>
    <t>No. 44 Ijomu, Akure, Ondo State</t>
  </si>
  <si>
    <t>No. 19 Weliweli Oda road, Akure, Ondo State</t>
  </si>
  <si>
    <t>No. 42, Orita Obele Street Akure, Ondo State</t>
  </si>
  <si>
    <t>No. 18 Ire Akari, Akure, Ondo State</t>
  </si>
  <si>
    <t>No. 23b Aule, Akure, Ondo State</t>
  </si>
  <si>
    <t>No. 34a Oluwatuyi, Akure, Ondo State</t>
  </si>
  <si>
    <t>No. 23 leo, Akure, Ondo State</t>
  </si>
  <si>
    <t>No. 34 Fanibi, Akure, Ondo State</t>
  </si>
  <si>
    <t>No. 54  Champion, Akure, Ondo State</t>
  </si>
  <si>
    <t>No. 20 Shagari road, Akure, Ondo State</t>
  </si>
  <si>
    <t>No. 33 Irese road, Akure, Ondo State</t>
  </si>
  <si>
    <t>No. 28 Roadblock, Akure, Ondo State</t>
  </si>
  <si>
    <t>No. 43 Futa Southgate, Akure, Ondo State</t>
  </si>
  <si>
    <t>No. 30 Obanla Street, Akure, Ondo State</t>
  </si>
  <si>
    <t>No. 32 Fanibi Street, Akure, Ondo State</t>
  </si>
  <si>
    <t>No. 08 Odo-Ikoyi, Akure, Ondo State</t>
  </si>
  <si>
    <t>No. 25 Ondo Road, Akure, Ondo State</t>
  </si>
  <si>
    <t>No. 68 Ijo-Mimo, Akure, Ondo State</t>
  </si>
  <si>
    <t>No. 18 Obanla, Akure, Ondo State</t>
  </si>
  <si>
    <t>No. 22 Futa Northgate, Akure, Ondo State</t>
  </si>
  <si>
    <t>No. 34 Ondo Road, Akure, Ondo State</t>
  </si>
  <si>
    <t>No. 09 Odo Ikoyi, Akure, Ondo State</t>
  </si>
  <si>
    <t>No. 39 Champion, Akure, Ondo State</t>
  </si>
  <si>
    <t>No. 33 Isolo, Akure, Ondo State</t>
  </si>
  <si>
    <t>No. 17a Alagbaka Estate, Akure, Ondo State</t>
  </si>
  <si>
    <t>No. 19 Oba ile, Akure, Ondo State</t>
  </si>
  <si>
    <t>No. 02 Isolo, Akure, Ondo State</t>
  </si>
  <si>
    <t>No. 19b Alagbaka extension, Akure, Ondo State</t>
  </si>
  <si>
    <t>No. 18 Oba-Ile, Akure, Ondo State</t>
  </si>
  <si>
    <t>No. 80b Champion, Akure, Ondo State</t>
  </si>
  <si>
    <t>No. 25 Oke Odu, Akure, Ondo State</t>
  </si>
  <si>
    <t>No. 18 Alabaka, Akure, Ondo State</t>
  </si>
  <si>
    <t>No. 38 Oke-Odu, Akure, Ondo State</t>
  </si>
  <si>
    <t>No. 48 Isolo, Akure, Ondo State</t>
  </si>
  <si>
    <t>No. 09 Oke odu, Akure, Ondo State</t>
  </si>
  <si>
    <t>g</t>
  </si>
  <si>
    <t>ml</t>
  </si>
  <si>
    <t>TOTAL</t>
  </si>
  <si>
    <r>
      <t>Amount (</t>
    </r>
    <r>
      <rPr>
        <b/>
        <sz val="11"/>
        <color theme="1"/>
        <rFont val="Calibri"/>
        <family val="2"/>
      </rPr>
      <t>₦)</t>
    </r>
  </si>
  <si>
    <t>Grade</t>
  </si>
  <si>
    <t>Number of Good Sales</t>
  </si>
  <si>
    <t>Number of Excellent Sales</t>
  </si>
  <si>
    <t>Number of Low Sales</t>
  </si>
  <si>
    <t>project Start Date</t>
  </si>
  <si>
    <t>Good Friday</t>
  </si>
  <si>
    <t>Easter Monday</t>
  </si>
  <si>
    <t>Eid-Fitri</t>
  </si>
  <si>
    <t>Workers Day</t>
  </si>
  <si>
    <t>Independent Day</t>
  </si>
  <si>
    <t>project end day</t>
  </si>
  <si>
    <t>Total workdays</t>
  </si>
  <si>
    <t>Ekiti State Government</t>
  </si>
  <si>
    <t>Construction of General Hospital</t>
  </si>
  <si>
    <t>Project ends</t>
  </si>
  <si>
    <t>Date</t>
  </si>
  <si>
    <t>SALES RECORD FROM 1ST OF APRIL TO 20TH OF APRIL 2024</t>
  </si>
  <si>
    <t>Total Sales for week 1</t>
  </si>
  <si>
    <t>Total Sales for week 2</t>
  </si>
  <si>
    <t>Total Sales for week 3</t>
  </si>
  <si>
    <t>IF</t>
  </si>
  <si>
    <t>AND</t>
  </si>
  <si>
    <t>OR</t>
  </si>
  <si>
    <t>NOT</t>
  </si>
  <si>
    <t>NESTING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</si>
</sst>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5" fillId="2" borderId="0" xfId="0" applyFont="1" applyFill="1"/>
    <xf numFmtId="14" fontId="0" fillId="0" borderId="0" xfId="0" applyNumberFormat="1"/>
    <xf numFmtId="20" fontId="0" fillId="0" borderId="0" xfId="0" applyNumberForma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1F65-03F9-4D2F-B786-5D23C9F4CA53}">
  <dimension ref="A3:R60"/>
  <sheetViews>
    <sheetView topLeftCell="A15" zoomScale="75" zoomScaleNormal="75" workbookViewId="0">
      <selection activeCell="M18" sqref="M18"/>
    </sheetView>
  </sheetViews>
  <sheetFormatPr defaultRowHeight="14.5" x14ac:dyDescent="0.35"/>
  <cols>
    <col min="1" max="1" width="14.90625" customWidth="1"/>
    <col min="2" max="2" width="28.81640625" customWidth="1"/>
    <col min="3" max="3" width="40.81640625" customWidth="1"/>
    <col min="4" max="4" width="10.54296875" customWidth="1"/>
    <col min="5" max="5" width="11.1796875" customWidth="1"/>
    <col min="6" max="6" width="14.1796875" customWidth="1"/>
    <col min="7" max="7" width="24.81640625" customWidth="1"/>
    <col min="8" max="8" width="13.90625" customWidth="1"/>
    <col min="9" max="9" width="14.90625" customWidth="1"/>
    <col min="12" max="12" width="12.54296875" customWidth="1"/>
    <col min="13" max="13" width="20.36328125" customWidth="1"/>
  </cols>
  <sheetData>
    <row r="3" spans="1:18" ht="15.5" x14ac:dyDescent="0.35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5">
      <c r="B4" s="9" t="s">
        <v>1</v>
      </c>
      <c r="C4" s="9"/>
      <c r="D4" s="9"/>
      <c r="G4" s="9" t="s">
        <v>12</v>
      </c>
      <c r="H4" s="10"/>
      <c r="I4" s="10"/>
      <c r="J4" s="1"/>
      <c r="L4" s="9" t="s">
        <v>21</v>
      </c>
      <c r="M4" s="9"/>
      <c r="N4" s="9"/>
      <c r="O4" s="9"/>
      <c r="P4" s="9"/>
    </row>
    <row r="5" spans="1:18" x14ac:dyDescent="0.35">
      <c r="B5" t="s">
        <v>2</v>
      </c>
      <c r="C5" t="s">
        <v>5</v>
      </c>
      <c r="D5" t="s">
        <v>14</v>
      </c>
      <c r="G5" t="s">
        <v>2</v>
      </c>
      <c r="H5" t="s">
        <v>20</v>
      </c>
      <c r="I5" t="s">
        <v>13</v>
      </c>
      <c r="L5" t="s">
        <v>2</v>
      </c>
      <c r="M5" t="s">
        <v>20</v>
      </c>
      <c r="N5" t="s">
        <v>13</v>
      </c>
    </row>
    <row r="6" spans="1:18" x14ac:dyDescent="0.35">
      <c r="B6" t="s">
        <v>3</v>
      </c>
      <c r="C6" t="s">
        <v>113</v>
      </c>
      <c r="D6" s="3">
        <v>4000</v>
      </c>
      <c r="G6" t="s">
        <v>15</v>
      </c>
      <c r="H6" t="s">
        <v>27</v>
      </c>
      <c r="I6" s="3">
        <v>2000</v>
      </c>
      <c r="L6" t="s">
        <v>22</v>
      </c>
      <c r="M6" t="s">
        <v>28</v>
      </c>
      <c r="N6" s="3">
        <v>1500</v>
      </c>
    </row>
    <row r="7" spans="1:18" x14ac:dyDescent="0.35">
      <c r="B7" t="s">
        <v>4</v>
      </c>
      <c r="C7" t="s">
        <v>113</v>
      </c>
      <c r="D7" s="3">
        <v>2500</v>
      </c>
      <c r="G7" t="s">
        <v>16</v>
      </c>
      <c r="H7" t="s">
        <v>27</v>
      </c>
      <c r="I7" s="3">
        <v>2500</v>
      </c>
      <c r="L7" t="s">
        <v>23</v>
      </c>
      <c r="M7" t="s">
        <v>28</v>
      </c>
      <c r="N7" s="3">
        <v>1200</v>
      </c>
    </row>
    <row r="8" spans="1:18" x14ac:dyDescent="0.35">
      <c r="B8" t="s">
        <v>6</v>
      </c>
      <c r="C8" t="s">
        <v>114</v>
      </c>
      <c r="D8" s="3">
        <v>3000</v>
      </c>
      <c r="G8" t="s">
        <v>17</v>
      </c>
      <c r="H8" t="s">
        <v>27</v>
      </c>
      <c r="I8" s="3">
        <v>1900</v>
      </c>
      <c r="L8" t="s">
        <v>24</v>
      </c>
      <c r="M8" t="s">
        <v>28</v>
      </c>
      <c r="N8" s="3">
        <v>1000</v>
      </c>
    </row>
    <row r="9" spans="1:18" x14ac:dyDescent="0.35">
      <c r="B9" t="s">
        <v>7</v>
      </c>
      <c r="C9" t="s">
        <v>28</v>
      </c>
      <c r="D9" s="3">
        <v>3000</v>
      </c>
      <c r="G9" t="s">
        <v>18</v>
      </c>
      <c r="H9" t="s">
        <v>27</v>
      </c>
      <c r="I9" s="3">
        <v>2800</v>
      </c>
      <c r="L9" t="s">
        <v>25</v>
      </c>
      <c r="M9" t="s">
        <v>28</v>
      </c>
      <c r="N9" s="3">
        <v>1000</v>
      </c>
    </row>
    <row r="10" spans="1:18" x14ac:dyDescent="0.35">
      <c r="B10" t="s">
        <v>8</v>
      </c>
      <c r="C10" t="s">
        <v>113</v>
      </c>
      <c r="D10" s="3">
        <v>4000</v>
      </c>
      <c r="G10" t="s">
        <v>19</v>
      </c>
      <c r="H10" t="s">
        <v>27</v>
      </c>
      <c r="I10" s="3">
        <v>3000</v>
      </c>
      <c r="L10" t="s">
        <v>26</v>
      </c>
      <c r="M10" t="s">
        <v>28</v>
      </c>
      <c r="N10" s="3">
        <v>1700</v>
      </c>
    </row>
    <row r="11" spans="1:18" x14ac:dyDescent="0.35">
      <c r="B11" t="s">
        <v>9</v>
      </c>
      <c r="C11" t="s">
        <v>113</v>
      </c>
      <c r="D11" s="3">
        <v>1200</v>
      </c>
    </row>
    <row r="12" spans="1:18" x14ac:dyDescent="0.35">
      <c r="B12" t="s">
        <v>10</v>
      </c>
      <c r="C12" t="s">
        <v>28</v>
      </c>
      <c r="D12" s="3">
        <v>1500</v>
      </c>
    </row>
    <row r="13" spans="1:18" x14ac:dyDescent="0.35">
      <c r="B13" t="s">
        <v>11</v>
      </c>
      <c r="C13" t="s">
        <v>28</v>
      </c>
      <c r="D13" s="3">
        <v>800</v>
      </c>
    </row>
    <row r="16" spans="1:18" ht="15.5" x14ac:dyDescent="0.35">
      <c r="B16" s="7" t="s">
        <v>133</v>
      </c>
      <c r="C16" s="8"/>
      <c r="D16" s="8"/>
      <c r="E16" s="8"/>
      <c r="F16" s="8"/>
      <c r="G16" s="8"/>
      <c r="H16" s="8"/>
    </row>
    <row r="17" spans="1:14" x14ac:dyDescent="0.35">
      <c r="A17" s="2" t="s">
        <v>132</v>
      </c>
      <c r="B17" s="2" t="s">
        <v>29</v>
      </c>
      <c r="C17" s="2" t="s">
        <v>30</v>
      </c>
      <c r="D17" s="2" t="s">
        <v>31</v>
      </c>
      <c r="E17" s="2" t="s">
        <v>116</v>
      </c>
      <c r="F17" s="2" t="s">
        <v>117</v>
      </c>
      <c r="I17" s="2" t="s">
        <v>137</v>
      </c>
      <c r="J17" s="2" t="s">
        <v>138</v>
      </c>
      <c r="K17" s="2" t="s">
        <v>139</v>
      </c>
      <c r="L17" s="2" t="s">
        <v>140</v>
      </c>
      <c r="M17" s="2" t="s">
        <v>141</v>
      </c>
      <c r="N17" s="3">
        <v>400000</v>
      </c>
    </row>
    <row r="18" spans="1:14" x14ac:dyDescent="0.35">
      <c r="A18" s="5">
        <v>45383</v>
      </c>
      <c r="B18" t="s">
        <v>32</v>
      </c>
      <c r="C18" t="s">
        <v>74</v>
      </c>
      <c r="D18">
        <v>2</v>
      </c>
      <c r="E18">
        <f t="shared" ref="E18:E58" si="0">milo*D18</f>
        <v>8000</v>
      </c>
      <c r="F18" t="str">
        <f>IF(D18&gt;10,"Excellent Sales",IF(D18&gt;=5,"Good Sales",IF(D18&lt;5,"Low Sales")))</f>
        <v>Low Sales</v>
      </c>
      <c r="G18" s="2" t="s">
        <v>119</v>
      </c>
      <c r="H18">
        <f>COUNTIF(F18:F58,"Excellent Sales")</f>
        <v>10</v>
      </c>
      <c r="I18" t="str">
        <f>IF(H18&gt;H19,"TRUE","FALSE")</f>
        <v>FALSE</v>
      </c>
      <c r="J18" t="b">
        <f>M18=AND(H18&gt;H20,H19&gt;H20)</f>
        <v>0</v>
      </c>
      <c r="K18" t="b">
        <f>OR(H18&gt;=10,H19&gt;=10,H20&gt;=10)</f>
        <v>1</v>
      </c>
      <c r="L18" t="b">
        <f>NOT(H18=10)</f>
        <v>0</v>
      </c>
      <c r="M18" t="str">
        <f>IF(AND(H18&gt;H20,H19&gt;H20),"It's a perfect sale","Better days ahead")</f>
        <v>Better days ahead</v>
      </c>
      <c r="N18">
        <v>0.1</v>
      </c>
    </row>
    <row r="19" spans="1:14" x14ac:dyDescent="0.35">
      <c r="A19" s="5">
        <v>45383</v>
      </c>
      <c r="B19" t="s">
        <v>33</v>
      </c>
      <c r="C19" t="s">
        <v>73</v>
      </c>
      <c r="D19">
        <v>5</v>
      </c>
      <c r="E19">
        <f t="shared" si="0"/>
        <v>20000</v>
      </c>
      <c r="F19" t="str">
        <f t="shared" ref="F19:F58" si="1">IF(D19&gt;10,"Excellent Sales",IF(D19&gt;=5,"Good Sales",IF(D19&lt;5,"Low Sales")))</f>
        <v>Good Sales</v>
      </c>
      <c r="G19" s="2" t="s">
        <v>118</v>
      </c>
      <c r="H19">
        <f>COUNTIF(F18:F58,"Good Sales")</f>
        <v>20</v>
      </c>
      <c r="I19" t="str">
        <f>IF(H19&gt;H20,"TRUE","FALSE")</f>
        <v>TRUE</v>
      </c>
      <c r="J19" t="b">
        <f>AND(H19&gt;H20,H20&gt;H18)</f>
        <v>1</v>
      </c>
      <c r="K19" t="b">
        <f>OR(H19&gt;20,H18&gt;20,H20&gt;20)</f>
        <v>0</v>
      </c>
      <c r="L19" t="b">
        <f t="shared" ref="L19:L20" si="2">NOT(H19=10)</f>
        <v>1</v>
      </c>
      <c r="M19" t="str">
        <f>IF(AND(H19&gt;H20,H20&gt;H18),"It's a perfect sale","Better days ahead")</f>
        <v>It's a perfect sale</v>
      </c>
    </row>
    <row r="20" spans="1:14" x14ac:dyDescent="0.35">
      <c r="A20" s="5">
        <v>45383</v>
      </c>
      <c r="B20" t="s">
        <v>34</v>
      </c>
      <c r="C20" t="s">
        <v>75</v>
      </c>
      <c r="D20">
        <v>6</v>
      </c>
      <c r="E20">
        <f t="shared" si="0"/>
        <v>24000</v>
      </c>
      <c r="F20" t="str">
        <f t="shared" si="1"/>
        <v>Good Sales</v>
      </c>
      <c r="G20" s="2" t="s">
        <v>120</v>
      </c>
      <c r="H20">
        <f>COUNTIF(F18:F58,"Low Sales")</f>
        <v>11</v>
      </c>
      <c r="I20" t="str">
        <f>IF(H20&gt;H21,"TRUE","FALSE")</f>
        <v>FALSE</v>
      </c>
      <c r="J20" t="b">
        <f>AND(H20&gt;H18,H20&gt;H19)</f>
        <v>0</v>
      </c>
      <c r="K20" t="b">
        <f>OR(H18&lt;H20,H19&lt;H18)</f>
        <v>1</v>
      </c>
      <c r="L20" t="b">
        <f t="shared" si="2"/>
        <v>1</v>
      </c>
      <c r="M20" t="str">
        <f>IF(AND(H20&gt;H18,H20&gt;H19),"I'ts a perfect sale","Better days ahead")</f>
        <v>Better days ahead</v>
      </c>
    </row>
    <row r="21" spans="1:14" x14ac:dyDescent="0.35">
      <c r="A21" s="5">
        <v>45383</v>
      </c>
      <c r="B21" t="s">
        <v>35</v>
      </c>
      <c r="C21" t="s">
        <v>76</v>
      </c>
      <c r="D21">
        <v>8</v>
      </c>
      <c r="E21">
        <f t="shared" si="0"/>
        <v>32000</v>
      </c>
      <c r="F21" t="str">
        <f t="shared" si="1"/>
        <v>Good Sales</v>
      </c>
      <c r="G21" s="2" t="s">
        <v>134</v>
      </c>
      <c r="H21">
        <f>SUMIFS(E18:E58,A18:A58,"&gt;="&amp;A18,A18:A58,"&lt;"&amp;A32)</f>
        <v>512000</v>
      </c>
      <c r="I21">
        <f>IF(H21&gt;$N$17,H21*$N$18,"No Tithe")</f>
        <v>51200</v>
      </c>
      <c r="J21" t="b">
        <f>AND(H21&gt;$N$17,H22&gt;$N$17)</f>
        <v>1</v>
      </c>
      <c r="K21" t="b">
        <f>OR(H21&gt;$N$17,H22&lt;$N$17)</f>
        <v>1</v>
      </c>
      <c r="L21" t="b">
        <f>NOT(H21&gt;$N$17)</f>
        <v>0</v>
      </c>
      <c r="M21" t="str">
        <f>IF(AND(H21&gt;$N$17,H22&gt;$N$17),"What a wonderful week","Better weeks ahead")</f>
        <v>What a wonderful week</v>
      </c>
    </row>
    <row r="22" spans="1:14" x14ac:dyDescent="0.35">
      <c r="A22" s="5">
        <v>45383</v>
      </c>
      <c r="B22" t="s">
        <v>36</v>
      </c>
      <c r="C22" t="s">
        <v>77</v>
      </c>
      <c r="D22">
        <v>9</v>
      </c>
      <c r="E22">
        <f t="shared" si="0"/>
        <v>36000</v>
      </c>
      <c r="F22" t="str">
        <f t="shared" si="1"/>
        <v>Good Sales</v>
      </c>
      <c r="G22" s="2" t="s">
        <v>135</v>
      </c>
      <c r="H22">
        <f>SUMIFS(E18:E58,A18:A58,"&gt;="&amp;A32,A18:A58,"&lt;"&amp;A45)</f>
        <v>484000</v>
      </c>
      <c r="I22">
        <f t="shared" ref="I22:I23" si="3">IF(H22&gt;$N$17,H22*$N$18,"No Tithe")</f>
        <v>48400</v>
      </c>
      <c r="J22" t="b">
        <f t="shared" ref="J22:J23" si="4">AND(H22&gt;$N$17,H23&gt;$N$17)</f>
        <v>0</v>
      </c>
      <c r="K22" t="b">
        <f t="shared" ref="K22" si="5">OR(H22&gt;$N$17,H23&lt;$N$17)</f>
        <v>1</v>
      </c>
      <c r="L22" t="b">
        <f t="shared" ref="L22:L23" si="6">NOT(H22&gt;$N$17)</f>
        <v>0</v>
      </c>
      <c r="M22" t="str">
        <f>IF(AND(H22&gt;$N$17,H23&gt;$N$17),"What a wonderful week","Better weeks ahead")</f>
        <v>Better weeks ahead</v>
      </c>
    </row>
    <row r="23" spans="1:14" x14ac:dyDescent="0.35">
      <c r="A23" s="5">
        <v>45384</v>
      </c>
      <c r="B23" t="s">
        <v>37</v>
      </c>
      <c r="C23" t="s">
        <v>78</v>
      </c>
      <c r="D23">
        <v>7</v>
      </c>
      <c r="E23">
        <f t="shared" si="0"/>
        <v>28000</v>
      </c>
      <c r="F23" t="str">
        <f t="shared" si="1"/>
        <v>Good Sales</v>
      </c>
      <c r="G23" s="2" t="s">
        <v>136</v>
      </c>
      <c r="H23">
        <f>SUMIFS(E18:E58,A18:A58,"&gt;="&amp;A45,A18:A58,"&lt;"&amp;A58)</f>
        <v>236000</v>
      </c>
      <c r="I23" t="str">
        <f t="shared" si="3"/>
        <v>No Tithe</v>
      </c>
      <c r="J23" t="b">
        <f t="shared" si="4"/>
        <v>0</v>
      </c>
      <c r="K23" t="b">
        <f>OR(H23&gt;$N$17,H22&lt;$N$17)</f>
        <v>0</v>
      </c>
      <c r="L23" t="b">
        <f t="shared" si="6"/>
        <v>1</v>
      </c>
      <c r="M23" t="str">
        <f>IF(OR(H23&gt;$N$17,H22&lt;$N$17),"What a wonderful week","Better weeks ahead")</f>
        <v>Better weeks ahead</v>
      </c>
    </row>
    <row r="24" spans="1:14" x14ac:dyDescent="0.35">
      <c r="A24" s="5">
        <v>45384</v>
      </c>
      <c r="B24" t="s">
        <v>38</v>
      </c>
      <c r="C24" t="s">
        <v>79</v>
      </c>
      <c r="D24">
        <v>10</v>
      </c>
      <c r="E24">
        <f t="shared" si="0"/>
        <v>40000</v>
      </c>
      <c r="F24" t="str">
        <f t="shared" si="1"/>
        <v>Good Sales</v>
      </c>
    </row>
    <row r="25" spans="1:14" x14ac:dyDescent="0.35">
      <c r="A25" s="5">
        <v>45384</v>
      </c>
      <c r="B25" t="s">
        <v>39</v>
      </c>
      <c r="C25" t="s">
        <v>80</v>
      </c>
      <c r="D25">
        <v>1</v>
      </c>
      <c r="E25">
        <f t="shared" si="0"/>
        <v>4000</v>
      </c>
      <c r="F25" t="str">
        <f t="shared" si="1"/>
        <v>Low Sales</v>
      </c>
    </row>
    <row r="26" spans="1:14" x14ac:dyDescent="0.35">
      <c r="A26" s="5">
        <v>45384</v>
      </c>
      <c r="B26" t="s">
        <v>40</v>
      </c>
      <c r="C26" t="s">
        <v>81</v>
      </c>
      <c r="D26">
        <v>12</v>
      </c>
      <c r="E26">
        <f t="shared" si="0"/>
        <v>48000</v>
      </c>
      <c r="F26" t="str">
        <f t="shared" si="1"/>
        <v>Excellent Sales</v>
      </c>
    </row>
    <row r="27" spans="1:14" x14ac:dyDescent="0.35">
      <c r="A27" s="5">
        <v>45385</v>
      </c>
      <c r="B27" t="s">
        <v>41</v>
      </c>
      <c r="C27" t="s">
        <v>82</v>
      </c>
      <c r="D27">
        <v>34</v>
      </c>
      <c r="E27">
        <f t="shared" si="0"/>
        <v>136000</v>
      </c>
      <c r="F27" t="str">
        <f t="shared" si="1"/>
        <v>Excellent Sales</v>
      </c>
    </row>
    <row r="28" spans="1:14" x14ac:dyDescent="0.35">
      <c r="A28" s="5">
        <v>45385</v>
      </c>
      <c r="B28" t="s">
        <v>42</v>
      </c>
      <c r="C28" t="s">
        <v>83</v>
      </c>
      <c r="D28">
        <v>10</v>
      </c>
      <c r="E28">
        <f t="shared" si="0"/>
        <v>40000</v>
      </c>
      <c r="F28" t="str">
        <f t="shared" si="1"/>
        <v>Good Sales</v>
      </c>
    </row>
    <row r="29" spans="1:14" x14ac:dyDescent="0.35">
      <c r="A29" s="5">
        <v>45386</v>
      </c>
      <c r="B29" t="s">
        <v>43</v>
      </c>
      <c r="C29" t="s">
        <v>111</v>
      </c>
      <c r="D29">
        <v>9</v>
      </c>
      <c r="E29">
        <f t="shared" si="0"/>
        <v>36000</v>
      </c>
      <c r="F29" t="str">
        <f t="shared" si="1"/>
        <v>Good Sales</v>
      </c>
    </row>
    <row r="30" spans="1:14" x14ac:dyDescent="0.35">
      <c r="A30" s="5">
        <v>45387</v>
      </c>
      <c r="B30" t="s">
        <v>44</v>
      </c>
      <c r="C30" t="s">
        <v>112</v>
      </c>
      <c r="D30">
        <v>8</v>
      </c>
      <c r="E30">
        <f t="shared" si="0"/>
        <v>32000</v>
      </c>
      <c r="F30" t="str">
        <f t="shared" si="1"/>
        <v>Good Sales</v>
      </c>
    </row>
    <row r="31" spans="1:14" x14ac:dyDescent="0.35">
      <c r="A31" s="5">
        <v>45388</v>
      </c>
      <c r="B31" t="s">
        <v>45</v>
      </c>
      <c r="C31" t="s">
        <v>110</v>
      </c>
      <c r="D31">
        <v>7</v>
      </c>
      <c r="E31">
        <f t="shared" si="0"/>
        <v>28000</v>
      </c>
      <c r="F31" t="str">
        <f t="shared" si="1"/>
        <v>Good Sales</v>
      </c>
    </row>
    <row r="32" spans="1:14" x14ac:dyDescent="0.35">
      <c r="A32" s="5">
        <v>45390</v>
      </c>
      <c r="B32" t="s">
        <v>46</v>
      </c>
      <c r="C32" t="s">
        <v>109</v>
      </c>
      <c r="D32">
        <v>8</v>
      </c>
      <c r="E32">
        <f t="shared" si="0"/>
        <v>32000</v>
      </c>
      <c r="F32" t="str">
        <f t="shared" si="1"/>
        <v>Good Sales</v>
      </c>
    </row>
    <row r="33" spans="1:6" x14ac:dyDescent="0.35">
      <c r="A33" s="5">
        <v>45390</v>
      </c>
      <c r="B33" t="s">
        <v>47</v>
      </c>
      <c r="C33" t="s">
        <v>108</v>
      </c>
      <c r="D33">
        <v>5</v>
      </c>
      <c r="E33">
        <f t="shared" si="0"/>
        <v>20000</v>
      </c>
      <c r="F33" t="str">
        <f t="shared" si="1"/>
        <v>Good Sales</v>
      </c>
    </row>
    <row r="34" spans="1:6" x14ac:dyDescent="0.35">
      <c r="A34" s="5">
        <v>45391</v>
      </c>
      <c r="B34" t="s">
        <v>48</v>
      </c>
      <c r="C34" t="s">
        <v>107</v>
      </c>
      <c r="D34">
        <v>6</v>
      </c>
      <c r="E34">
        <f t="shared" si="0"/>
        <v>24000</v>
      </c>
      <c r="F34" t="str">
        <f t="shared" si="1"/>
        <v>Good Sales</v>
      </c>
    </row>
    <row r="35" spans="1:6" x14ac:dyDescent="0.35">
      <c r="A35" s="5">
        <v>45392</v>
      </c>
      <c r="B35" t="s">
        <v>49</v>
      </c>
      <c r="C35" t="s">
        <v>106</v>
      </c>
      <c r="D35">
        <v>8</v>
      </c>
      <c r="E35">
        <f t="shared" si="0"/>
        <v>32000</v>
      </c>
      <c r="F35" t="str">
        <f t="shared" si="1"/>
        <v>Good Sales</v>
      </c>
    </row>
    <row r="36" spans="1:6" x14ac:dyDescent="0.35">
      <c r="A36" s="5">
        <v>45392</v>
      </c>
      <c r="B36" t="s">
        <v>50</v>
      </c>
      <c r="C36" t="s">
        <v>105</v>
      </c>
      <c r="D36">
        <v>4</v>
      </c>
      <c r="E36">
        <f t="shared" si="0"/>
        <v>16000</v>
      </c>
      <c r="F36" t="str">
        <f t="shared" si="1"/>
        <v>Low Sales</v>
      </c>
    </row>
    <row r="37" spans="1:6" x14ac:dyDescent="0.35">
      <c r="A37" s="5">
        <v>45393</v>
      </c>
      <c r="B37" t="s">
        <v>51</v>
      </c>
      <c r="C37" t="s">
        <v>104</v>
      </c>
      <c r="D37">
        <v>12</v>
      </c>
      <c r="E37">
        <f t="shared" si="0"/>
        <v>48000</v>
      </c>
      <c r="F37" t="str">
        <f t="shared" si="1"/>
        <v>Excellent Sales</v>
      </c>
    </row>
    <row r="38" spans="1:6" x14ac:dyDescent="0.35">
      <c r="A38" s="5">
        <v>45394</v>
      </c>
      <c r="B38" t="s">
        <v>52</v>
      </c>
      <c r="C38" t="s">
        <v>103</v>
      </c>
      <c r="D38">
        <v>3</v>
      </c>
      <c r="E38">
        <f t="shared" si="0"/>
        <v>12000</v>
      </c>
      <c r="F38" t="str">
        <f t="shared" si="1"/>
        <v>Low Sales</v>
      </c>
    </row>
    <row r="39" spans="1:6" x14ac:dyDescent="0.35">
      <c r="A39" s="5">
        <v>45394</v>
      </c>
      <c r="B39" t="s">
        <v>53</v>
      </c>
      <c r="C39" t="s">
        <v>102</v>
      </c>
      <c r="D39">
        <v>10</v>
      </c>
      <c r="E39">
        <f t="shared" si="0"/>
        <v>40000</v>
      </c>
      <c r="F39" t="str">
        <f t="shared" si="1"/>
        <v>Good Sales</v>
      </c>
    </row>
    <row r="40" spans="1:6" x14ac:dyDescent="0.35">
      <c r="A40" s="5">
        <v>45394</v>
      </c>
      <c r="B40" t="s">
        <v>54</v>
      </c>
      <c r="C40" t="s">
        <v>101</v>
      </c>
      <c r="D40">
        <v>15</v>
      </c>
      <c r="E40">
        <f t="shared" si="0"/>
        <v>60000</v>
      </c>
      <c r="F40" t="str">
        <f t="shared" si="1"/>
        <v>Excellent Sales</v>
      </c>
    </row>
    <row r="41" spans="1:6" x14ac:dyDescent="0.35">
      <c r="A41" s="5">
        <v>45395</v>
      </c>
      <c r="B41" t="s">
        <v>55</v>
      </c>
      <c r="C41" t="s">
        <v>100</v>
      </c>
      <c r="D41">
        <v>14</v>
      </c>
      <c r="E41">
        <f t="shared" si="0"/>
        <v>56000</v>
      </c>
      <c r="F41" t="str">
        <f t="shared" si="1"/>
        <v>Excellent Sales</v>
      </c>
    </row>
    <row r="42" spans="1:6" x14ac:dyDescent="0.35">
      <c r="A42" s="5">
        <v>45395</v>
      </c>
      <c r="B42" t="s">
        <v>56</v>
      </c>
      <c r="C42" t="s">
        <v>99</v>
      </c>
      <c r="D42">
        <v>13</v>
      </c>
      <c r="E42">
        <f t="shared" si="0"/>
        <v>52000</v>
      </c>
      <c r="F42" t="str">
        <f t="shared" si="1"/>
        <v>Excellent Sales</v>
      </c>
    </row>
    <row r="43" spans="1:6" x14ac:dyDescent="0.35">
      <c r="A43" s="5">
        <v>45395</v>
      </c>
      <c r="B43" t="s">
        <v>57</v>
      </c>
      <c r="C43" t="s">
        <v>98</v>
      </c>
      <c r="D43">
        <v>12</v>
      </c>
      <c r="E43">
        <f t="shared" si="0"/>
        <v>48000</v>
      </c>
      <c r="F43" t="str">
        <f t="shared" si="1"/>
        <v>Excellent Sales</v>
      </c>
    </row>
    <row r="44" spans="1:6" x14ac:dyDescent="0.35">
      <c r="A44" s="5">
        <v>45395</v>
      </c>
      <c r="B44" t="s">
        <v>58</v>
      </c>
      <c r="C44" t="s">
        <v>97</v>
      </c>
      <c r="D44">
        <v>11</v>
      </c>
      <c r="E44">
        <f t="shared" si="0"/>
        <v>44000</v>
      </c>
      <c r="F44" t="str">
        <f t="shared" si="1"/>
        <v>Excellent Sales</v>
      </c>
    </row>
    <row r="45" spans="1:6" x14ac:dyDescent="0.35">
      <c r="A45" s="5">
        <v>45397</v>
      </c>
      <c r="B45" t="s">
        <v>59</v>
      </c>
      <c r="C45" t="s">
        <v>76</v>
      </c>
      <c r="D45">
        <v>11</v>
      </c>
      <c r="E45">
        <f t="shared" si="0"/>
        <v>44000</v>
      </c>
      <c r="F45" t="str">
        <f t="shared" si="1"/>
        <v>Excellent Sales</v>
      </c>
    </row>
    <row r="46" spans="1:6" x14ac:dyDescent="0.35">
      <c r="A46" s="5">
        <v>45397</v>
      </c>
      <c r="B46" t="s">
        <v>60</v>
      </c>
      <c r="C46" t="s">
        <v>96</v>
      </c>
      <c r="D46">
        <v>1</v>
      </c>
      <c r="E46">
        <f t="shared" si="0"/>
        <v>4000</v>
      </c>
      <c r="F46" t="str">
        <f t="shared" si="1"/>
        <v>Low Sales</v>
      </c>
    </row>
    <row r="47" spans="1:6" x14ac:dyDescent="0.35">
      <c r="A47" s="5">
        <v>45398</v>
      </c>
      <c r="B47" t="s">
        <v>61</v>
      </c>
      <c r="C47" t="s">
        <v>95</v>
      </c>
      <c r="D47">
        <v>5</v>
      </c>
      <c r="E47">
        <f t="shared" si="0"/>
        <v>20000</v>
      </c>
      <c r="F47" t="str">
        <f t="shared" si="1"/>
        <v>Good Sales</v>
      </c>
    </row>
    <row r="48" spans="1:6" x14ac:dyDescent="0.35">
      <c r="A48" s="5">
        <v>45398</v>
      </c>
      <c r="B48" t="s">
        <v>62</v>
      </c>
      <c r="C48" t="s">
        <v>94</v>
      </c>
      <c r="D48">
        <v>7</v>
      </c>
      <c r="E48">
        <f t="shared" si="0"/>
        <v>28000</v>
      </c>
      <c r="F48" t="str">
        <f t="shared" si="1"/>
        <v>Good Sales</v>
      </c>
    </row>
    <row r="49" spans="1:6" x14ac:dyDescent="0.35">
      <c r="A49" s="5">
        <v>45399</v>
      </c>
      <c r="B49" t="s">
        <v>63</v>
      </c>
      <c r="C49" t="s">
        <v>93</v>
      </c>
      <c r="D49">
        <v>8</v>
      </c>
      <c r="E49">
        <f t="shared" si="0"/>
        <v>32000</v>
      </c>
      <c r="F49" t="str">
        <f t="shared" si="1"/>
        <v>Good Sales</v>
      </c>
    </row>
    <row r="50" spans="1:6" x14ac:dyDescent="0.35">
      <c r="A50" s="5">
        <v>45399</v>
      </c>
      <c r="B50" t="s">
        <v>64</v>
      </c>
      <c r="C50" t="s">
        <v>92</v>
      </c>
      <c r="D50">
        <v>9</v>
      </c>
      <c r="E50">
        <f t="shared" si="0"/>
        <v>36000</v>
      </c>
      <c r="F50" t="str">
        <f t="shared" si="1"/>
        <v>Good Sales</v>
      </c>
    </row>
    <row r="51" spans="1:6" x14ac:dyDescent="0.35">
      <c r="A51" s="5">
        <v>45399</v>
      </c>
      <c r="B51" t="s">
        <v>65</v>
      </c>
      <c r="C51" t="s">
        <v>91</v>
      </c>
      <c r="D51">
        <v>8</v>
      </c>
      <c r="E51">
        <f t="shared" si="0"/>
        <v>32000</v>
      </c>
      <c r="F51" t="str">
        <f t="shared" si="1"/>
        <v>Good Sales</v>
      </c>
    </row>
    <row r="52" spans="1:6" x14ac:dyDescent="0.35">
      <c r="A52" s="5">
        <v>45400</v>
      </c>
      <c r="B52" t="s">
        <v>66</v>
      </c>
      <c r="C52" t="s">
        <v>90</v>
      </c>
      <c r="D52">
        <v>3</v>
      </c>
      <c r="E52">
        <f t="shared" si="0"/>
        <v>12000</v>
      </c>
      <c r="F52" t="str">
        <f t="shared" si="1"/>
        <v>Low Sales</v>
      </c>
    </row>
    <row r="53" spans="1:6" x14ac:dyDescent="0.35">
      <c r="A53" s="5">
        <v>45400</v>
      </c>
      <c r="B53" t="s">
        <v>67</v>
      </c>
      <c r="C53" t="s">
        <v>89</v>
      </c>
      <c r="D53">
        <v>2</v>
      </c>
      <c r="E53">
        <f t="shared" si="0"/>
        <v>8000</v>
      </c>
      <c r="F53" t="str">
        <f t="shared" si="1"/>
        <v>Low Sales</v>
      </c>
    </row>
    <row r="54" spans="1:6" x14ac:dyDescent="0.35">
      <c r="A54" s="5">
        <v>45400</v>
      </c>
      <c r="B54" t="s">
        <v>68</v>
      </c>
      <c r="C54" t="s">
        <v>88</v>
      </c>
      <c r="D54">
        <v>2</v>
      </c>
      <c r="E54">
        <f t="shared" si="0"/>
        <v>8000</v>
      </c>
      <c r="F54" t="str">
        <f t="shared" si="1"/>
        <v>Low Sales</v>
      </c>
    </row>
    <row r="55" spans="1:6" x14ac:dyDescent="0.35">
      <c r="A55" s="5">
        <v>45400</v>
      </c>
      <c r="B55" t="s">
        <v>69</v>
      </c>
      <c r="C55" t="s">
        <v>87</v>
      </c>
      <c r="D55">
        <v>2</v>
      </c>
      <c r="E55">
        <f t="shared" si="0"/>
        <v>8000</v>
      </c>
      <c r="F55" t="str">
        <f t="shared" si="1"/>
        <v>Low Sales</v>
      </c>
    </row>
    <row r="56" spans="1:6" x14ac:dyDescent="0.35">
      <c r="A56" s="5">
        <v>45401</v>
      </c>
      <c r="B56" t="s">
        <v>70</v>
      </c>
      <c r="C56" t="s">
        <v>86</v>
      </c>
      <c r="D56">
        <v>1</v>
      </c>
      <c r="E56">
        <f t="shared" si="0"/>
        <v>4000</v>
      </c>
      <c r="F56" t="str">
        <f t="shared" si="1"/>
        <v>Low Sales</v>
      </c>
    </row>
    <row r="57" spans="1:6" x14ac:dyDescent="0.35">
      <c r="A57" s="5">
        <v>45402</v>
      </c>
      <c r="B57" t="s">
        <v>71</v>
      </c>
      <c r="C57" t="s">
        <v>85</v>
      </c>
      <c r="D57">
        <v>4</v>
      </c>
      <c r="E57">
        <f t="shared" si="0"/>
        <v>16000</v>
      </c>
      <c r="F57" t="str">
        <f t="shared" si="1"/>
        <v>Low Sales</v>
      </c>
    </row>
    <row r="58" spans="1:6" x14ac:dyDescent="0.35">
      <c r="A58" s="5">
        <v>45402</v>
      </c>
      <c r="B58" t="s">
        <v>72</v>
      </c>
      <c r="C58" t="s">
        <v>84</v>
      </c>
      <c r="D58">
        <v>15</v>
      </c>
      <c r="E58">
        <f t="shared" si="0"/>
        <v>60000</v>
      </c>
      <c r="F58" t="str">
        <f t="shared" si="1"/>
        <v>Excellent Sales</v>
      </c>
    </row>
    <row r="60" spans="1:6" x14ac:dyDescent="0.35">
      <c r="D60" s="4" t="s">
        <v>115</v>
      </c>
      <c r="E60">
        <f>SUM(E18:E58)</f>
        <v>1308000</v>
      </c>
    </row>
  </sheetData>
  <mergeCells count="5">
    <mergeCell ref="A3:R3"/>
    <mergeCell ref="B16:H16"/>
    <mergeCell ref="G4:I4"/>
    <mergeCell ref="B4:D4"/>
    <mergeCell ref="L4:P4"/>
  </mergeCells>
  <phoneticPr fontId="8" type="noConversion"/>
  <conditionalFormatting sqref="G50">
    <cfRule type="cellIs" dxfId="1" priority="2" operator="greaterThan">
      <formula>10000</formula>
    </cfRule>
  </conditionalFormatting>
  <conditionalFormatting sqref="E18:E58">
    <cfRule type="cellIs" dxfId="0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2195-3EDD-4213-AEBB-2386AA5C9D31}">
  <dimension ref="A1:D29"/>
  <sheetViews>
    <sheetView workbookViewId="0">
      <selection activeCell="C27" sqref="C27"/>
    </sheetView>
  </sheetViews>
  <sheetFormatPr defaultRowHeight="14.5" x14ac:dyDescent="0.35"/>
  <cols>
    <col min="1" max="1" width="16.7265625" customWidth="1"/>
    <col min="2" max="2" width="10.453125" bestFit="1" customWidth="1"/>
  </cols>
  <sheetData>
    <row r="1" spans="1:4" ht="18.5" x14ac:dyDescent="0.45">
      <c r="A1" s="11" t="s">
        <v>129</v>
      </c>
      <c r="B1" s="11"/>
      <c r="C1" s="11"/>
    </row>
    <row r="2" spans="1:4" x14ac:dyDescent="0.35">
      <c r="A2" t="s">
        <v>130</v>
      </c>
    </row>
    <row r="4" spans="1:4" x14ac:dyDescent="0.35">
      <c r="A4" t="s">
        <v>121</v>
      </c>
      <c r="B4" s="5">
        <v>45294</v>
      </c>
    </row>
    <row r="5" spans="1:4" x14ac:dyDescent="0.35">
      <c r="A5" t="s">
        <v>122</v>
      </c>
      <c r="B5" s="5">
        <v>45380</v>
      </c>
    </row>
    <row r="6" spans="1:4" x14ac:dyDescent="0.35">
      <c r="A6" t="s">
        <v>123</v>
      </c>
      <c r="B6" s="5">
        <v>45383</v>
      </c>
    </row>
    <row r="7" spans="1:4" x14ac:dyDescent="0.35">
      <c r="A7" t="s">
        <v>124</v>
      </c>
      <c r="B7" s="5">
        <v>45392</v>
      </c>
    </row>
    <row r="8" spans="1:4" x14ac:dyDescent="0.35">
      <c r="A8" t="s">
        <v>124</v>
      </c>
      <c r="B8" s="5">
        <v>45393</v>
      </c>
    </row>
    <row r="9" spans="1:4" x14ac:dyDescent="0.35">
      <c r="A9" t="s">
        <v>124</v>
      </c>
      <c r="B9" s="5">
        <v>45394</v>
      </c>
    </row>
    <row r="10" spans="1:4" x14ac:dyDescent="0.35">
      <c r="A10" t="s">
        <v>125</v>
      </c>
      <c r="B10" s="5">
        <v>45413</v>
      </c>
    </row>
    <row r="11" spans="1:4" x14ac:dyDescent="0.35">
      <c r="A11" t="s">
        <v>126</v>
      </c>
      <c r="B11" s="5">
        <v>45566</v>
      </c>
    </row>
    <row r="12" spans="1:4" x14ac:dyDescent="0.35">
      <c r="A12" t="s">
        <v>127</v>
      </c>
      <c r="B12" s="5">
        <v>45585</v>
      </c>
    </row>
    <row r="13" spans="1:4" x14ac:dyDescent="0.35">
      <c r="A13" t="s">
        <v>128</v>
      </c>
      <c r="B13">
        <f>NETWORKDAYS(B4,B12,B5:B11)</f>
        <v>201</v>
      </c>
      <c r="C13">
        <v>1500</v>
      </c>
      <c r="D13">
        <f>B13*C13</f>
        <v>301500</v>
      </c>
    </row>
    <row r="14" spans="1:4" x14ac:dyDescent="0.35">
      <c r="A14" t="s">
        <v>131</v>
      </c>
      <c r="B14" s="5">
        <f>WORKDAY(B4,B13,B5:B11)</f>
        <v>45586</v>
      </c>
    </row>
    <row r="18" spans="1:3" x14ac:dyDescent="0.35">
      <c r="A18" s="5">
        <f ca="1">TODAY()</f>
        <v>45401</v>
      </c>
      <c r="B18" s="5">
        <f ca="1">TODAY()</f>
        <v>45401</v>
      </c>
    </row>
    <row r="19" spans="1:3" x14ac:dyDescent="0.35">
      <c r="C19">
        <f>WEEKDAY(B21)</f>
        <v>2</v>
      </c>
    </row>
    <row r="21" spans="1:3" x14ac:dyDescent="0.35">
      <c r="B21" s="5">
        <v>45292</v>
      </c>
    </row>
    <row r="24" spans="1:3" x14ac:dyDescent="0.35">
      <c r="B24" s="6">
        <v>0.52083333333333337</v>
      </c>
      <c r="C24">
        <f>MINUTE(B24)</f>
        <v>30</v>
      </c>
    </row>
    <row r="27" spans="1:3" x14ac:dyDescent="0.35">
      <c r="B27">
        <v>20</v>
      </c>
      <c r="C27" t="b">
        <f>AND(B27&lt;B28,B28&gt;B29)</f>
        <v>0</v>
      </c>
    </row>
    <row r="28" spans="1:3" x14ac:dyDescent="0.35">
      <c r="B28">
        <v>15</v>
      </c>
    </row>
    <row r="29" spans="1:3" x14ac:dyDescent="0.35">
      <c r="B29">
        <v>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E535-66EA-49A1-BFA3-43DE2C3B712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Apple_juice</vt:lpstr>
      <vt:lpstr>baking_powder</vt:lpstr>
      <vt:lpstr>Banana</vt:lpstr>
      <vt:lpstr>bournvita</vt:lpstr>
      <vt:lpstr>corn_flakes</vt:lpstr>
      <vt:lpstr>curry_powder</vt:lpstr>
      <vt:lpstr>Guava</vt:lpstr>
      <vt:lpstr>Guava_juice</vt:lpstr>
      <vt:lpstr>Mango</vt:lpstr>
      <vt:lpstr>mayonaise</vt:lpstr>
      <vt:lpstr>milo</vt:lpstr>
      <vt:lpstr>mix_fruit_juice</vt:lpstr>
      <vt:lpstr>Orange</vt:lpstr>
      <vt:lpstr>Orange_juice</vt:lpstr>
      <vt:lpstr>pineapple_juice</vt:lpstr>
      <vt:lpstr>salad_oil</vt:lpstr>
      <vt:lpstr>spaghetti_pasta</vt:lpstr>
      <vt:lpstr>Water_melon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2024-04-16T19:42:56Z</dcterms:created>
  <dcterms:modified xsi:type="dcterms:W3CDTF">2024-04-19T23:00:36Z</dcterms:modified>
</cp:coreProperties>
</file>