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Tarde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" i="1" l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B7" i="1"/>
  <c r="AB8" i="1"/>
  <c r="AB9" i="1"/>
  <c r="AB10" i="1"/>
  <c r="AB11" i="1"/>
  <c r="AB12" i="1"/>
  <c r="AB13" i="1"/>
  <c r="AB6" i="1"/>
  <c r="AA7" i="1"/>
  <c r="AA8" i="1"/>
  <c r="AA9" i="1"/>
  <c r="AA10" i="1"/>
  <c r="AA11" i="1"/>
  <c r="AA12" i="1"/>
  <c r="AA13" i="1"/>
  <c r="AA6" i="1"/>
  <c r="P18" i="1"/>
  <c r="P20" i="1" s="1"/>
  <c r="Q18" i="1"/>
  <c r="Q20" i="1" s="1"/>
  <c r="R18" i="1"/>
  <c r="R20" i="1" s="1"/>
  <c r="S18" i="1"/>
  <c r="S20" i="1" s="1"/>
  <c r="O18" i="1"/>
  <c r="O20" i="1" s="1"/>
  <c r="N18" i="1"/>
  <c r="N20" i="1" s="1"/>
  <c r="J17" i="1"/>
  <c r="J18" i="1"/>
  <c r="J19" i="1"/>
  <c r="J20" i="1"/>
  <c r="J21" i="1"/>
  <c r="J16" i="1"/>
  <c r="I17" i="1"/>
  <c r="I18" i="1"/>
  <c r="I19" i="1"/>
  <c r="I20" i="1"/>
  <c r="I21" i="1"/>
  <c r="I16" i="1"/>
  <c r="H17" i="1"/>
  <c r="H18" i="1"/>
  <c r="H19" i="1"/>
  <c r="H20" i="1"/>
  <c r="H21" i="1"/>
  <c r="H16" i="1"/>
  <c r="G17" i="1"/>
  <c r="G18" i="1"/>
  <c r="G19" i="1"/>
  <c r="G20" i="1"/>
  <c r="G21" i="1"/>
  <c r="G16" i="1"/>
  <c r="G6" i="1"/>
  <c r="D23" i="1"/>
  <c r="E23" i="1"/>
  <c r="F23" i="1"/>
  <c r="D13" i="1"/>
  <c r="E13" i="1"/>
  <c r="F13" i="1"/>
  <c r="J7" i="1"/>
  <c r="J8" i="1"/>
  <c r="J9" i="1"/>
  <c r="J10" i="1"/>
  <c r="J11" i="1"/>
  <c r="I7" i="1"/>
  <c r="I8" i="1"/>
  <c r="I9" i="1"/>
  <c r="I10" i="1"/>
  <c r="I11" i="1"/>
  <c r="J6" i="1"/>
  <c r="I6" i="1"/>
  <c r="H7" i="1"/>
  <c r="H8" i="1"/>
  <c r="H9" i="1"/>
  <c r="H10" i="1"/>
  <c r="H11" i="1"/>
  <c r="H6" i="1"/>
  <c r="G7" i="1"/>
  <c r="G8" i="1"/>
  <c r="G9" i="1"/>
  <c r="G10" i="1"/>
  <c r="G11" i="1"/>
  <c r="AC6" i="1" l="1"/>
  <c r="AC13" i="1"/>
  <c r="AC7" i="1"/>
  <c r="AC12" i="1"/>
  <c r="AC11" i="1"/>
  <c r="AC10" i="1"/>
  <c r="AC8" i="1"/>
  <c r="AC9" i="1"/>
  <c r="D25" i="1"/>
  <c r="H13" i="1"/>
  <c r="G13" i="1"/>
  <c r="I13" i="1"/>
  <c r="J13" i="1"/>
  <c r="J23" i="1"/>
  <c r="I23" i="1"/>
  <c r="H23" i="1"/>
  <c r="G23" i="1"/>
</calcChain>
</file>

<file path=xl/sharedStrings.xml><?xml version="1.0" encoding="utf-8"?>
<sst xmlns="http://schemas.openxmlformats.org/spreadsheetml/2006/main" count="104" uniqueCount="73">
  <si>
    <t>Empresa Nacional S/A</t>
  </si>
  <si>
    <t>Código</t>
  </si>
  <si>
    <t>produto</t>
  </si>
  <si>
    <t xml:space="preserve">Jan </t>
  </si>
  <si>
    <t xml:space="preserve">Fev </t>
  </si>
  <si>
    <t xml:space="preserve">Mar </t>
  </si>
  <si>
    <t>Total 1º Trim.</t>
  </si>
  <si>
    <t xml:space="preserve">Máximo </t>
  </si>
  <si>
    <t xml:space="preserve">Mínimo </t>
  </si>
  <si>
    <t xml:space="preserve">Média </t>
  </si>
  <si>
    <t xml:space="preserve">Porca </t>
  </si>
  <si>
    <t xml:space="preserve">Parafuso </t>
  </si>
  <si>
    <t xml:space="preserve">Arruela </t>
  </si>
  <si>
    <t xml:space="preserve">Prego </t>
  </si>
  <si>
    <t xml:space="preserve">Alicate </t>
  </si>
  <si>
    <t xml:space="preserve">Martelo </t>
  </si>
  <si>
    <t>totais</t>
  </si>
  <si>
    <t xml:space="preserve"> </t>
  </si>
  <si>
    <t xml:space="preserve">Total do Semestre </t>
  </si>
  <si>
    <t xml:space="preserve">CONTAS A PAGAR </t>
  </si>
  <si>
    <t xml:space="preserve"> JANEIRO </t>
  </si>
  <si>
    <t>FEVEREIRO</t>
  </si>
  <si>
    <t xml:space="preserve">MARÇO </t>
  </si>
  <si>
    <t xml:space="preserve">ABRIL </t>
  </si>
  <si>
    <t xml:space="preserve">MAIO </t>
  </si>
  <si>
    <t xml:space="preserve">JUNHO </t>
  </si>
  <si>
    <t xml:space="preserve">SALÁRIO </t>
  </si>
  <si>
    <t xml:space="preserve">CONTAS </t>
  </si>
  <si>
    <t xml:space="preserve">ÁGUA </t>
  </si>
  <si>
    <t xml:space="preserve">LUZ </t>
  </si>
  <si>
    <t xml:space="preserve">ESCOLA </t>
  </si>
  <si>
    <t xml:space="preserve">IPTU </t>
  </si>
  <si>
    <t xml:space="preserve">IPVA </t>
  </si>
  <si>
    <t xml:space="preserve">SHOPPING </t>
  </si>
  <si>
    <t xml:space="preserve">COMBUSTÍVEL </t>
  </si>
  <si>
    <t xml:space="preserve">ACADEMIA </t>
  </si>
  <si>
    <t xml:space="preserve">TOTAL DE CONTAS </t>
  </si>
  <si>
    <t xml:space="preserve">SALDO </t>
  </si>
  <si>
    <t xml:space="preserve">Araras Informática - Hardware e Software </t>
  </si>
  <si>
    <t xml:space="preserve">Nº </t>
  </si>
  <si>
    <t xml:space="preserve">NOME </t>
  </si>
  <si>
    <t xml:space="preserve">Salário Bruto </t>
  </si>
  <si>
    <t xml:space="preserve">INSS </t>
  </si>
  <si>
    <t>Gratificação</t>
  </si>
  <si>
    <t xml:space="preserve">INSS R$ </t>
  </si>
  <si>
    <t xml:space="preserve">Gratificação R$ </t>
  </si>
  <si>
    <t>Salário Líquido</t>
  </si>
  <si>
    <t xml:space="preserve">Eduardo </t>
  </si>
  <si>
    <t xml:space="preserve">Maria  </t>
  </si>
  <si>
    <t xml:space="preserve">Helena </t>
  </si>
  <si>
    <t xml:space="preserve">Gabriela </t>
  </si>
  <si>
    <t xml:space="preserve">Edson </t>
  </si>
  <si>
    <t xml:space="preserve">Elisangela </t>
  </si>
  <si>
    <t xml:space="preserve">Regina </t>
  </si>
  <si>
    <t xml:space="preserve">Paulo </t>
  </si>
  <si>
    <t>2)</t>
  </si>
  <si>
    <t>1)</t>
  </si>
  <si>
    <t>3)</t>
  </si>
  <si>
    <t xml:space="preserve"> Valor do Dólar </t>
  </si>
  <si>
    <t xml:space="preserve">Papelaria Papel Branco   </t>
  </si>
  <si>
    <t xml:space="preserve">Produtos </t>
  </si>
  <si>
    <t xml:space="preserve">Qtde </t>
  </si>
  <si>
    <t>Preço Unit.</t>
  </si>
  <si>
    <t xml:space="preserve">Total R$ </t>
  </si>
  <si>
    <t xml:space="preserve">Total US$ </t>
  </si>
  <si>
    <t xml:space="preserve"> Caneta Azul </t>
  </si>
  <si>
    <t xml:space="preserve"> Caneta Vermelha </t>
  </si>
  <si>
    <t xml:space="preserve"> Caderno </t>
  </si>
  <si>
    <t xml:space="preserve"> Régua </t>
  </si>
  <si>
    <t xml:space="preserve"> Lápis </t>
  </si>
  <si>
    <t xml:space="preserve"> Papel Sulfite </t>
  </si>
  <si>
    <t xml:space="preserve"> Tinta Nanquim 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</si>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</sst>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 Black"/>
      <family val="2"/>
    </font>
    <font>
      <b/>
      <sz val="12"/>
      <color rgb="FF000000"/>
      <name val="Arial"/>
      <family val="2"/>
    </font>
    <font>
      <sz val="20"/>
      <color theme="0"/>
      <name val="Arial Black"/>
      <family val="2"/>
    </font>
    <font>
      <sz val="20"/>
      <color theme="1"/>
      <name val="Arial Black"/>
      <family val="2"/>
    </font>
    <font>
      <b/>
      <sz val="20"/>
      <color theme="0"/>
      <name val="Arial Black"/>
      <family val="2"/>
    </font>
    <font>
      <b/>
      <sz val="20"/>
      <color rgb="FF00000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8" fontId="9" fillId="5" borderId="1" xfId="0" applyNumberFormat="1" applyFont="1" applyFill="1" applyBorder="1" applyAlignment="1">
      <alignment horizontal="justify" vertical="center" wrapText="1"/>
    </xf>
    <xf numFmtId="0" fontId="9" fillId="5" borderId="1" xfId="0" applyFont="1" applyFill="1" applyBorder="1" applyAlignment="1">
      <alignment horizontal="right" vertical="center" wrapText="1"/>
    </xf>
    <xf numFmtId="8" fontId="9" fillId="5" borderId="1" xfId="0" applyNumberFormat="1" applyFont="1" applyFill="1" applyBorder="1" applyAlignment="1">
      <alignment vertical="center" wrapText="1"/>
    </xf>
    <xf numFmtId="0" fontId="12" fillId="0" borderId="0" xfId="0" applyFont="1"/>
    <xf numFmtId="0" fontId="2" fillId="0" borderId="0" xfId="0" applyFont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>
      <alignment horizontal="left" vertical="center" indent="2"/>
    </xf>
    <xf numFmtId="0" fontId="9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wrapText="1"/>
    </xf>
    <xf numFmtId="4" fontId="7" fillId="2" borderId="1" xfId="0" applyNumberFormat="1" applyFont="1" applyFill="1" applyBorder="1" applyAlignment="1">
      <alignment horizontal="left" wrapText="1"/>
    </xf>
    <xf numFmtId="4" fontId="0" fillId="2" borderId="3" xfId="0" applyNumberFormat="1" applyFont="1" applyFill="1" applyBorder="1" applyAlignment="1">
      <alignment horizontal="left"/>
    </xf>
    <xf numFmtId="4" fontId="0" fillId="2" borderId="2" xfId="0" applyNumberFormat="1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horizontal="justify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justify" vertical="center" wrapText="1"/>
    </xf>
    <xf numFmtId="8" fontId="9" fillId="8" borderId="1" xfId="0" applyNumberFormat="1" applyFont="1" applyFill="1" applyBorder="1" applyAlignment="1">
      <alignment horizontal="justify" vertical="center" wrapText="1"/>
    </xf>
    <xf numFmtId="0" fontId="9" fillId="0" borderId="0" xfId="0" applyFont="1" applyFill="1" applyBorder="1" applyAlignment="1">
      <alignment horizontal="left" vertical="center" indent="13"/>
    </xf>
    <xf numFmtId="0" fontId="7" fillId="0" borderId="0" xfId="0" applyFont="1" applyFill="1" applyBorder="1"/>
    <xf numFmtId="0" fontId="9" fillId="0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 indent="13"/>
    </xf>
    <xf numFmtId="0" fontId="9" fillId="6" borderId="1" xfId="0" applyFont="1" applyFill="1" applyBorder="1" applyAlignment="1">
      <alignment vertical="center" wrapText="1"/>
    </xf>
    <xf numFmtId="8" fontId="9" fillId="6" borderId="1" xfId="0" applyNumberFormat="1" applyFont="1" applyFill="1" applyBorder="1" applyAlignment="1">
      <alignment vertical="center" wrapText="1"/>
    </xf>
    <xf numFmtId="10" fontId="9" fillId="6" borderId="1" xfId="0" applyNumberFormat="1" applyFont="1" applyFill="1" applyBorder="1" applyAlignment="1">
      <alignment horizontal="right" vertical="center" wrapText="1"/>
    </xf>
    <xf numFmtId="0" fontId="12" fillId="0" borderId="0" xfId="0" applyFont="1" applyBorder="1"/>
    <xf numFmtId="0" fontId="13" fillId="0" borderId="0" xfId="0" applyFont="1" applyFill="1" applyBorder="1" applyAlignment="1">
      <alignment horizontal="justify" vertical="center" wrapText="1"/>
    </xf>
    <xf numFmtId="8" fontId="9" fillId="0" borderId="0" xfId="0" applyNumberFormat="1" applyFont="1" applyFill="1" applyBorder="1" applyAlignment="1">
      <alignment vertical="center" wrapText="1"/>
    </xf>
    <xf numFmtId="164" fontId="9" fillId="5" borderId="13" xfId="1" applyNumberFormat="1" applyFont="1" applyFill="1" applyBorder="1" applyAlignment="1">
      <alignment vertical="center" wrapText="1"/>
    </xf>
    <xf numFmtId="0" fontId="9" fillId="5" borderId="10" xfId="0" applyFont="1" applyFill="1" applyBorder="1" applyAlignment="1">
      <alignment horizontal="right" vertical="center" wrapText="1"/>
    </xf>
    <xf numFmtId="8" fontId="9" fillId="5" borderId="10" xfId="0" applyNumberFormat="1" applyFont="1" applyFill="1" applyBorder="1" applyAlignment="1">
      <alignment horizontal="justify" vertical="center" wrapText="1"/>
    </xf>
    <xf numFmtId="8" fontId="9" fillId="5" borderId="10" xfId="0" applyNumberFormat="1" applyFont="1" applyFill="1" applyBorder="1" applyAlignment="1">
      <alignment vertical="center" wrapText="1"/>
    </xf>
    <xf numFmtId="164" fontId="9" fillId="5" borderId="11" xfId="1" applyNumberFormat="1" applyFont="1" applyFill="1" applyBorder="1" applyAlignment="1">
      <alignment vertical="center" wrapText="1"/>
    </xf>
    <xf numFmtId="0" fontId="9" fillId="5" borderId="14" xfId="0" applyFont="1" applyFill="1" applyBorder="1" applyAlignment="1">
      <alignment vertical="center" wrapText="1"/>
    </xf>
    <xf numFmtId="8" fontId="9" fillId="5" borderId="15" xfId="0" applyNumberFormat="1" applyFont="1" applyFill="1" applyBorder="1" applyAlignment="1">
      <alignment horizontal="justify" vertical="center" wrapText="1"/>
    </xf>
    <xf numFmtId="8" fontId="9" fillId="6" borderId="13" xfId="0" applyNumberFormat="1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8" fontId="9" fillId="6" borderId="10" xfId="0" applyNumberFormat="1" applyFont="1" applyFill="1" applyBorder="1" applyAlignment="1">
      <alignment vertical="center" wrapText="1"/>
    </xf>
    <xf numFmtId="10" fontId="9" fillId="6" borderId="10" xfId="0" applyNumberFormat="1" applyFont="1" applyFill="1" applyBorder="1" applyAlignment="1">
      <alignment horizontal="right" vertical="center" wrapText="1"/>
    </xf>
    <xf numFmtId="8" fontId="9" fillId="6" borderId="11" xfId="0" applyNumberFormat="1" applyFont="1" applyFill="1" applyBorder="1" applyAlignment="1">
      <alignment vertical="center" wrapText="1"/>
    </xf>
    <xf numFmtId="8" fontId="9" fillId="8" borderId="4" xfId="0" applyNumberFormat="1" applyFont="1" applyFill="1" applyBorder="1" applyAlignment="1">
      <alignment horizontal="left" vertical="center" wrapText="1" indent="1"/>
    </xf>
    <xf numFmtId="0" fontId="13" fillId="13" borderId="6" xfId="0" applyFont="1" applyFill="1" applyBorder="1" applyAlignment="1">
      <alignment vertical="center" wrapText="1"/>
    </xf>
    <xf numFmtId="0" fontId="13" fillId="13" borderId="7" xfId="0" applyFont="1" applyFill="1" applyBorder="1" applyAlignment="1">
      <alignment horizontal="justify" vertical="center" wrapText="1"/>
    </xf>
    <xf numFmtId="0" fontId="13" fillId="13" borderId="7" xfId="0" applyFont="1" applyFill="1" applyBorder="1" applyAlignment="1">
      <alignment vertical="center" wrapText="1"/>
    </xf>
    <xf numFmtId="0" fontId="13" fillId="13" borderId="8" xfId="0" applyFont="1" applyFill="1" applyBorder="1" applyAlignment="1">
      <alignment vertical="center" wrapText="1"/>
    </xf>
    <xf numFmtId="8" fontId="9" fillId="8" borderId="9" xfId="0" applyNumberFormat="1" applyFont="1" applyFill="1" applyBorder="1" applyAlignment="1">
      <alignment horizontal="left" vertical="center" wrapText="1" indent="1"/>
    </xf>
    <xf numFmtId="8" fontId="9" fillId="8" borderId="10" xfId="0" applyNumberFormat="1" applyFont="1" applyFill="1" applyBorder="1" applyAlignment="1">
      <alignment horizontal="justify" vertical="center" wrapText="1"/>
    </xf>
    <xf numFmtId="8" fontId="9" fillId="8" borderId="11" xfId="0" applyNumberFormat="1" applyFont="1" applyFill="1" applyBorder="1" applyAlignment="1">
      <alignment horizontal="justify" vertical="center" wrapText="1"/>
    </xf>
    <xf numFmtId="0" fontId="13" fillId="13" borderId="5" xfId="0" applyFont="1" applyFill="1" applyBorder="1" applyAlignment="1">
      <alignment vertical="center" wrapText="1"/>
    </xf>
    <xf numFmtId="8" fontId="9" fillId="8" borderId="7" xfId="0" applyNumberFormat="1" applyFont="1" applyFill="1" applyBorder="1" applyAlignment="1">
      <alignment horizontal="justify" vertical="center" wrapText="1"/>
    </xf>
    <xf numFmtId="8" fontId="9" fillId="8" borderId="8" xfId="0" applyNumberFormat="1" applyFont="1" applyFill="1" applyBorder="1" applyAlignment="1">
      <alignment horizontal="justify" vertical="center" wrapText="1"/>
    </xf>
    <xf numFmtId="8" fontId="9" fillId="8" borderId="13" xfId="0" applyNumberFormat="1" applyFont="1" applyFill="1" applyBorder="1" applyAlignment="1">
      <alignment horizontal="justify" vertical="center" wrapText="1"/>
    </xf>
    <xf numFmtId="0" fontId="13" fillId="13" borderId="14" xfId="0" applyFont="1" applyFill="1" applyBorder="1" applyAlignment="1">
      <alignment vertical="center" wrapText="1"/>
    </xf>
    <xf numFmtId="8" fontId="9" fillId="8" borderId="22" xfId="0" applyNumberFormat="1" applyFont="1" applyFill="1" applyBorder="1" applyAlignment="1">
      <alignment horizontal="right" vertical="center" wrapText="1"/>
    </xf>
    <xf numFmtId="8" fontId="9" fillId="8" borderId="15" xfId="0" applyNumberFormat="1" applyFont="1" applyFill="1" applyBorder="1" applyAlignment="1">
      <alignment horizontal="right" vertical="center" wrapText="1"/>
    </xf>
    <xf numFmtId="0" fontId="13" fillId="13" borderId="23" xfId="0" applyFont="1" applyFill="1" applyBorder="1" applyAlignment="1">
      <alignment vertical="center" wrapText="1"/>
    </xf>
    <xf numFmtId="8" fontId="9" fillId="8" borderId="24" xfId="0" applyNumberFormat="1" applyFont="1" applyFill="1" applyBorder="1" applyAlignment="1">
      <alignment horizontal="left" vertical="center" wrapText="1" indent="1"/>
    </xf>
    <xf numFmtId="8" fontId="9" fillId="8" borderId="25" xfId="0" applyNumberFormat="1" applyFont="1" applyFill="1" applyBorder="1" applyAlignment="1">
      <alignment horizontal="left" vertical="center" wrapText="1" indent="1"/>
    </xf>
    <xf numFmtId="0" fontId="13" fillId="13" borderId="12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vertical="center" wrapText="1"/>
    </xf>
    <xf numFmtId="0" fontId="15" fillId="0" borderId="0" xfId="0" applyFont="1"/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4" fontId="0" fillId="2" borderId="29" xfId="0" applyNumberFormat="1" applyFont="1" applyFill="1" applyBorder="1" applyAlignment="1">
      <alignment horizontal="left"/>
    </xf>
    <xf numFmtId="0" fontId="11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wrapText="1"/>
    </xf>
    <xf numFmtId="4" fontId="7" fillId="2" borderId="10" xfId="0" applyNumberFormat="1" applyFont="1" applyFill="1" applyBorder="1" applyAlignment="1">
      <alignment horizontal="left" wrapText="1"/>
    </xf>
    <xf numFmtId="4" fontId="0" fillId="2" borderId="30" xfId="0" applyNumberFormat="1" applyFont="1" applyFill="1" applyBorder="1" applyAlignment="1">
      <alignment horizontal="left"/>
    </xf>
    <xf numFmtId="4" fontId="0" fillId="2" borderId="31" xfId="0" applyNumberFormat="1" applyFont="1" applyFill="1" applyBorder="1" applyAlignment="1">
      <alignment horizontal="left"/>
    </xf>
    <xf numFmtId="4" fontId="0" fillId="2" borderId="32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2" borderId="22" xfId="0" applyFill="1" applyBorder="1"/>
    <xf numFmtId="4" fontId="0" fillId="2" borderId="22" xfId="0" applyNumberFormat="1" applyFill="1" applyBorder="1" applyAlignment="1">
      <alignment horizontal="left"/>
    </xf>
    <xf numFmtId="4" fontId="0" fillId="2" borderId="15" xfId="0" applyNumberFormat="1" applyFill="1" applyBorder="1" applyAlignment="1">
      <alignment horizontal="left"/>
    </xf>
    <xf numFmtId="0" fontId="10" fillId="4" borderId="3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4" fontId="4" fillId="2" borderId="13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4" fontId="4" fillId="2" borderId="10" xfId="0" applyNumberFormat="1" applyFont="1" applyFill="1" applyBorder="1" applyAlignment="1">
      <alignment vertical="center" wrapText="1"/>
    </xf>
    <xf numFmtId="4" fontId="4" fillId="2" borderId="10" xfId="0" applyNumberFormat="1" applyFont="1" applyFill="1" applyBorder="1" applyAlignment="1">
      <alignment horizontal="justify" vertical="center" wrapText="1"/>
    </xf>
    <xf numFmtId="4" fontId="4" fillId="2" borderId="10" xfId="0" applyNumberFormat="1" applyFont="1" applyFill="1" applyBorder="1" applyAlignment="1">
      <alignment horizontal="right" vertical="center" wrapText="1"/>
    </xf>
    <xf numFmtId="4" fontId="4" fillId="2" borderId="11" xfId="0" applyNumberFormat="1" applyFont="1" applyFill="1" applyBorder="1" applyAlignment="1">
      <alignment vertical="center" wrapText="1"/>
    </xf>
    <xf numFmtId="0" fontId="5" fillId="2" borderId="14" xfId="0" applyFont="1" applyFill="1" applyBorder="1"/>
    <xf numFmtId="0" fontId="5" fillId="2" borderId="22" xfId="0" applyFont="1" applyFill="1" applyBorder="1"/>
    <xf numFmtId="4" fontId="5" fillId="2" borderId="22" xfId="0" applyNumberFormat="1" applyFont="1" applyFill="1" applyBorder="1" applyAlignment="1">
      <alignment horizontal="left"/>
    </xf>
    <xf numFmtId="4" fontId="5" fillId="2" borderId="15" xfId="0" applyNumberFormat="1" applyFont="1" applyFill="1" applyBorder="1" applyAlignment="1">
      <alignment horizontal="left"/>
    </xf>
    <xf numFmtId="0" fontId="13" fillId="10" borderId="6" xfId="0" applyFont="1" applyFill="1" applyBorder="1" applyAlignment="1">
      <alignment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justify" vertical="center" wrapText="1"/>
    </xf>
    <xf numFmtId="0" fontId="13" fillId="10" borderId="7" xfId="0" applyFont="1" applyFill="1" applyBorder="1" applyAlignment="1">
      <alignment horizontal="left" vertical="center" wrapText="1" indent="1"/>
    </xf>
    <xf numFmtId="0" fontId="13" fillId="10" borderId="7" xfId="0" applyFont="1" applyFill="1" applyBorder="1" applyAlignment="1">
      <alignment vertical="center" wrapText="1"/>
    </xf>
    <xf numFmtId="0" fontId="13" fillId="10" borderId="8" xfId="0" applyFont="1" applyFill="1" applyBorder="1" applyAlignment="1">
      <alignment horizontal="justify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justify" vertical="center" wrapText="1"/>
    </xf>
    <xf numFmtId="0" fontId="9" fillId="7" borderId="8" xfId="0" applyFont="1" applyFill="1" applyBorder="1" applyAlignment="1">
      <alignment horizontal="left" vertical="center" wrapText="1" inden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justify" vertical="center" wrapText="1"/>
    </xf>
    <xf numFmtId="0" fontId="9" fillId="7" borderId="9" xfId="0" applyFont="1" applyFill="1" applyBorder="1" applyAlignment="1">
      <alignment vertical="center" wrapText="1"/>
    </xf>
    <xf numFmtId="0" fontId="9" fillId="9" borderId="12" xfId="0" applyFont="1" applyFill="1" applyBorder="1" applyAlignment="1">
      <alignment horizontal="left" vertical="center" wrapText="1" indent="1"/>
    </xf>
    <xf numFmtId="0" fontId="9" fillId="9" borderId="9" xfId="0" applyFont="1" applyFill="1" applyBorder="1" applyAlignment="1">
      <alignment horizontal="left" vertical="center" wrapText="1" indent="1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4" fontId="4" fillId="2" borderId="36" xfId="0" applyNumberFormat="1" applyFont="1" applyFill="1" applyBorder="1" applyAlignment="1">
      <alignment horizontal="center" vertical="center" wrapText="1"/>
    </xf>
    <xf numFmtId="4" fontId="4" fillId="2" borderId="35" xfId="0" applyNumberFormat="1" applyFont="1" applyFill="1" applyBorder="1" applyAlignment="1">
      <alignment horizontal="center" vertical="center" wrapText="1"/>
    </xf>
    <xf numFmtId="4" fontId="4" fillId="2" borderId="37" xfId="0" applyNumberFormat="1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 wrapText="1"/>
    </xf>
    <xf numFmtId="0" fontId="16" fillId="12" borderId="18" xfId="0" applyFont="1" applyFill="1" applyBorder="1" applyAlignment="1">
      <alignment horizontal="center" vertical="center" wrapText="1"/>
    </xf>
    <xf numFmtId="0" fontId="16" fillId="12" borderId="19" xfId="0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topLeftCell="S1" zoomScale="85" zoomScaleNormal="85" workbookViewId="0">
      <selection activeCell="X20" sqref="X20"/>
    </sheetView>
  </sheetViews>
  <sheetFormatPr defaultRowHeight="15" x14ac:dyDescent="0.25"/>
  <cols>
    <col min="2" max="2" width="9.5703125" customWidth="1"/>
    <col min="3" max="3" width="13.28515625" customWidth="1"/>
    <col min="4" max="4" width="11.140625" bestFit="1" customWidth="1"/>
    <col min="5" max="5" width="10.7109375" customWidth="1"/>
    <col min="6" max="6" width="11.140625" customWidth="1"/>
    <col min="7" max="7" width="15.85546875" bestFit="1" customWidth="1"/>
    <col min="8" max="8" width="11.140625" customWidth="1"/>
    <col min="9" max="9" width="11.140625" bestFit="1" customWidth="1"/>
    <col min="10" max="10" width="11.140625" customWidth="1"/>
    <col min="13" max="13" width="23.140625" bestFit="1" customWidth="1"/>
    <col min="14" max="14" width="19" customWidth="1"/>
    <col min="15" max="15" width="18.85546875" bestFit="1" customWidth="1"/>
    <col min="16" max="16" width="11.140625" bestFit="1" customWidth="1"/>
    <col min="17" max="17" width="11.85546875" bestFit="1" customWidth="1"/>
    <col min="18" max="19" width="11.140625" bestFit="1" customWidth="1"/>
    <col min="22" max="22" width="4.28515625" customWidth="1"/>
    <col min="23" max="23" width="11" bestFit="1" customWidth="1"/>
    <col min="24" max="24" width="16.5703125" bestFit="1" customWidth="1"/>
    <col min="25" max="25" width="8.140625" customWidth="1"/>
    <col min="26" max="26" width="15.42578125" bestFit="1" customWidth="1"/>
    <col min="27" max="27" width="11.5703125" bestFit="1" customWidth="1"/>
    <col min="28" max="28" width="19.28515625" bestFit="1" customWidth="1"/>
    <col min="29" max="29" width="19" customWidth="1"/>
    <col min="30" max="30" width="10.28515625" style="11" customWidth="1"/>
    <col min="32" max="32" width="18.28515625" customWidth="1"/>
    <col min="33" max="33" width="9.28515625" bestFit="1" customWidth="1"/>
    <col min="34" max="34" width="9.7109375" bestFit="1" customWidth="1"/>
    <col min="35" max="35" width="12.7109375" bestFit="1" customWidth="1"/>
    <col min="36" max="36" width="11.7109375" bestFit="1" customWidth="1"/>
  </cols>
  <sheetData>
    <row r="1" spans="1:36" ht="25.5" thickBot="1" x14ac:dyDescent="0.55000000000000004">
      <c r="A1" s="7"/>
      <c r="B1" s="8" t="s">
        <v>56</v>
      </c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55</v>
      </c>
      <c r="N1" s="8"/>
      <c r="O1" s="8"/>
      <c r="P1" s="8"/>
      <c r="Q1" s="8"/>
      <c r="R1" s="8"/>
      <c r="S1" s="8"/>
      <c r="T1" s="8"/>
      <c r="U1" s="8"/>
      <c r="V1" s="8" t="s">
        <v>57</v>
      </c>
      <c r="W1" s="7"/>
      <c r="X1" s="7"/>
      <c r="Y1" s="7"/>
      <c r="Z1" s="7"/>
      <c r="AA1" s="7"/>
      <c r="AB1" s="7"/>
      <c r="AC1" s="7"/>
      <c r="AD1" s="31"/>
      <c r="AE1" s="7"/>
      <c r="AF1" s="8" t="s">
        <v>72</v>
      </c>
    </row>
    <row r="2" spans="1:36" ht="15.75" customHeight="1" x14ac:dyDescent="0.6">
      <c r="B2" s="114" t="s">
        <v>0</v>
      </c>
      <c r="C2" s="115"/>
      <c r="D2" s="115"/>
      <c r="E2" s="115"/>
      <c r="F2" s="115"/>
      <c r="G2" s="115"/>
      <c r="H2" s="115"/>
      <c r="I2" s="115"/>
      <c r="J2" s="116"/>
      <c r="K2" s="66"/>
      <c r="L2" s="66"/>
      <c r="M2" s="131" t="s">
        <v>19</v>
      </c>
      <c r="N2" s="132"/>
      <c r="O2" s="132"/>
      <c r="P2" s="132"/>
      <c r="Q2" s="132"/>
      <c r="R2" s="132"/>
      <c r="S2" s="133"/>
      <c r="T2" s="66"/>
      <c r="U2" s="66"/>
      <c r="V2" s="125" t="s">
        <v>38</v>
      </c>
      <c r="W2" s="126"/>
      <c r="X2" s="126"/>
      <c r="Y2" s="126"/>
      <c r="Z2" s="126"/>
      <c r="AA2" s="126"/>
      <c r="AB2" s="126"/>
      <c r="AC2" s="127"/>
      <c r="AD2" s="67"/>
      <c r="AE2" s="66"/>
      <c r="AF2" s="137" t="s">
        <v>59</v>
      </c>
      <c r="AG2" s="138"/>
      <c r="AH2" s="138"/>
      <c r="AI2" s="138"/>
      <c r="AJ2" s="139"/>
    </row>
    <row r="3" spans="1:36" ht="16.5" customHeight="1" thickBot="1" x14ac:dyDescent="0.65">
      <c r="B3" s="117"/>
      <c r="C3" s="118"/>
      <c r="D3" s="118"/>
      <c r="E3" s="118"/>
      <c r="F3" s="118"/>
      <c r="G3" s="118"/>
      <c r="H3" s="118"/>
      <c r="I3" s="118"/>
      <c r="J3" s="119"/>
      <c r="K3" s="66"/>
      <c r="L3" s="68"/>
      <c r="M3" s="134"/>
      <c r="N3" s="135"/>
      <c r="O3" s="135"/>
      <c r="P3" s="135"/>
      <c r="Q3" s="135"/>
      <c r="R3" s="135"/>
      <c r="S3" s="136"/>
      <c r="T3" s="66"/>
      <c r="U3" s="66"/>
      <c r="V3" s="128"/>
      <c r="W3" s="129"/>
      <c r="X3" s="129"/>
      <c r="Y3" s="129"/>
      <c r="Z3" s="129"/>
      <c r="AA3" s="129"/>
      <c r="AB3" s="129"/>
      <c r="AC3" s="130"/>
      <c r="AD3" s="67"/>
      <c r="AE3" s="66"/>
      <c r="AF3" s="140"/>
      <c r="AG3" s="141"/>
      <c r="AH3" s="141"/>
      <c r="AI3" s="141"/>
      <c r="AJ3" s="142"/>
    </row>
    <row r="4" spans="1:36" ht="7.5" customHeight="1" thickBot="1" x14ac:dyDescent="0.3">
      <c r="V4" s="13" t="s">
        <v>17</v>
      </c>
      <c r="W4" s="13" t="s">
        <v>17</v>
      </c>
      <c r="X4" s="13" t="s">
        <v>17</v>
      </c>
      <c r="Y4" s="13" t="s">
        <v>17</v>
      </c>
      <c r="Z4" s="10"/>
      <c r="AA4" s="10"/>
      <c r="AB4" s="10"/>
      <c r="AC4" s="10"/>
      <c r="AD4" s="10"/>
    </row>
    <row r="5" spans="1:36" ht="25.5" customHeight="1" thickBot="1" x14ac:dyDescent="0.3">
      <c r="B5" s="69" t="s">
        <v>1</v>
      </c>
      <c r="C5" s="70" t="s">
        <v>2</v>
      </c>
      <c r="D5" s="71" t="s">
        <v>3</v>
      </c>
      <c r="E5" s="71" t="s">
        <v>4</v>
      </c>
      <c r="F5" s="71" t="s">
        <v>5</v>
      </c>
      <c r="G5" s="72" t="s">
        <v>6</v>
      </c>
      <c r="H5" s="72" t="s">
        <v>7</v>
      </c>
      <c r="I5" s="72" t="s">
        <v>8</v>
      </c>
      <c r="J5" s="73" t="s">
        <v>9</v>
      </c>
      <c r="M5" s="9"/>
      <c r="N5" s="47" t="s">
        <v>20</v>
      </c>
      <c r="O5" s="48" t="s">
        <v>21</v>
      </c>
      <c r="P5" s="49" t="s">
        <v>22</v>
      </c>
      <c r="Q5" s="49" t="s">
        <v>23</v>
      </c>
      <c r="R5" s="49" t="s">
        <v>24</v>
      </c>
      <c r="S5" s="50" t="s">
        <v>25</v>
      </c>
      <c r="V5" s="99" t="s">
        <v>39</v>
      </c>
      <c r="W5" s="100" t="s">
        <v>40</v>
      </c>
      <c r="X5" s="101" t="s">
        <v>41</v>
      </c>
      <c r="Y5" s="100" t="s">
        <v>42</v>
      </c>
      <c r="Z5" s="101" t="s">
        <v>43</v>
      </c>
      <c r="AA5" s="102" t="s">
        <v>44</v>
      </c>
      <c r="AB5" s="103" t="s">
        <v>45</v>
      </c>
      <c r="AC5" s="104" t="s">
        <v>46</v>
      </c>
      <c r="AD5" s="32"/>
      <c r="AF5" s="105" t="s">
        <v>60</v>
      </c>
      <c r="AG5" s="106" t="s">
        <v>61</v>
      </c>
      <c r="AH5" s="107" t="s">
        <v>62</v>
      </c>
      <c r="AI5" s="106" t="s">
        <v>63</v>
      </c>
      <c r="AJ5" s="108" t="s">
        <v>64</v>
      </c>
    </row>
    <row r="6" spans="1:36" ht="16.5" thickBot="1" x14ac:dyDescent="0.3">
      <c r="B6" s="74">
        <v>1</v>
      </c>
      <c r="C6" s="15" t="s">
        <v>10</v>
      </c>
      <c r="D6" s="16">
        <v>4500</v>
      </c>
      <c r="E6" s="16">
        <v>5040</v>
      </c>
      <c r="F6" s="16">
        <v>5696</v>
      </c>
      <c r="G6" s="17">
        <f>SUM(D6+E6+F6)</f>
        <v>15236</v>
      </c>
      <c r="H6" s="18">
        <f>MAX(D6:F6)</f>
        <v>5696</v>
      </c>
      <c r="I6" s="18">
        <f>MIN(D6:F6)</f>
        <v>4500</v>
      </c>
      <c r="J6" s="75">
        <f>AVERAGE(D6:F6)</f>
        <v>5078.666666666667</v>
      </c>
      <c r="M6" s="54" t="s">
        <v>26</v>
      </c>
      <c r="N6" s="51">
        <v>500</v>
      </c>
      <c r="O6" s="52">
        <v>750</v>
      </c>
      <c r="P6" s="52">
        <v>800</v>
      </c>
      <c r="Q6" s="52">
        <v>700</v>
      </c>
      <c r="R6" s="52">
        <v>654</v>
      </c>
      <c r="S6" s="53">
        <v>700</v>
      </c>
      <c r="V6" s="112">
        <v>1</v>
      </c>
      <c r="W6" s="28" t="s">
        <v>47</v>
      </c>
      <c r="X6" s="29">
        <v>853</v>
      </c>
      <c r="Y6" s="30">
        <v>0.1</v>
      </c>
      <c r="Z6" s="30">
        <v>0.09</v>
      </c>
      <c r="AA6" s="29">
        <f>SUM(Y6*X6)</f>
        <v>85.300000000000011</v>
      </c>
      <c r="AB6" s="29">
        <f>SUM(Z6*X6)</f>
        <v>76.77</v>
      </c>
      <c r="AC6" s="41">
        <f>SUM(X6-AA6+AB6)</f>
        <v>844.47</v>
      </c>
      <c r="AD6" s="33"/>
      <c r="AF6" s="109" t="s">
        <v>65</v>
      </c>
      <c r="AG6" s="5">
        <v>500</v>
      </c>
      <c r="AH6" s="4">
        <v>0.15</v>
      </c>
      <c r="AI6" s="6">
        <f>SUM(AG6*AH6)</f>
        <v>75</v>
      </c>
      <c r="AJ6" s="34">
        <f>SUM(AI6/AG14)</f>
        <v>25.510204081632654</v>
      </c>
    </row>
    <row r="7" spans="1:36" ht="15.75" customHeight="1" thickBot="1" x14ac:dyDescent="0.3">
      <c r="B7" s="74">
        <v>2</v>
      </c>
      <c r="C7" s="15" t="s">
        <v>11</v>
      </c>
      <c r="D7" s="16">
        <v>6250</v>
      </c>
      <c r="E7" s="16">
        <v>7000</v>
      </c>
      <c r="F7" s="16">
        <v>7910</v>
      </c>
      <c r="G7" s="17">
        <f t="shared" ref="G7:G11" si="0">SUM(D7+E7+F7)</f>
        <v>21160</v>
      </c>
      <c r="H7" s="18">
        <f t="shared" ref="H7:H11" si="1">MAX(D7:F7)</f>
        <v>7910</v>
      </c>
      <c r="I7" s="18">
        <f t="shared" ref="I7:I11" si="2">MIN(D7:F7)</f>
        <v>6250</v>
      </c>
      <c r="J7" s="75">
        <f t="shared" ref="J7:J11" si="3">AVERAGE(D7:F7)</f>
        <v>7053.333333333333</v>
      </c>
      <c r="M7" s="27" t="s">
        <v>17</v>
      </c>
      <c r="N7" s="24" t="s">
        <v>17</v>
      </c>
      <c r="O7" s="24" t="s">
        <v>17</v>
      </c>
      <c r="P7" s="25"/>
      <c r="Q7" s="25"/>
      <c r="R7" s="25"/>
      <c r="S7" s="25"/>
      <c r="V7" s="112">
        <v>2</v>
      </c>
      <c r="W7" s="28" t="s">
        <v>48</v>
      </c>
      <c r="X7" s="29">
        <v>951</v>
      </c>
      <c r="Y7" s="30">
        <v>9.9900000000000003E-2</v>
      </c>
      <c r="Z7" s="30">
        <v>0.08</v>
      </c>
      <c r="AA7" s="29">
        <f t="shared" ref="AA7:AA13" si="4">SUM(Y7*X7)</f>
        <v>95.004900000000006</v>
      </c>
      <c r="AB7" s="29">
        <f t="shared" ref="AB7:AB13" si="5">SUM(Z7*X7)</f>
        <v>76.08</v>
      </c>
      <c r="AC7" s="41">
        <f>SUM(X7-AA7+AB7)</f>
        <v>932.07510000000002</v>
      </c>
      <c r="AD7" s="33"/>
      <c r="AF7" s="110" t="s">
        <v>66</v>
      </c>
      <c r="AG7" s="5">
        <v>750</v>
      </c>
      <c r="AH7" s="4">
        <v>0.15</v>
      </c>
      <c r="AI7" s="6">
        <f t="shared" ref="AI7:AI12" si="6">SUM(AG7*AH7)</f>
        <v>112.5</v>
      </c>
      <c r="AJ7" s="34">
        <f>SUM(AI7/AG14)</f>
        <v>38.265306122448983</v>
      </c>
    </row>
    <row r="8" spans="1:36" ht="16.5" thickBot="1" x14ac:dyDescent="0.3">
      <c r="B8" s="74">
        <v>3</v>
      </c>
      <c r="C8" s="15" t="s">
        <v>12</v>
      </c>
      <c r="D8" s="16">
        <v>3300</v>
      </c>
      <c r="E8" s="16">
        <v>3696</v>
      </c>
      <c r="F8" s="16">
        <v>4176</v>
      </c>
      <c r="G8" s="17">
        <f t="shared" si="0"/>
        <v>11172</v>
      </c>
      <c r="H8" s="18">
        <f t="shared" si="1"/>
        <v>4176</v>
      </c>
      <c r="I8" s="18">
        <f t="shared" si="2"/>
        <v>3300</v>
      </c>
      <c r="J8" s="75">
        <f t="shared" si="3"/>
        <v>3724</v>
      </c>
      <c r="M8" s="61" t="s">
        <v>27</v>
      </c>
      <c r="N8" s="26" t="s">
        <v>17</v>
      </c>
      <c r="O8" s="14"/>
      <c r="P8" s="14"/>
      <c r="Q8" s="14"/>
      <c r="R8" s="26" t="s">
        <v>17</v>
      </c>
      <c r="S8" s="14"/>
      <c r="V8" s="112">
        <v>3</v>
      </c>
      <c r="W8" s="28" t="s">
        <v>49</v>
      </c>
      <c r="X8" s="29">
        <v>456</v>
      </c>
      <c r="Y8" s="30">
        <v>8.6400000000000005E-2</v>
      </c>
      <c r="Z8" s="30">
        <v>0.06</v>
      </c>
      <c r="AA8" s="29">
        <f t="shared" si="4"/>
        <v>39.398400000000002</v>
      </c>
      <c r="AB8" s="29">
        <f t="shared" si="5"/>
        <v>27.36</v>
      </c>
      <c r="AC8" s="41">
        <f t="shared" ref="AC8:AC13" si="7">SUM(X8-AA8+AB8)</f>
        <v>443.96160000000003</v>
      </c>
      <c r="AD8" s="33"/>
      <c r="AF8" s="109" t="s">
        <v>67</v>
      </c>
      <c r="AG8" s="5">
        <v>250</v>
      </c>
      <c r="AH8" s="4">
        <v>10</v>
      </c>
      <c r="AI8" s="6">
        <f t="shared" si="6"/>
        <v>2500</v>
      </c>
      <c r="AJ8" s="34">
        <f>SUM(AI8/AG14)</f>
        <v>850.34013605442181</v>
      </c>
    </row>
    <row r="9" spans="1:36" ht="15.75" x14ac:dyDescent="0.25">
      <c r="B9" s="74">
        <v>4</v>
      </c>
      <c r="C9" s="15" t="s">
        <v>13</v>
      </c>
      <c r="D9" s="16">
        <v>8000</v>
      </c>
      <c r="E9" s="16">
        <v>8690</v>
      </c>
      <c r="F9" s="16">
        <v>10125</v>
      </c>
      <c r="G9" s="17">
        <f t="shared" si="0"/>
        <v>26815</v>
      </c>
      <c r="H9" s="18">
        <f t="shared" si="1"/>
        <v>10125</v>
      </c>
      <c r="I9" s="18">
        <f t="shared" si="2"/>
        <v>8000</v>
      </c>
      <c r="J9" s="75">
        <f t="shared" si="3"/>
        <v>8938.3333333333339</v>
      </c>
      <c r="M9" s="47" t="s">
        <v>28</v>
      </c>
      <c r="N9" s="62">
        <v>10</v>
      </c>
      <c r="O9" s="55">
        <v>15</v>
      </c>
      <c r="P9" s="55">
        <v>15</v>
      </c>
      <c r="Q9" s="55">
        <v>12</v>
      </c>
      <c r="R9" s="55">
        <v>12</v>
      </c>
      <c r="S9" s="56">
        <v>11</v>
      </c>
      <c r="V9" s="112">
        <v>4</v>
      </c>
      <c r="W9" s="28" t="s">
        <v>50</v>
      </c>
      <c r="X9" s="29">
        <v>500</v>
      </c>
      <c r="Y9" s="30">
        <v>8.5000000000000006E-2</v>
      </c>
      <c r="Z9" s="30">
        <v>0.06</v>
      </c>
      <c r="AA9" s="29">
        <f t="shared" si="4"/>
        <v>42.5</v>
      </c>
      <c r="AB9" s="29">
        <f t="shared" si="5"/>
        <v>30</v>
      </c>
      <c r="AC9" s="41">
        <f t="shared" si="7"/>
        <v>487.5</v>
      </c>
      <c r="AD9" s="33"/>
      <c r="AF9" s="109" t="s">
        <v>68</v>
      </c>
      <c r="AG9" s="5">
        <v>310</v>
      </c>
      <c r="AH9" s="4">
        <v>0.5</v>
      </c>
      <c r="AI9" s="6">
        <f t="shared" si="6"/>
        <v>155</v>
      </c>
      <c r="AJ9" s="34">
        <f>SUM(AI9/AG14)</f>
        <v>52.721088435374149</v>
      </c>
    </row>
    <row r="10" spans="1:36" ht="15.75" x14ac:dyDescent="0.25">
      <c r="B10" s="74">
        <v>5</v>
      </c>
      <c r="C10" s="15" t="s">
        <v>14</v>
      </c>
      <c r="D10" s="16">
        <v>4557</v>
      </c>
      <c r="E10" s="16">
        <v>5104</v>
      </c>
      <c r="F10" s="16">
        <v>5676</v>
      </c>
      <c r="G10" s="17">
        <f t="shared" si="0"/>
        <v>15337</v>
      </c>
      <c r="H10" s="18">
        <f t="shared" si="1"/>
        <v>5676</v>
      </c>
      <c r="I10" s="18">
        <f t="shared" si="2"/>
        <v>4557</v>
      </c>
      <c r="J10" s="75">
        <f t="shared" si="3"/>
        <v>5112.333333333333</v>
      </c>
      <c r="M10" s="64" t="s">
        <v>29</v>
      </c>
      <c r="N10" s="46">
        <v>50</v>
      </c>
      <c r="O10" s="23">
        <v>60</v>
      </c>
      <c r="P10" s="23">
        <v>54</v>
      </c>
      <c r="Q10" s="23">
        <v>55</v>
      </c>
      <c r="R10" s="23">
        <v>54</v>
      </c>
      <c r="S10" s="57">
        <v>56</v>
      </c>
      <c r="V10" s="112">
        <v>5</v>
      </c>
      <c r="W10" s="28" t="s">
        <v>51</v>
      </c>
      <c r="X10" s="29">
        <v>850</v>
      </c>
      <c r="Y10" s="30">
        <v>8.9899999999999994E-2</v>
      </c>
      <c r="Z10" s="30">
        <v>7.0000000000000007E-2</v>
      </c>
      <c r="AA10" s="29">
        <f t="shared" si="4"/>
        <v>76.414999999999992</v>
      </c>
      <c r="AB10" s="29">
        <f t="shared" si="5"/>
        <v>59.500000000000007</v>
      </c>
      <c r="AC10" s="41">
        <f t="shared" si="7"/>
        <v>833.08500000000004</v>
      </c>
      <c r="AD10" s="33"/>
      <c r="AF10" s="109" t="s">
        <v>69</v>
      </c>
      <c r="AG10" s="5">
        <v>500</v>
      </c>
      <c r="AH10" s="4">
        <v>0.1</v>
      </c>
      <c r="AI10" s="6">
        <f t="shared" si="6"/>
        <v>50</v>
      </c>
      <c r="AJ10" s="34">
        <f>SUM(AI10/AG14)</f>
        <v>17.006802721088437</v>
      </c>
    </row>
    <row r="11" spans="1:36" ht="16.5" thickBot="1" x14ac:dyDescent="0.3">
      <c r="B11" s="76">
        <v>6</v>
      </c>
      <c r="C11" s="77" t="s">
        <v>15</v>
      </c>
      <c r="D11" s="78">
        <v>3260</v>
      </c>
      <c r="E11" s="78">
        <v>3640</v>
      </c>
      <c r="F11" s="78">
        <v>4113</v>
      </c>
      <c r="G11" s="79">
        <f t="shared" si="0"/>
        <v>11013</v>
      </c>
      <c r="H11" s="80">
        <f t="shared" si="1"/>
        <v>4113</v>
      </c>
      <c r="I11" s="80">
        <f t="shared" si="2"/>
        <v>3260</v>
      </c>
      <c r="J11" s="81">
        <f t="shared" si="3"/>
        <v>3671</v>
      </c>
      <c r="M11" s="64" t="s">
        <v>30</v>
      </c>
      <c r="N11" s="46">
        <v>300</v>
      </c>
      <c r="O11" s="23">
        <v>250</v>
      </c>
      <c r="P11" s="23">
        <v>300</v>
      </c>
      <c r="Q11" s="23">
        <v>300</v>
      </c>
      <c r="R11" s="23">
        <v>200</v>
      </c>
      <c r="S11" s="57">
        <v>200</v>
      </c>
      <c r="V11" s="112">
        <v>6</v>
      </c>
      <c r="W11" s="28" t="s">
        <v>52</v>
      </c>
      <c r="X11" s="29">
        <v>459</v>
      </c>
      <c r="Y11" s="30">
        <v>6.25E-2</v>
      </c>
      <c r="Z11" s="30">
        <v>0.05</v>
      </c>
      <c r="AA11" s="29">
        <f t="shared" si="4"/>
        <v>28.6875</v>
      </c>
      <c r="AB11" s="29">
        <f t="shared" si="5"/>
        <v>22.950000000000003</v>
      </c>
      <c r="AC11" s="41">
        <f t="shared" si="7"/>
        <v>453.26249999999999</v>
      </c>
      <c r="AD11" s="33"/>
      <c r="AF11" s="109" t="s">
        <v>70</v>
      </c>
      <c r="AG11" s="5">
        <v>1500</v>
      </c>
      <c r="AH11" s="4">
        <v>2.5</v>
      </c>
      <c r="AI11" s="6">
        <f t="shared" si="6"/>
        <v>3750</v>
      </c>
      <c r="AJ11" s="34">
        <f>SUM(AI11/AG14)</f>
        <v>1275.5102040816328</v>
      </c>
    </row>
    <row r="12" spans="1:36" ht="16.5" thickBot="1" x14ac:dyDescent="0.3">
      <c r="M12" s="64" t="s">
        <v>31</v>
      </c>
      <c r="N12" s="46">
        <v>40</v>
      </c>
      <c r="O12" s="23">
        <v>40</v>
      </c>
      <c r="P12" s="23">
        <v>40</v>
      </c>
      <c r="Q12" s="23">
        <v>40</v>
      </c>
      <c r="R12" s="23">
        <v>40</v>
      </c>
      <c r="S12" s="57">
        <v>40</v>
      </c>
      <c r="V12" s="112">
        <v>7</v>
      </c>
      <c r="W12" s="28" t="s">
        <v>53</v>
      </c>
      <c r="X12" s="29">
        <v>478</v>
      </c>
      <c r="Y12" s="30">
        <v>7.1199999999999999E-2</v>
      </c>
      <c r="Z12" s="30">
        <v>0.05</v>
      </c>
      <c r="AA12" s="29">
        <f t="shared" si="4"/>
        <v>34.0336</v>
      </c>
      <c r="AB12" s="29">
        <f t="shared" si="5"/>
        <v>23.900000000000002</v>
      </c>
      <c r="AC12" s="41">
        <f t="shared" si="7"/>
        <v>467.8664</v>
      </c>
      <c r="AD12" s="33"/>
      <c r="AF12" s="111" t="s">
        <v>71</v>
      </c>
      <c r="AG12" s="35">
        <v>190</v>
      </c>
      <c r="AH12" s="36">
        <v>6</v>
      </c>
      <c r="AI12" s="37">
        <f t="shared" si="6"/>
        <v>1140</v>
      </c>
      <c r="AJ12" s="38">
        <f>SUM(AI12/AG14)</f>
        <v>387.75510204081633</v>
      </c>
    </row>
    <row r="13" spans="1:36" ht="16.5" thickBot="1" x14ac:dyDescent="0.3">
      <c r="B13" s="82" t="s">
        <v>16</v>
      </c>
      <c r="C13" s="83"/>
      <c r="D13" s="84">
        <f>SUM(D6:D11)</f>
        <v>29867</v>
      </c>
      <c r="E13" s="84">
        <f t="shared" ref="E13:F13" si="8">SUM(E6:E11)</f>
        <v>33170</v>
      </c>
      <c r="F13" s="84">
        <f t="shared" si="8"/>
        <v>37696</v>
      </c>
      <c r="G13" s="84">
        <f t="shared" ref="G13:J13" si="9">SUM(G6+G7+G8+G9+G10+G11)</f>
        <v>100733</v>
      </c>
      <c r="H13" s="84">
        <f t="shared" si="9"/>
        <v>37696</v>
      </c>
      <c r="I13" s="84">
        <f t="shared" si="9"/>
        <v>29867</v>
      </c>
      <c r="J13" s="85">
        <f t="shared" si="9"/>
        <v>33577.666666666672</v>
      </c>
      <c r="M13" s="64" t="s">
        <v>32</v>
      </c>
      <c r="N13" s="46">
        <v>10</v>
      </c>
      <c r="O13" s="23">
        <v>15</v>
      </c>
      <c r="P13" s="23">
        <v>14</v>
      </c>
      <c r="Q13" s="23">
        <v>15</v>
      </c>
      <c r="R13" s="23">
        <v>20</v>
      </c>
      <c r="S13" s="57">
        <v>31</v>
      </c>
      <c r="V13" s="113">
        <v>8</v>
      </c>
      <c r="W13" s="42" t="s">
        <v>54</v>
      </c>
      <c r="X13" s="43">
        <v>658</v>
      </c>
      <c r="Y13" s="44">
        <v>5.9900000000000002E-2</v>
      </c>
      <c r="Z13" s="44">
        <v>0.04</v>
      </c>
      <c r="AA13" s="43">
        <f t="shared" si="4"/>
        <v>39.414200000000001</v>
      </c>
      <c r="AB13" s="43">
        <f t="shared" si="5"/>
        <v>26.32</v>
      </c>
      <c r="AC13" s="45">
        <f t="shared" si="7"/>
        <v>644.9058</v>
      </c>
      <c r="AD13" s="33"/>
    </row>
    <row r="14" spans="1:36" ht="16.5" thickBot="1" x14ac:dyDescent="0.3">
      <c r="M14" s="64" t="s">
        <v>33</v>
      </c>
      <c r="N14" s="46">
        <v>120</v>
      </c>
      <c r="O14" s="23">
        <v>150</v>
      </c>
      <c r="P14" s="23">
        <v>130</v>
      </c>
      <c r="Q14" s="23">
        <v>200</v>
      </c>
      <c r="R14" s="23">
        <v>150</v>
      </c>
      <c r="S14" s="57">
        <v>190</v>
      </c>
      <c r="AF14" s="39" t="s">
        <v>58</v>
      </c>
      <c r="AG14" s="40">
        <v>2.94</v>
      </c>
    </row>
    <row r="15" spans="1:36" ht="15.75" x14ac:dyDescent="0.25">
      <c r="B15" s="69" t="s">
        <v>1</v>
      </c>
      <c r="C15" s="70" t="s">
        <v>2</v>
      </c>
      <c r="D15" s="71" t="s">
        <v>3</v>
      </c>
      <c r="E15" s="71" t="s">
        <v>4</v>
      </c>
      <c r="F15" s="71" t="s">
        <v>5</v>
      </c>
      <c r="G15" s="71" t="s">
        <v>6</v>
      </c>
      <c r="H15" s="71" t="s">
        <v>7</v>
      </c>
      <c r="I15" s="71" t="s">
        <v>8</v>
      </c>
      <c r="J15" s="86" t="s">
        <v>9</v>
      </c>
      <c r="M15" s="64" t="s">
        <v>34</v>
      </c>
      <c r="N15" s="46">
        <v>50</v>
      </c>
      <c r="O15" s="23">
        <v>60</v>
      </c>
      <c r="P15" s="23">
        <v>65</v>
      </c>
      <c r="Q15" s="23">
        <v>70</v>
      </c>
      <c r="R15" s="23">
        <v>65</v>
      </c>
      <c r="S15" s="57">
        <v>85</v>
      </c>
    </row>
    <row r="16" spans="1:36" ht="16.5" thickBot="1" x14ac:dyDescent="0.3">
      <c r="B16" s="87">
        <v>1</v>
      </c>
      <c r="C16" s="3" t="s">
        <v>10</v>
      </c>
      <c r="D16" s="19">
        <v>6265</v>
      </c>
      <c r="E16" s="20">
        <v>6954</v>
      </c>
      <c r="F16" s="20">
        <v>7858</v>
      </c>
      <c r="G16" s="19">
        <f>SUM(D16:F16)</f>
        <v>21077</v>
      </c>
      <c r="H16" s="19">
        <f>MAX(D16:F16)</f>
        <v>7858</v>
      </c>
      <c r="I16" s="21">
        <f>MIN(D16:F16)</f>
        <v>6265</v>
      </c>
      <c r="J16" s="88">
        <f>AVERAGE(D16:F16)</f>
        <v>7025.666666666667</v>
      </c>
      <c r="M16" s="65" t="s">
        <v>35</v>
      </c>
      <c r="N16" s="63">
        <v>145</v>
      </c>
      <c r="O16" s="52">
        <v>145</v>
      </c>
      <c r="P16" s="52">
        <v>145</v>
      </c>
      <c r="Q16" s="52">
        <v>145</v>
      </c>
      <c r="R16" s="52">
        <v>100</v>
      </c>
      <c r="S16" s="53">
        <v>145</v>
      </c>
    </row>
    <row r="17" spans="2:20" ht="16.5" thickBot="1" x14ac:dyDescent="0.3">
      <c r="B17" s="87">
        <v>2</v>
      </c>
      <c r="C17" s="22" t="s">
        <v>11</v>
      </c>
      <c r="D17" s="19">
        <v>8701</v>
      </c>
      <c r="E17" s="20">
        <v>9658</v>
      </c>
      <c r="F17" s="20">
        <v>10197</v>
      </c>
      <c r="G17" s="19">
        <f t="shared" ref="G17:G21" si="10">SUM(D17:F17)</f>
        <v>28556</v>
      </c>
      <c r="H17" s="19">
        <f t="shared" ref="H17:H21" si="11">MAX(D17:F17)</f>
        <v>10197</v>
      </c>
      <c r="I17" s="21">
        <f t="shared" ref="I17:I21" si="12">MIN(D17:F17)</f>
        <v>8701</v>
      </c>
      <c r="J17" s="88">
        <f t="shared" ref="J17:J21" si="13">AVERAGE(D17:F17)</f>
        <v>9518.6666666666661</v>
      </c>
      <c r="M17" s="27" t="s">
        <v>17</v>
      </c>
      <c r="N17" s="24" t="s">
        <v>17</v>
      </c>
      <c r="O17" s="24" t="s">
        <v>17</v>
      </c>
      <c r="P17" s="25"/>
      <c r="Q17" s="25"/>
      <c r="R17" s="25"/>
      <c r="S17" s="25"/>
    </row>
    <row r="18" spans="2:20" ht="32.25" thickBot="1" x14ac:dyDescent="0.3">
      <c r="B18" s="87">
        <v>3</v>
      </c>
      <c r="C18" s="3" t="s">
        <v>12</v>
      </c>
      <c r="D18" s="19">
        <v>4569</v>
      </c>
      <c r="E18" s="20">
        <v>5099</v>
      </c>
      <c r="F18" s="20">
        <v>5769</v>
      </c>
      <c r="G18" s="19">
        <f t="shared" si="10"/>
        <v>15437</v>
      </c>
      <c r="H18" s="19">
        <f t="shared" si="11"/>
        <v>5769</v>
      </c>
      <c r="I18" s="21">
        <f t="shared" si="12"/>
        <v>4569</v>
      </c>
      <c r="J18" s="88">
        <f t="shared" si="13"/>
        <v>5145.666666666667</v>
      </c>
      <c r="M18" s="58" t="s">
        <v>36</v>
      </c>
      <c r="N18" s="59">
        <f>SUM(N9:N16)</f>
        <v>725</v>
      </c>
      <c r="O18" s="59">
        <f>SUM(O9:O16)</f>
        <v>735</v>
      </c>
      <c r="P18" s="59">
        <f t="shared" ref="P18:S18" si="14">SUM(P9:P16)</f>
        <v>763</v>
      </c>
      <c r="Q18" s="59">
        <f t="shared" si="14"/>
        <v>837</v>
      </c>
      <c r="R18" s="59">
        <f t="shared" si="14"/>
        <v>641</v>
      </c>
      <c r="S18" s="60">
        <f t="shared" si="14"/>
        <v>758</v>
      </c>
      <c r="T18" s="12"/>
    </row>
    <row r="19" spans="2:20" ht="16.5" thickBot="1" x14ac:dyDescent="0.3">
      <c r="B19" s="87">
        <v>4</v>
      </c>
      <c r="C19" s="3" t="s">
        <v>13</v>
      </c>
      <c r="D19" s="19">
        <v>12341</v>
      </c>
      <c r="E19" s="20">
        <v>12365</v>
      </c>
      <c r="F19" s="20">
        <v>13969</v>
      </c>
      <c r="G19" s="19">
        <f t="shared" si="10"/>
        <v>38675</v>
      </c>
      <c r="H19" s="19">
        <f t="shared" si="11"/>
        <v>13969</v>
      </c>
      <c r="I19" s="21">
        <f t="shared" si="12"/>
        <v>12341</v>
      </c>
      <c r="J19" s="88">
        <f t="shared" si="13"/>
        <v>12891.666666666666</v>
      </c>
      <c r="M19" s="27" t="s">
        <v>17</v>
      </c>
      <c r="N19" s="24" t="s">
        <v>17</v>
      </c>
      <c r="O19" s="24" t="s">
        <v>17</v>
      </c>
      <c r="P19" s="25"/>
      <c r="Q19" s="25"/>
      <c r="R19" s="25"/>
      <c r="S19" s="25"/>
    </row>
    <row r="20" spans="2:20" ht="16.5" thickBot="1" x14ac:dyDescent="0.3">
      <c r="B20" s="87">
        <v>5</v>
      </c>
      <c r="C20" s="3" t="s">
        <v>14</v>
      </c>
      <c r="D20" s="19">
        <v>6344</v>
      </c>
      <c r="E20" s="20">
        <v>7042</v>
      </c>
      <c r="F20" s="20">
        <v>7957</v>
      </c>
      <c r="G20" s="19">
        <f t="shared" si="10"/>
        <v>21343</v>
      </c>
      <c r="H20" s="19">
        <f t="shared" si="11"/>
        <v>7957</v>
      </c>
      <c r="I20" s="21">
        <f t="shared" si="12"/>
        <v>6344</v>
      </c>
      <c r="J20" s="88">
        <f t="shared" si="13"/>
        <v>7114.333333333333</v>
      </c>
      <c r="M20" s="58" t="s">
        <v>37</v>
      </c>
      <c r="N20" s="59">
        <f>SUM(N6-N18)</f>
        <v>-225</v>
      </c>
      <c r="O20" s="59">
        <f>SUM(O6-O18)</f>
        <v>15</v>
      </c>
      <c r="P20" s="59">
        <f t="shared" ref="P20:S20" si="15">SUM(P6-P18)</f>
        <v>37</v>
      </c>
      <c r="Q20" s="59">
        <f t="shared" si="15"/>
        <v>-137</v>
      </c>
      <c r="R20" s="59">
        <f t="shared" si="15"/>
        <v>13</v>
      </c>
      <c r="S20" s="60">
        <f t="shared" si="15"/>
        <v>-58</v>
      </c>
    </row>
    <row r="21" spans="2:20" ht="15.75" thickBot="1" x14ac:dyDescent="0.3">
      <c r="B21" s="89">
        <v>6</v>
      </c>
      <c r="C21" s="90" t="s">
        <v>15</v>
      </c>
      <c r="D21" s="91">
        <v>4525</v>
      </c>
      <c r="E21" s="92">
        <v>5022</v>
      </c>
      <c r="F21" s="92">
        <v>5671</v>
      </c>
      <c r="G21" s="91">
        <f t="shared" si="10"/>
        <v>15218</v>
      </c>
      <c r="H21" s="91">
        <f t="shared" si="11"/>
        <v>5671</v>
      </c>
      <c r="I21" s="93">
        <f t="shared" si="12"/>
        <v>4525</v>
      </c>
      <c r="J21" s="94">
        <f t="shared" si="13"/>
        <v>5072.666666666667</v>
      </c>
    </row>
    <row r="22" spans="2:20" ht="15.75" thickBot="1" x14ac:dyDescent="0.3"/>
    <row r="23" spans="2:20" ht="15.75" thickBot="1" x14ac:dyDescent="0.3">
      <c r="B23" s="95" t="s">
        <v>16</v>
      </c>
      <c r="C23" s="96"/>
      <c r="D23" s="97">
        <f>SUM(D16:D21)</f>
        <v>42745</v>
      </c>
      <c r="E23" s="97">
        <f t="shared" ref="E23:F23" si="16">SUM(E16:E21)</f>
        <v>46140</v>
      </c>
      <c r="F23" s="97">
        <f t="shared" si="16"/>
        <v>51421</v>
      </c>
      <c r="G23" s="97">
        <f t="shared" ref="G23:J23" si="17">SUM(G16+G17+G18+G19+G20+G21)</f>
        <v>140306</v>
      </c>
      <c r="H23" s="97">
        <f t="shared" si="17"/>
        <v>51421</v>
      </c>
      <c r="I23" s="97">
        <f t="shared" si="17"/>
        <v>42745</v>
      </c>
      <c r="J23" s="98">
        <f t="shared" si="17"/>
        <v>46768.666666666664</v>
      </c>
    </row>
    <row r="24" spans="2:20" ht="15.75" thickBot="1" x14ac:dyDescent="0.3"/>
    <row r="25" spans="2:20" ht="16.5" customHeight="1" thickBot="1" x14ac:dyDescent="0.3">
      <c r="B25" s="120" t="s">
        <v>18</v>
      </c>
      <c r="C25" s="121"/>
      <c r="D25" s="122">
        <f>SUM(D13:F13)+(D23:F23)</f>
        <v>143478</v>
      </c>
      <c r="E25" s="123"/>
      <c r="F25" s="124"/>
      <c r="G25" s="1"/>
      <c r="H25" s="2" t="s">
        <v>17</v>
      </c>
      <c r="I25" s="1"/>
    </row>
  </sheetData>
  <mergeCells count="6">
    <mergeCell ref="AF2:AJ3"/>
    <mergeCell ref="B2:J3"/>
    <mergeCell ref="B25:C25"/>
    <mergeCell ref="D25:F25"/>
    <mergeCell ref="V2:AC3"/>
    <mergeCell ref="M2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Tarde</dc:creator>
  <cp:lastModifiedBy>Turma Tarde</cp:lastModifiedBy>
  <dcterms:created xsi:type="dcterms:W3CDTF">2023-03-21T17:38:15Z</dcterms:created>
  <dcterms:modified xsi:type="dcterms:W3CDTF">2023-03-21T19:40:35Z</dcterms:modified>
</cp:coreProperties>
</file>