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\PycharmProjects\MND_Data_Management(2)\grant_reports\"/>
    </mc:Choice>
  </mc:AlternateContent>
  <xr:revisionPtr revIDLastSave="0" documentId="13_ncr:1_{AABC6080-2E88-40B2-82D9-2868A8B8988C}" xr6:coauthVersionLast="47" xr6:coauthVersionMax="47" xr10:uidLastSave="{00000000-0000-0000-0000-000000000000}"/>
  <bookViews>
    <workbookView xWindow="-98" yWindow="-98" windowWidth="22695" windowHeight="14595" xr2:uid="{BA552356-7EFD-4B63-A0DA-88924664ACAB}"/>
  </bookViews>
  <sheets>
    <sheet name="Dashboard" sheetId="1" r:id="rId1"/>
  </sheets>
  <externalReferences>
    <externalReference r:id="rId2"/>
  </externalReferences>
  <definedNames>
    <definedName name="ListMonth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1" i="1" l="1"/>
  <c r="F108" i="1"/>
  <c r="F105" i="1"/>
  <c r="F102" i="1"/>
  <c r="F99" i="1"/>
  <c r="H99" i="1" s="1"/>
  <c r="F96" i="1"/>
  <c r="F93" i="1"/>
  <c r="F90" i="1"/>
  <c r="F87" i="1"/>
  <c r="H87" i="1" s="1"/>
  <c r="F84" i="1"/>
  <c r="F81" i="1"/>
  <c r="F78" i="1"/>
  <c r="F75" i="1"/>
  <c r="H75" i="1" s="1"/>
  <c r="F72" i="1"/>
  <c r="F69" i="1"/>
  <c r="F59" i="1"/>
  <c r="F56" i="1"/>
  <c r="H56" i="1" s="1"/>
  <c r="F53" i="1"/>
  <c r="F50" i="1"/>
  <c r="F40" i="1"/>
  <c r="F37" i="1"/>
  <c r="H37" i="1" s="1"/>
  <c r="F34" i="1"/>
  <c r="F31" i="1"/>
  <c r="H31" i="1" s="1"/>
  <c r="F28" i="1"/>
  <c r="H28" i="1" s="1"/>
  <c r="F25" i="1"/>
  <c r="H25" i="1" s="1"/>
  <c r="F22" i="1"/>
  <c r="H22" i="1" s="1"/>
  <c r="F19" i="1"/>
  <c r="H19" i="1" s="1"/>
  <c r="H34" i="1" l="1"/>
  <c r="H53" i="1"/>
  <c r="H72" i="1"/>
  <c r="H84" i="1"/>
  <c r="H96" i="1"/>
  <c r="H40" i="1"/>
  <c r="H59" i="1"/>
  <c r="H78" i="1"/>
  <c r="H90" i="1"/>
  <c r="H102" i="1"/>
  <c r="H50" i="1"/>
  <c r="H69" i="1"/>
  <c r="H81" i="1"/>
  <c r="H93" i="1"/>
  <c r="H105" i="1"/>
</calcChain>
</file>

<file path=xl/sharedStrings.xml><?xml version="1.0" encoding="utf-8"?>
<sst xmlns="http://schemas.openxmlformats.org/spreadsheetml/2006/main" count="34" uniqueCount="33">
  <si>
    <t>Programatic Report</t>
  </si>
  <si>
    <t>Goal</t>
  </si>
  <si>
    <t>Clients Enrolled</t>
  </si>
  <si>
    <t>Clients Withdrawn</t>
  </si>
  <si>
    <t>Enrollment Pending</t>
  </si>
  <si>
    <t>Active Clients</t>
  </si>
  <si>
    <t>Inactive Clients</t>
  </si>
  <si>
    <t>Currently Employed</t>
  </si>
  <si>
    <t>Status Unknown</t>
  </si>
  <si>
    <t>TTW</t>
  </si>
  <si>
    <t>Program Report</t>
  </si>
  <si>
    <t>CF</t>
  </si>
  <si>
    <t>CTC</t>
  </si>
  <si>
    <t>MTDL</t>
  </si>
  <si>
    <t>OOO</t>
  </si>
  <si>
    <t>Outcomes Report</t>
  </si>
  <si>
    <t>Program Completion</t>
  </si>
  <si>
    <t>Gained Certification</t>
  </si>
  <si>
    <t>Gained Employment</t>
  </si>
  <si>
    <t>Contacted for Retention</t>
  </si>
  <si>
    <t>Sub 30 Day Retention</t>
  </si>
  <si>
    <t>30 Day Retention</t>
  </si>
  <si>
    <t>90 Day Retention</t>
  </si>
  <si>
    <t>180 Retention</t>
  </si>
  <si>
    <t>360 Day Retention</t>
  </si>
  <si>
    <t>Still Working</t>
  </si>
  <si>
    <t>Not Working</t>
  </si>
  <si>
    <t>Advancement</t>
  </si>
  <si>
    <t>Call Needed</t>
  </si>
  <si>
    <t>Initial Wage</t>
  </si>
  <si>
    <t>Current Wage</t>
  </si>
  <si>
    <t>&lt;GRANT NAME&gt; Service Report</t>
  </si>
  <si>
    <t>&lt;YEAR OR CYCLE&gt;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</si>
</sst>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/>
    <xf numFmtId="44" fontId="1" fillId="0" borderId="0"/>
  </cellStyleXfs>
  <cellXfs count="20">
    <xf numFmtId="0" fontId="0" fillId="0" borderId="0" xfId="0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5" fillId="0" borderId="1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9" fontId="4" fillId="2" borderId="1" xfId="1" applyFont="1" applyFill="1" applyBorder="1" applyAlignment="1">
      <alignment horizontal="center" vertical="center"/>
    </xf>
    <xf numFmtId="44" fontId="4" fillId="2" borderId="1" xfId="2" applyFont="1" applyFill="1" applyBorder="1" applyAlignment="1">
      <alignment horizontal="center" vertical="center"/>
    </xf>
  </cellXfs>
  <cellStyles count="3">
    <cellStyle name="Currency 2" xfId="2" xr:uid="{F2511ECF-8FB6-4BED-802A-9B97CBAB4856}"/>
    <cellStyle name="Normal" xfId="0" builtinId="0"/>
    <cellStyle name="Percent 2" xfId="1" xr:uid="{FAAE335A-0F9B-4A3D-9317-88889118A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Enrolled</a:t>
            </a:r>
            <a:r>
              <a:rPr lang="en-US" baseline="0"/>
              <a:t> Clients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Dashboard!$B$11</c:f>
              <c:strCache>
                <c:ptCount val="1"/>
                <c:pt idx="0">
                  <c:v>&lt;GRANT NAME&gt; Service Report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41-42CD-B0A5-AF53614C8286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41-42CD-B0A5-AF53614C8286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41-42CD-B0A5-AF53614C8286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(Dashboard!$B$28,Dashboard!$B$31,Dashboard!$B$34,Dashboard!$B$37)</c:f>
              <c:strCache>
                <c:ptCount val="3"/>
                <c:pt idx="0">
                  <c:v>Active Clients</c:v>
                </c:pt>
                <c:pt idx="1">
                  <c:v>Inactive Clients</c:v>
                </c:pt>
                <c:pt idx="2">
                  <c:v>Currently Employed</c:v>
                </c:pt>
              </c:strCache>
            </c:strRef>
          </c:cat>
          <c:val>
            <c:numRef>
              <c:f>(Dashboard!$F$28,Dashboard!$F$31,Dashboard!$F$34,Dashboard!$F$37)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41-42CD-B0A5-AF53614C8286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A041-42CD-B0A5-AF53614C8286}"/>
            </c:ext>
          </c:extLst>
        </c:ser>
        <c:ser>
          <c:idx val="2"/>
          <c:order val="2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A041-42CD-B0A5-AF53614C8286}"/>
            </c:ext>
          </c:extLst>
        </c:ser>
        <c:ser>
          <c:idx val="3"/>
          <c:order val="3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A041-42CD-B0A5-AF53614C8286}"/>
            </c:ext>
          </c:extLst>
        </c:ser>
        <c:ser>
          <c:idx val="4"/>
          <c:order val="4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A041-42CD-B0A5-AF53614C8286}"/>
            </c:ext>
          </c:extLst>
        </c:ser>
        <c:ser>
          <c:idx val="5"/>
          <c:order val="5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041-42CD-B0A5-AF53614C828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7-A041-42CD-B0A5-AF53614C82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Enrolled Clients by Program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Dashboard!$B$50:$B$61</c:f>
              <c:strCache>
                <c:ptCount val="10"/>
                <c:pt idx="0">
                  <c:v>CF</c:v>
                </c:pt>
                <c:pt idx="3">
                  <c:v>CTC</c:v>
                </c:pt>
                <c:pt idx="6">
                  <c:v>MTDL</c:v>
                </c:pt>
                <c:pt idx="9">
                  <c:v>OOO</c:v>
                </c:pt>
              </c:strCache>
            </c:strRef>
          </c:cat>
          <c:val>
            <c:numRef>
              <c:f>Dashboard!$F$50:$F$61</c:f>
              <c:numCache>
                <c:formatCode>General</c:formatCode>
                <c:ptCount val="1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8-440E-B07B-82C14546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25144"/>
        <c:axId val="1127626104"/>
      </c:barChart>
      <c:catAx>
        <c:axId val="112762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26104"/>
        <c:crosses val="autoZero"/>
        <c:auto val="1"/>
        <c:lblAlgn val="ctr"/>
        <c:lblOffset val="100"/>
        <c:noMultiLvlLbl val="0"/>
      </c:catAx>
      <c:valAx>
        <c:axId val="11276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2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Clients</c:v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numFmt formatCode="#,##0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277E-40BC-A2CB-1BBA2E27D0CE}"/>
                </c:ext>
              </c:extLst>
            </c:dLbl>
            <c:dLbl>
              <c:idx val="2"/>
              <c:numFmt formatCode="#,##0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277E-40BC-A2CB-1BBA2E27D0CE}"/>
                </c:ext>
              </c:extLst>
            </c:dLbl>
            <c:numFmt formatCode="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(Dashboard!$B$69,Dashboard!$B$72,Dashboard!$B$75,Dashboard!$B$78)</c:f>
              <c:strCache>
                <c:ptCount val="4"/>
                <c:pt idx="0">
                  <c:v>Program Completion</c:v>
                </c:pt>
                <c:pt idx="1">
                  <c:v>Gained Certification</c:v>
                </c:pt>
                <c:pt idx="2">
                  <c:v>Gained Employment</c:v>
                </c:pt>
                <c:pt idx="3">
                  <c:v>Contacted for Retention</c:v>
                </c:pt>
              </c:strCache>
            </c:strRef>
          </c:cat>
          <c:val>
            <c:numRef>
              <c:f>(Dashboard!$F$69,Dashboard!$F$72,Dashboard!$F$75,Dashboard!$F$78)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E-40BC-A2CB-1BBA2E27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0766640"/>
        <c:axId val="1320766960"/>
      </c:barChart>
      <c:barChart>
        <c:barDir val="col"/>
        <c:grouping val="clustered"/>
        <c:varyColors val="0"/>
        <c:ser>
          <c:idx val="1"/>
          <c:order val="1"/>
          <c:tx>
            <c:v>Percent of Enrollees</c:v>
          </c:tx>
          <c:spPr>
            <a:solidFill>
              <a:srgbClr val="FB5603"/>
            </a:solidFill>
            <a:ln>
              <a:noFill/>
              <a:prstDash val="solid"/>
            </a:ln>
          </c:spPr>
          <c:invertIfNegative val="0"/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7E-40BC-A2CB-1BBA2E27D0CE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strLit>
          </c:cat>
          <c:val>
            <c:numRef>
              <c:f>(Dashboard!$H$69,Dashboard!$I$73,Dashboard!$I$76,Dashboard!$I$79)</c:f>
              <c:numCache>
                <c:formatCode>General</c:formatCode>
                <c:ptCount val="4"/>
                <c:pt idx="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E-40BC-A2CB-1BBA2E27D0CE}"/>
            </c:ext>
          </c:extLst>
        </c:ser>
        <c:ser>
          <c:idx val="2"/>
          <c:order val="2"/>
          <c:tx>
            <c:v>Percent of Completers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strLit>
          </c:cat>
          <c:val>
            <c:numRef>
              <c:f>(Dashboard!$I$70,Dashboard!$H$72,Dashboard!$H$75,Dashboard!$I$79)</c:f>
              <c:numCache>
                <c:formatCode>0%</c:formatCode>
                <c:ptCount val="4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7E-40BC-A2CB-1BBA2E27D0CE}"/>
            </c:ext>
          </c:extLst>
        </c:ser>
        <c:ser>
          <c:idx val="3"/>
          <c:order val="3"/>
          <c:tx>
            <c:v>Percent of Employed Clients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strLit>
          </c:cat>
          <c:val>
            <c:numRef>
              <c:f>(Dashboard!$I$69,Dashboard!$I$73,Dashboard!$I$76,Dashboard!$H$78)</c:f>
              <c:numCache>
                <c:formatCode>General</c:formatCode>
                <c:ptCount val="4"/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E-40BC-A2CB-1BBA2E27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980208"/>
        <c:axId val="1304979888"/>
      </c:barChart>
      <c:catAx>
        <c:axId val="1320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66960"/>
        <c:crosses val="autoZero"/>
        <c:auto val="1"/>
        <c:lblAlgn val="ctr"/>
        <c:lblOffset val="100"/>
        <c:noMultiLvlLbl val="0"/>
      </c:catAx>
      <c:valAx>
        <c:axId val="1320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66640"/>
        <c:crosses val="autoZero"/>
        <c:crossBetween val="between"/>
      </c:valAx>
      <c:catAx>
        <c:axId val="130498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979888"/>
        <c:crosses val="autoZero"/>
        <c:auto val="1"/>
        <c:lblAlgn val="ctr"/>
        <c:lblOffset val="100"/>
        <c:noMultiLvlLbl val="0"/>
      </c:catAx>
      <c:valAx>
        <c:axId val="13049798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020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Milestones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standar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  <a:prstDash val="solid"/>
            </a:ln>
          </c:spPr>
          <c:cat>
            <c:strRef>
              <c:f>(Dashboard!$B$81,Dashboard!$B$84,Dashboard!$B$87,Dashboard!$B$90,Dashboard!$B$93)</c:f>
              <c:strCache>
                <c:ptCount val="5"/>
                <c:pt idx="0">
                  <c:v>Sub 30 Day Retention</c:v>
                </c:pt>
                <c:pt idx="1">
                  <c:v>30 Day Retention</c:v>
                </c:pt>
                <c:pt idx="2">
                  <c:v>90 Day Retention</c:v>
                </c:pt>
                <c:pt idx="3">
                  <c:v>180 Retention</c:v>
                </c:pt>
                <c:pt idx="4">
                  <c:v>360 Day Retention</c:v>
                </c:pt>
              </c:strCache>
            </c:strRef>
          </c:cat>
          <c:val>
            <c:numRef>
              <c:f>(Dashboard!$F$81,Dashboard!$F$84,Dashboard!$F$87,Dashboard!$F$90,Dashboard!$F$93)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4-45E0-B515-9381A09E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Status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Dashboard!$B$96:$B$107</c:f>
              <c:strCache>
                <c:ptCount val="10"/>
                <c:pt idx="0">
                  <c:v>Still Working</c:v>
                </c:pt>
                <c:pt idx="3">
                  <c:v>Not Working</c:v>
                </c:pt>
                <c:pt idx="6">
                  <c:v>Advancement</c:v>
                </c:pt>
                <c:pt idx="9">
                  <c:v>Call Needed</c:v>
                </c:pt>
              </c:strCache>
            </c:strRef>
          </c:cat>
          <c:val>
            <c:numRef>
              <c:f>Dashboard!$F$96:$F$107</c:f>
              <c:numCache>
                <c:formatCode>General</c:formatCode>
                <c:ptCount val="1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D22-8038-A79CF4B3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0809200"/>
        <c:axId val="1320809520"/>
      </c:barChart>
      <c:catAx>
        <c:axId val="132080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9520"/>
        <c:crosses val="autoZero"/>
        <c:auto val="1"/>
        <c:lblAlgn val="ctr"/>
        <c:lblOffset val="100"/>
        <c:noMultiLvlLbl val="0"/>
      </c:catAx>
      <c:valAx>
        <c:axId val="13208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1</xdr:rowOff>
    </xdr:from>
    <xdr:to>
      <xdr:col>19</xdr:col>
      <xdr:colOff>0</xdr:colOff>
      <xdr:row>42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001EE-EA65-4D51-A046-7A020AC1D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17970</xdr:rowOff>
    </xdr:from>
    <xdr:to>
      <xdr:col>18</xdr:col>
      <xdr:colOff>647699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7CC33-DE9A-4991-B48A-EA9931DB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647699</xdr:colOff>
      <xdr:row>63</xdr:row>
      <xdr:rowOff>0</xdr:rowOff>
    </xdr:from>
    <xdr:to>
      <xdr:col>18</xdr:col>
      <xdr:colOff>642938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73480-4A56-472E-81BF-DD0CB3C8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82</xdr:row>
      <xdr:rowOff>76200</xdr:rowOff>
    </xdr:from>
    <xdr:to>
      <xdr:col>18</xdr:col>
      <xdr:colOff>647699</xdr:colOff>
      <xdr:row>97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2F4EE-B92D-41BD-86D6-839CAF13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18</xdr:col>
      <xdr:colOff>647699</xdr:colOff>
      <xdr:row>113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A32C60-CD48-495F-8D89-D8CEE92F8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L%20Opioid_Cycle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KPIs"/>
      <sheetName val="Employments"/>
      <sheetName val="Certifications"/>
    </sheetNames>
    <sheetDataSet>
      <sheetData sheetId="0"/>
      <sheetData sheetId="1">
        <row r="1">
          <cell r="A1" t="str">
            <v>Unnamed: 0</v>
          </cell>
          <cell r="B1" t="str">
            <v>Account Id</v>
          </cell>
          <cell r="C1" t="str">
            <v>Name</v>
          </cell>
          <cell r="D1" t="str">
            <v>Addressline</v>
          </cell>
          <cell r="E1" t="str">
            <v>City</v>
          </cell>
          <cell r="F1" t="str">
            <v>State</v>
          </cell>
          <cell r="G1" t="str">
            <v>Zip</v>
          </cell>
          <cell r="H1" t="str">
            <v>Addresscountry</v>
          </cell>
          <cell r="I1" t="str">
            <v>Source</v>
          </cell>
          <cell r="J1" t="str">
            <v>Notes</v>
          </cell>
          <cell r="K1" t="str">
            <v>Phone</v>
          </cell>
          <cell r="L1" t="str">
            <v>Sourcenote</v>
          </cell>
          <cell r="M1" t="str">
            <v>Marital Status</v>
          </cell>
          <cell r="N1" t="str">
            <v>Valid Dl</v>
          </cell>
          <cell r="O1" t="str">
            <v>Vehicle</v>
          </cell>
          <cell r="P1" t="str">
            <v>Orientationattendance</v>
          </cell>
          <cell r="Q1" t="str">
            <v>Typeofjobsought</v>
          </cell>
          <cell r="R1" t="str">
            <v>Householdhead</v>
          </cell>
          <cell r="S1" t="str">
            <v>Female Hh</v>
          </cell>
          <cell r="T1" t="str">
            <v>Ethnicity</v>
          </cell>
          <cell r="U1" t="str">
            <v>Gender</v>
          </cell>
          <cell r="V1" t="str">
            <v>Race</v>
          </cell>
          <cell r="W1" t="str">
            <v>Original Intake Date</v>
          </cell>
          <cell r="X1" t="str">
            <v>Phone 2</v>
          </cell>
          <cell r="Y1" t="str">
            <v>Ssn</v>
          </cell>
          <cell r="Z1" t="str">
            <v>Dob</v>
          </cell>
          <cell r="AA1" t="str">
            <v>Email</v>
          </cell>
          <cell r="AB1" t="str">
            <v>Transitional Home</v>
          </cell>
          <cell r="AC1" t="str">
            <v>Children</v>
          </cell>
          <cell r="AD1" t="str">
            <v>Last Wage</v>
          </cell>
          <cell r="AE1" t="str">
            <v>Income Source</v>
          </cell>
          <cell r="AF1" t="str">
            <v>Other Income</v>
          </cell>
          <cell r="AG1" t="str">
            <v>Time Unemployed</v>
          </cell>
          <cell r="AH1" t="str">
            <v>Veteran</v>
          </cell>
          <cell r="AI1" t="str">
            <v>Income Category</v>
          </cell>
          <cell r="AJ1" t="str">
            <v>Monthly Hh Income</v>
          </cell>
          <cell r="AK1" t="str">
            <v>Criminal Conviction</v>
          </cell>
          <cell r="AL1" t="str">
            <v>Highest Education</v>
          </cell>
          <cell r="AM1" t="str">
            <v>Ttw</v>
          </cell>
          <cell r="AN1" t="str">
            <v>Substance Abuse History</v>
          </cell>
          <cell r="AO1" t="str">
            <v>Mental Abuse History</v>
          </cell>
          <cell r="AP1" t="str">
            <v>Healthinsurance</v>
          </cell>
          <cell r="AQ1" t="str">
            <v>Owifeligible</v>
          </cell>
          <cell r="AR1" t="str">
            <v>Original Training Program</v>
          </cell>
          <cell r="AS1" t="str">
            <v>Grant Fund</v>
          </cell>
          <cell r="AT1" t="str">
            <v>Programofinterest</v>
          </cell>
          <cell r="AU1" t="str">
            <v>National Origin</v>
          </cell>
          <cell r="AV1" t="str">
            <v>Previoushoursworked</v>
          </cell>
          <cell r="AW1" t="str">
            <v>Barriers</v>
          </cell>
          <cell r="AX1" t="str">
            <v>Returningclient</v>
          </cell>
          <cell r="AY1" t="str">
            <v>Childrenundertwelve</v>
          </cell>
          <cell r="AZ1" t="str">
            <v>Releasedate</v>
          </cell>
          <cell r="BA1" t="str">
            <v>Scheduledtraining</v>
          </cell>
          <cell r="BB1" t="str">
            <v>Workingadultsinhh</v>
          </cell>
          <cell r="BC1" t="str">
            <v>Incumbentdetails</v>
          </cell>
          <cell r="BD1" t="str">
            <v>Incumbentbenefits</v>
          </cell>
          <cell r="BE1" t="str">
            <v>Affectedbycovid</v>
          </cell>
          <cell r="BF1" t="str">
            <v>Formeremploymentdetails</v>
          </cell>
          <cell r="BG1" t="str">
            <v>Case Manager</v>
          </cell>
          <cell r="BH1" t="str">
            <v>Initial Startdate</v>
          </cell>
          <cell r="BI1" t="str">
            <v>Initial Placement Type</v>
          </cell>
          <cell r="BJ1" t="str">
            <v>Initial Employer</v>
          </cell>
          <cell r="BK1" t="str">
            <v>Initial Position</v>
          </cell>
          <cell r="BL1" t="str">
            <v>Initial Wage</v>
          </cell>
          <cell r="BM1" t="str">
            <v>Initial Hours</v>
          </cell>
          <cell r="BN1" t="str">
            <v>Initial Full Time</v>
          </cell>
          <cell r="BO1" t="str">
            <v>Initial Benefits</v>
          </cell>
          <cell r="BP1" t="str">
            <v>Initial Temporary</v>
          </cell>
          <cell r="BQ1" t="str">
            <v>Initial Mnd Lead</v>
          </cell>
          <cell r="BR1" t="str">
            <v>Initial Industry Related</v>
          </cell>
          <cell r="BS1" t="str">
            <v>Current Startdate</v>
          </cell>
          <cell r="BT1" t="str">
            <v>Current Placement Type</v>
          </cell>
          <cell r="BU1" t="str">
            <v>Current Employer</v>
          </cell>
          <cell r="BV1" t="str">
            <v>Current Position</v>
          </cell>
          <cell r="BW1" t="str">
            <v>Current Wage</v>
          </cell>
          <cell r="BX1" t="str">
            <v>Current Hours</v>
          </cell>
          <cell r="BY1" t="str">
            <v>Current Full Time</v>
          </cell>
          <cell r="BZ1" t="str">
            <v>Current Benefits</v>
          </cell>
          <cell r="CA1" t="str">
            <v>Current Temporary</v>
          </cell>
          <cell r="CB1" t="str">
            <v>Current Mnd Lead</v>
          </cell>
          <cell r="CC1" t="str">
            <v>Current Industry Related</v>
          </cell>
          <cell r="CD1" t="str">
            <v>Job Hopping</v>
          </cell>
          <cell r="CE1" t="str">
            <v>Last Job Hop</v>
          </cell>
          <cell r="CF1" t="str">
            <v>Advancement</v>
          </cell>
          <cell r="CG1" t="str">
            <v>Last Retention Update</v>
          </cell>
          <cell r="CH1" t="str">
            <v>Last Retention Status</v>
          </cell>
          <cell r="CI1" t="str">
            <v>Last Date Retained</v>
          </cell>
          <cell r="CJ1" t="str">
            <v>Incumbent Worker</v>
          </cell>
          <cell r="CK1" t="str">
            <v>Nonincumbent Retention Milestone</v>
          </cell>
          <cell r="CL1" t="str">
            <v>Incumbent Retention Milestone</v>
          </cell>
          <cell r="CM1" t="str">
            <v>Retention Milestone</v>
          </cell>
          <cell r="CN1" t="str">
            <v>Employment Milestone</v>
          </cell>
          <cell r="CO1" t="str">
            <v>Contact Milestone</v>
          </cell>
          <cell r="CP1" t="str">
            <v>Call Due</v>
          </cell>
          <cell r="CQ1" t="str">
            <v>Cohort Date</v>
          </cell>
          <cell r="CR1" t="str">
            <v>Forklift</v>
          </cell>
          <cell r="CS1" t="str">
            <v>Forklift Date</v>
          </cell>
          <cell r="CT1" t="str">
            <v>Cgsp</v>
          </cell>
          <cell r="CU1" t="str">
            <v>Cgsp Date</v>
          </cell>
          <cell r="CV1" t="str">
            <v>Dot</v>
          </cell>
          <cell r="CW1" t="str">
            <v>Dot Date</v>
          </cell>
          <cell r="CX1" t="str">
            <v>Btwt</v>
          </cell>
          <cell r="CY1" t="str">
            <v>Btwt Date</v>
          </cell>
          <cell r="CZ1" t="str">
            <v>Cdl-A</v>
          </cell>
          <cell r="DA1" t="str">
            <v>Cdl-A Date</v>
          </cell>
          <cell r="DB1" t="str">
            <v>Cdl-B</v>
          </cell>
          <cell r="DC1" t="str">
            <v>Cdl-B Date</v>
          </cell>
          <cell r="DD1" t="str">
            <v>Ccs</v>
          </cell>
          <cell r="DE1" t="str">
            <v>Ccs Date</v>
          </cell>
          <cell r="DF1" t="str">
            <v>Clp</v>
          </cell>
          <cell r="DG1" t="str">
            <v>Clp Date</v>
          </cell>
          <cell r="DH1" t="str">
            <v>Twic</v>
          </cell>
          <cell r="DI1" t="str">
            <v>Twic Date</v>
          </cell>
          <cell r="DJ1" t="str">
            <v>Gained Certification</v>
          </cell>
          <cell r="DK1" t="str">
            <v>Training Status</v>
          </cell>
          <cell r="DL1" t="str">
            <v>Inactive</v>
          </cell>
          <cell r="DM1" t="str">
            <v>Initial Confirmation</v>
          </cell>
          <cell r="DN1" t="str">
            <v>Eligible Period</v>
          </cell>
          <cell r="DO1" t="str">
            <v>Snap Jan</v>
          </cell>
          <cell r="DP1" t="str">
            <v>Snap Feb</v>
          </cell>
          <cell r="DQ1" t="str">
            <v>Snap Mar</v>
          </cell>
          <cell r="DR1" t="str">
            <v>Snap Apr</v>
          </cell>
          <cell r="DS1" t="str">
            <v>Snap May</v>
          </cell>
          <cell r="DT1" t="str">
            <v>Snap Jun</v>
          </cell>
          <cell r="DU1" t="str">
            <v>Snap Jul</v>
          </cell>
          <cell r="DV1" t="str">
            <v>Snap Aug</v>
          </cell>
          <cell r="DW1" t="str">
            <v>Snap Sep</v>
          </cell>
          <cell r="DX1" t="str">
            <v>Snap Oct</v>
          </cell>
          <cell r="DY1" t="str">
            <v>Snap Nov</v>
          </cell>
          <cell r="DZ1" t="str">
            <v>Snap Dec</v>
          </cell>
          <cell r="EA1" t="str">
            <v>Earn Entry</v>
          </cell>
          <cell r="EB1" t="str">
            <v>Earn Exit</v>
          </cell>
          <cell r="EC1" t="str">
            <v>Snap Id</v>
          </cell>
          <cell r="ED1" t="str">
            <v>Earn Id</v>
          </cell>
          <cell r="EE1" t="str">
            <v>Age</v>
          </cell>
          <cell r="EF1" t="str">
            <v>Bc Resident</v>
          </cell>
          <cell r="EG1" t="str">
            <v>Cdbg</v>
          </cell>
          <cell r="EH1" t="str">
            <v>Program Completion</v>
          </cell>
          <cell r="EI1" t="str">
            <v>Gained Employment</v>
          </cell>
          <cell r="EJ1" t="str">
            <v>Enrollment Satisfied</v>
          </cell>
          <cell r="EK1" t="str">
            <v>Enrollment Pending</v>
          </cell>
          <cell r="EL1" t="str">
            <v>Currently Employed</v>
          </cell>
          <cell r="EM1" t="str">
            <v>Active</v>
          </cell>
          <cell r="EN1" t="str">
            <v>Status Unknown</v>
          </cell>
          <cell r="EO1" t="str">
            <v>Days To Employment</v>
          </cell>
          <cell r="EP1" t="str">
            <v>Completed Without Employment</v>
          </cell>
          <cell r="EQ1" t="str">
            <v>In Active Training</v>
          </cell>
          <cell r="ER1" t="str">
            <v>Incumbent Wage Increase</v>
          </cell>
          <cell r="ES1" t="str">
            <v>Incumbent Hours Increase</v>
          </cell>
          <cell r="ET1" t="str">
            <v>Gained New Employment</v>
          </cell>
          <cell r="EU1" t="str">
            <v>Incumbent Advancement</v>
          </cell>
          <cell r="EV1" t="str">
            <v>Month</v>
          </cell>
          <cell r="EW1" t="str">
            <v>Quarter</v>
          </cell>
          <cell r="EX1" t="str">
            <v>Year</v>
          </cell>
          <cell r="EY1" t="str">
            <v>Fiscal Year</v>
          </cell>
          <cell r="EZ1" t="str">
            <v>Intake Month</v>
          </cell>
          <cell r="FA1" t="str">
            <v>Intake Quarter</v>
          </cell>
          <cell r="FB1" t="str">
            <v>Intake Fy</v>
          </cell>
        </row>
        <row r="2">
          <cell r="A2">
            <v>210</v>
          </cell>
          <cell r="B2">
            <v>976875</v>
          </cell>
          <cell r="C2" t="str">
            <v>Adams Sr, Jacob</v>
          </cell>
          <cell r="D2" t="str">
            <v>4047 Lyndale Avenue</v>
          </cell>
          <cell r="E2" t="str">
            <v>Baltimore</v>
          </cell>
          <cell r="F2" t="str">
            <v>MD</v>
          </cell>
          <cell r="G2" t="str">
            <v>21213</v>
          </cell>
          <cell r="H2" t="str">
            <v>United States of America</v>
          </cell>
          <cell r="I2" t="str">
            <v>MND/Graduate-Jacob Adams Jr</v>
          </cell>
          <cell r="K2" t="str">
            <v>(443)286-3376</v>
          </cell>
          <cell r="M2" t="str">
            <v>Single</v>
          </cell>
          <cell r="N2" t="str">
            <v>Yes</v>
          </cell>
          <cell r="O2" t="str">
            <v>Yes</v>
          </cell>
          <cell r="P2" t="str">
            <v>11/8/2021</v>
          </cell>
          <cell r="Q2" t="str">
            <v>Port of Baltimore Job</v>
          </cell>
          <cell r="S2" t="str">
            <v>No</v>
          </cell>
          <cell r="T2" t="str">
            <v>No</v>
          </cell>
          <cell r="U2" t="str">
            <v>Male</v>
          </cell>
          <cell r="V2" t="str">
            <v>Black/African American</v>
          </cell>
          <cell r="W2" t="str">
            <v>11/08/2021</v>
          </cell>
          <cell r="Y2" t="str">
            <v>213-86-1382</v>
          </cell>
          <cell r="Z2" t="str">
            <v>12/11/1974</v>
          </cell>
          <cell r="AA2" t="str">
            <v>jacobaggey@gmail.com</v>
          </cell>
          <cell r="AB2" t="str">
            <v>No</v>
          </cell>
          <cell r="AC2">
            <v>0</v>
          </cell>
          <cell r="AD2">
            <v>17.45</v>
          </cell>
          <cell r="AG2" t="str">
            <v>1-3 months</v>
          </cell>
          <cell r="AH2" t="str">
            <v>No</v>
          </cell>
          <cell r="AI2" t="str">
            <v>Extremely Low Income</v>
          </cell>
          <cell r="AJ2">
            <v>0</v>
          </cell>
          <cell r="AK2" t="str">
            <v>Yes</v>
          </cell>
          <cell r="AL2" t="str">
            <v>Some Highschool</v>
          </cell>
          <cell r="AM2" t="str">
            <v>No</v>
          </cell>
          <cell r="AN2" t="str">
            <v>No</v>
          </cell>
          <cell r="AO2" t="str">
            <v>No</v>
          </cell>
          <cell r="AQ2" t="str">
            <v>No</v>
          </cell>
          <cell r="AR2" t="str">
            <v>CTC</v>
          </cell>
          <cell r="AS2" t="str">
            <v>DOL Opioid; CDBG</v>
          </cell>
          <cell r="AT2" t="str">
            <v>OOO</v>
          </cell>
          <cell r="AU2" t="str">
            <v>United States</v>
          </cell>
          <cell r="AV2">
            <v>40</v>
          </cell>
          <cell r="BG2" t="str">
            <v>SH</v>
          </cell>
          <cell r="BH2" t="str">
            <v>11/29/2021</v>
          </cell>
          <cell r="BI2" t="str">
            <v>Initial Placement</v>
          </cell>
          <cell r="BJ2" t="str">
            <v>First Transit</v>
          </cell>
          <cell r="BK2" t="str">
            <v>ParaTransit Operator</v>
          </cell>
          <cell r="BL2">
            <v>18</v>
          </cell>
          <cell r="BM2">
            <v>40</v>
          </cell>
          <cell r="BN2" t="str">
            <v>Yes</v>
          </cell>
          <cell r="BO2" t="str">
            <v>Yes</v>
          </cell>
          <cell r="BP2" t="str">
            <v>No</v>
          </cell>
          <cell r="BQ2" t="str">
            <v>Yes</v>
          </cell>
          <cell r="BR2" t="str">
            <v>Yes</v>
          </cell>
          <cell r="BS2" t="str">
            <v>04/28/2022</v>
          </cell>
          <cell r="BT2" t="str">
            <v>Secondary Placement</v>
          </cell>
          <cell r="BU2" t="str">
            <v>Creole Adams Transportation</v>
          </cell>
          <cell r="BV2" t="str">
            <v>Over the Road Driver</v>
          </cell>
          <cell r="BW2">
            <v>32</v>
          </cell>
          <cell r="BX2">
            <v>70</v>
          </cell>
          <cell r="BY2" t="str">
            <v>Yes</v>
          </cell>
          <cell r="BZ2" t="str">
            <v>Yes</v>
          </cell>
          <cell r="CA2" t="str">
            <v>No</v>
          </cell>
          <cell r="CB2" t="str">
            <v>No</v>
          </cell>
          <cell r="CC2" t="str">
            <v>Yes</v>
          </cell>
          <cell r="CF2" t="str">
            <v>Yes</v>
          </cell>
          <cell r="CG2" t="str">
            <v>06/22/2022</v>
          </cell>
          <cell r="CH2" t="str">
            <v>Job Retained</v>
          </cell>
          <cell r="CI2" t="str">
            <v>06/22/2022</v>
          </cell>
          <cell r="CJ2" t="str">
            <v>No</v>
          </cell>
          <cell r="CK2">
            <v>205</v>
          </cell>
          <cell r="CM2">
            <v>205</v>
          </cell>
          <cell r="CN2">
            <v>205</v>
          </cell>
          <cell r="CO2">
            <v>205</v>
          </cell>
          <cell r="CP2" t="str">
            <v>No</v>
          </cell>
          <cell r="CQ2" t="str">
            <v>01/10/2022</v>
          </cell>
          <cell r="CZ2" t="str">
            <v>Yes</v>
          </cell>
          <cell r="DA2" t="str">
            <v>06/06/2022</v>
          </cell>
          <cell r="DF2" t="str">
            <v>Yes</v>
          </cell>
          <cell r="DG2" t="str">
            <v>02/22/2022</v>
          </cell>
          <cell r="DJ2" t="str">
            <v>Yes</v>
          </cell>
          <cell r="DK2" t="str">
            <v>Complete</v>
          </cell>
          <cell r="EE2">
            <v>47</v>
          </cell>
          <cell r="EF2" t="str">
            <v>Yes</v>
          </cell>
          <cell r="EG2" t="str">
            <v>CDBG</v>
          </cell>
          <cell r="EH2" t="str">
            <v>Yes</v>
          </cell>
          <cell r="EI2" t="str">
            <v>Yes</v>
          </cell>
          <cell r="EJ2" t="str">
            <v>Yes</v>
          </cell>
          <cell r="EK2" t="str">
            <v>No</v>
          </cell>
          <cell r="EL2" t="str">
            <v>Yes</v>
          </cell>
          <cell r="EM2" t="str">
            <v>No</v>
          </cell>
          <cell r="EO2">
            <v>20</v>
          </cell>
          <cell r="EP2" t="str">
            <v>No</v>
          </cell>
          <cell r="EQ2" t="str">
            <v>No</v>
          </cell>
          <cell r="ER2" t="str">
            <v>No</v>
          </cell>
          <cell r="ES2" t="str">
            <v>No</v>
          </cell>
          <cell r="ET2" t="str">
            <v>Yes</v>
          </cell>
          <cell r="EU2" t="str">
            <v>No</v>
          </cell>
          <cell r="EV2">
            <v>1</v>
          </cell>
          <cell r="EW2" t="str">
            <v>Quarter 3</v>
          </cell>
          <cell r="EX2">
            <v>2022</v>
          </cell>
          <cell r="EY2">
            <v>2022</v>
          </cell>
          <cell r="EZ2">
            <v>11</v>
          </cell>
          <cell r="FA2" t="str">
            <v>Quarter 2</v>
          </cell>
          <cell r="FB2">
            <v>2022</v>
          </cell>
        </row>
        <row r="3">
          <cell r="A3">
            <v>123</v>
          </cell>
          <cell r="B3">
            <v>976981</v>
          </cell>
          <cell r="C3" t="str">
            <v>Anderson, Tyrone</v>
          </cell>
          <cell r="D3" t="str">
            <v>11208 Lombardi Road</v>
          </cell>
          <cell r="E3" t="str">
            <v>Silver Spring</v>
          </cell>
          <cell r="F3" t="str">
            <v>MD</v>
          </cell>
          <cell r="G3" t="str">
            <v>20901</v>
          </cell>
          <cell r="H3" t="str">
            <v>United States of America</v>
          </cell>
          <cell r="I3" t="str">
            <v>MND Client/Graduate</v>
          </cell>
          <cell r="K3" t="str">
            <v>202-941-6951</v>
          </cell>
          <cell r="M3" t="str">
            <v>Single</v>
          </cell>
          <cell r="N3" t="str">
            <v>Yes</v>
          </cell>
          <cell r="O3" t="str">
            <v>Yes</v>
          </cell>
          <cell r="P3" t="str">
            <v>2/8/2022</v>
          </cell>
          <cell r="S3" t="str">
            <v>No</v>
          </cell>
          <cell r="T3" t="str">
            <v>No</v>
          </cell>
          <cell r="U3" t="str">
            <v>Male</v>
          </cell>
          <cell r="V3" t="str">
            <v>Black/African American</v>
          </cell>
          <cell r="W3" t="str">
            <v>02/08/2022</v>
          </cell>
          <cell r="X3" t="str">
            <v>984-292-2505  (Mother)</v>
          </cell>
          <cell r="Y3" t="str">
            <v>578-98-2903</v>
          </cell>
          <cell r="Z3" t="str">
            <v>09/19/1978</v>
          </cell>
          <cell r="AA3" t="str">
            <v>andersontryone5@gmail.com</v>
          </cell>
          <cell r="AB3" t="str">
            <v>No</v>
          </cell>
          <cell r="AC3">
            <v>0</v>
          </cell>
          <cell r="AD3">
            <v>13</v>
          </cell>
          <cell r="AG3" t="str">
            <v>7-12 months</v>
          </cell>
          <cell r="AH3" t="str">
            <v>No</v>
          </cell>
          <cell r="AI3" t="str">
            <v>Extremely Low Income</v>
          </cell>
          <cell r="AJ3">
            <v>0</v>
          </cell>
          <cell r="AK3" t="str">
            <v>Yes</v>
          </cell>
          <cell r="AL3" t="str">
            <v>High School Diploma/GED</v>
          </cell>
          <cell r="AN3" t="str">
            <v>No</v>
          </cell>
          <cell r="AO3" t="str">
            <v>No</v>
          </cell>
          <cell r="AQ3" t="str">
            <v>Yes</v>
          </cell>
          <cell r="AR3" t="str">
            <v>MTDL</v>
          </cell>
          <cell r="AS3" t="str">
            <v>DOL Opioid</v>
          </cell>
          <cell r="AT3" t="str">
            <v>MTDL</v>
          </cell>
          <cell r="AU3" t="str">
            <v>United States</v>
          </cell>
          <cell r="AV3">
            <v>40</v>
          </cell>
          <cell r="BG3" t="str">
            <v>RV</v>
          </cell>
          <cell r="CJ3" t="str">
            <v>No</v>
          </cell>
          <cell r="CP3" t="str">
            <v>No</v>
          </cell>
          <cell r="CQ3" t="str">
            <v>02/07/2022</v>
          </cell>
          <cell r="CR3" t="str">
            <v>Yes</v>
          </cell>
          <cell r="CS3" t="str">
            <v>02/25/2022</v>
          </cell>
          <cell r="DJ3" t="str">
            <v>Yes</v>
          </cell>
          <cell r="DK3" t="str">
            <v>Complete</v>
          </cell>
          <cell r="DL3" t="str">
            <v>Yes</v>
          </cell>
          <cell r="EE3">
            <v>43</v>
          </cell>
          <cell r="EF3" t="str">
            <v>No</v>
          </cell>
          <cell r="EH3" t="str">
            <v>Yes</v>
          </cell>
          <cell r="EI3" t="str">
            <v>No</v>
          </cell>
          <cell r="EJ3" t="str">
            <v>Yes</v>
          </cell>
          <cell r="EK3" t="str">
            <v>No</v>
          </cell>
          <cell r="EL3" t="str">
            <v>No</v>
          </cell>
          <cell r="EM3" t="str">
            <v>No</v>
          </cell>
          <cell r="EP3" t="str">
            <v>No</v>
          </cell>
          <cell r="EQ3" t="str">
            <v>No</v>
          </cell>
          <cell r="ER3" t="str">
            <v>No</v>
          </cell>
          <cell r="ES3" t="str">
            <v>No</v>
          </cell>
          <cell r="ET3" t="str">
            <v>No</v>
          </cell>
          <cell r="EU3" t="str">
            <v>No</v>
          </cell>
          <cell r="EV3">
            <v>2</v>
          </cell>
          <cell r="EW3" t="str">
            <v>Quarter 3</v>
          </cell>
          <cell r="EX3">
            <v>2022</v>
          </cell>
          <cell r="EY3">
            <v>2022</v>
          </cell>
          <cell r="EZ3">
            <v>2</v>
          </cell>
          <cell r="FA3" t="str">
            <v>Quarter 3</v>
          </cell>
          <cell r="FB3">
            <v>2022</v>
          </cell>
        </row>
        <row r="4">
          <cell r="A4">
            <v>205</v>
          </cell>
          <cell r="B4">
            <v>976877</v>
          </cell>
          <cell r="C4" t="str">
            <v>Brown, Gerald Q.</v>
          </cell>
          <cell r="D4" t="str">
            <v>16709 Eldbridge Lane</v>
          </cell>
          <cell r="E4" t="str">
            <v>Bowie</v>
          </cell>
          <cell r="F4" t="str">
            <v>MD</v>
          </cell>
          <cell r="G4" t="str">
            <v>20716</v>
          </cell>
          <cell r="H4" t="str">
            <v>United States of America</v>
          </cell>
          <cell r="I4" t="str">
            <v>Word of Mouth</v>
          </cell>
          <cell r="K4" t="str">
            <v>443-486-8141</v>
          </cell>
          <cell r="M4" t="str">
            <v>Single</v>
          </cell>
          <cell r="N4" t="str">
            <v>Yes</v>
          </cell>
          <cell r="O4" t="str">
            <v>Yes</v>
          </cell>
          <cell r="P4" t="str">
            <v>11/10/2021</v>
          </cell>
          <cell r="Q4" t="str">
            <v>Bus Operator</v>
          </cell>
          <cell r="S4" t="str">
            <v>No</v>
          </cell>
          <cell r="T4" t="str">
            <v>No</v>
          </cell>
          <cell r="U4" t="str">
            <v>Male</v>
          </cell>
          <cell r="V4" t="str">
            <v>Black/African American</v>
          </cell>
          <cell r="W4" t="str">
            <v>11/10/2021</v>
          </cell>
          <cell r="Y4" t="str">
            <v>220-94-7950</v>
          </cell>
          <cell r="Z4" t="str">
            <v>10/31/1968</v>
          </cell>
          <cell r="AA4" t="str">
            <v>yahyavideos11@aol.com</v>
          </cell>
          <cell r="AB4" t="str">
            <v>No</v>
          </cell>
          <cell r="AC4">
            <v>0</v>
          </cell>
          <cell r="AD4">
            <v>17.579999999999998</v>
          </cell>
          <cell r="AE4" t="str">
            <v>Salary/Wages</v>
          </cell>
          <cell r="AG4" t="str">
            <v>&lt;1 month</v>
          </cell>
          <cell r="AH4" t="str">
            <v>No</v>
          </cell>
          <cell r="AI4" t="str">
            <v>Extremely Low Income</v>
          </cell>
          <cell r="AJ4">
            <v>2000</v>
          </cell>
          <cell r="AK4" t="str">
            <v>No</v>
          </cell>
          <cell r="AL4" t="str">
            <v>AA</v>
          </cell>
          <cell r="AM4" t="str">
            <v>No</v>
          </cell>
          <cell r="AN4" t="str">
            <v>No</v>
          </cell>
          <cell r="AO4" t="str">
            <v>No</v>
          </cell>
          <cell r="AQ4" t="str">
            <v>Yes</v>
          </cell>
          <cell r="AR4" t="str">
            <v>CTC</v>
          </cell>
          <cell r="AS4" t="str">
            <v>DOL Opioid</v>
          </cell>
          <cell r="AT4" t="str">
            <v>CTC</v>
          </cell>
          <cell r="AU4" t="str">
            <v>United States</v>
          </cell>
          <cell r="AV4">
            <v>40</v>
          </cell>
          <cell r="BG4" t="str">
            <v>SH</v>
          </cell>
          <cell r="BH4" t="str">
            <v>04/03/2022</v>
          </cell>
          <cell r="BI4" t="str">
            <v>Initial Placement</v>
          </cell>
          <cell r="BJ4" t="str">
            <v>American Limo</v>
          </cell>
          <cell r="BK4" t="str">
            <v>Driver</v>
          </cell>
          <cell r="BL4">
            <v>19</v>
          </cell>
          <cell r="BM4">
            <v>20</v>
          </cell>
          <cell r="BN4" t="str">
            <v>No</v>
          </cell>
          <cell r="BO4" t="str">
            <v>No</v>
          </cell>
          <cell r="BP4" t="str">
            <v>No</v>
          </cell>
          <cell r="BQ4" t="str">
            <v>Yes</v>
          </cell>
          <cell r="BR4" t="str">
            <v>Yes</v>
          </cell>
          <cell r="BS4" t="str">
            <v>04/03/2022</v>
          </cell>
          <cell r="BT4" t="str">
            <v>Initial Placement</v>
          </cell>
          <cell r="BU4" t="str">
            <v>American Limo</v>
          </cell>
          <cell r="BV4" t="str">
            <v>Driver</v>
          </cell>
          <cell r="BW4">
            <v>19</v>
          </cell>
          <cell r="BX4">
            <v>20</v>
          </cell>
          <cell r="BY4" t="str">
            <v>No</v>
          </cell>
          <cell r="BZ4" t="str">
            <v>No</v>
          </cell>
          <cell r="CA4" t="str">
            <v>No</v>
          </cell>
          <cell r="CB4" t="str">
            <v>Yes</v>
          </cell>
          <cell r="CC4" t="str">
            <v>Yes</v>
          </cell>
          <cell r="CG4" t="str">
            <v>07/29/2022</v>
          </cell>
          <cell r="CH4" t="str">
            <v>Job Retained</v>
          </cell>
          <cell r="CI4" t="str">
            <v>07/29/2022</v>
          </cell>
          <cell r="CJ4" t="str">
            <v>No</v>
          </cell>
          <cell r="CK4">
            <v>117</v>
          </cell>
          <cell r="CM4">
            <v>117</v>
          </cell>
          <cell r="CN4">
            <v>117</v>
          </cell>
          <cell r="CO4">
            <v>117</v>
          </cell>
          <cell r="CP4" t="str">
            <v>No</v>
          </cell>
          <cell r="CQ4" t="str">
            <v>01/10/2022</v>
          </cell>
          <cell r="DB4" t="str">
            <v>Yes</v>
          </cell>
          <cell r="DC4" t="str">
            <v>04/28/2022</v>
          </cell>
          <cell r="DF4" t="str">
            <v>Yes</v>
          </cell>
          <cell r="DG4" t="str">
            <v>02/02/2022</v>
          </cell>
          <cell r="DJ4" t="str">
            <v>Yes</v>
          </cell>
          <cell r="DK4" t="str">
            <v>Complete</v>
          </cell>
          <cell r="EE4">
            <v>53</v>
          </cell>
          <cell r="EF4" t="str">
            <v>No</v>
          </cell>
          <cell r="EH4" t="str">
            <v>Yes</v>
          </cell>
          <cell r="EI4" t="str">
            <v>Yes</v>
          </cell>
          <cell r="EJ4" t="str">
            <v>Yes</v>
          </cell>
          <cell r="EK4" t="str">
            <v>No</v>
          </cell>
          <cell r="EL4" t="str">
            <v>Yes</v>
          </cell>
          <cell r="EM4" t="str">
            <v>No</v>
          </cell>
          <cell r="EO4">
            <v>143</v>
          </cell>
          <cell r="EP4" t="str">
            <v>No</v>
          </cell>
          <cell r="EQ4" t="str">
            <v>No</v>
          </cell>
          <cell r="ER4" t="str">
            <v>No</v>
          </cell>
          <cell r="ES4" t="str">
            <v>No</v>
          </cell>
          <cell r="ET4" t="str">
            <v>Yes</v>
          </cell>
          <cell r="EU4" t="str">
            <v>No</v>
          </cell>
          <cell r="EV4">
            <v>1</v>
          </cell>
          <cell r="EW4" t="str">
            <v>Quarter 3</v>
          </cell>
          <cell r="EX4">
            <v>2022</v>
          </cell>
          <cell r="EY4">
            <v>2022</v>
          </cell>
          <cell r="EZ4">
            <v>11</v>
          </cell>
          <cell r="FA4" t="str">
            <v>Quarter 2</v>
          </cell>
          <cell r="FB4">
            <v>2022</v>
          </cell>
        </row>
        <row r="5">
          <cell r="A5">
            <v>132</v>
          </cell>
          <cell r="B5">
            <v>976962</v>
          </cell>
          <cell r="C5" t="str">
            <v>Elsezy  Jr, Bruce T.</v>
          </cell>
          <cell r="D5" t="str">
            <v>5514 Wayne Avenue</v>
          </cell>
          <cell r="E5" t="str">
            <v>Baltimore</v>
          </cell>
          <cell r="F5" t="str">
            <v>MD</v>
          </cell>
          <cell r="G5" t="str">
            <v>21207</v>
          </cell>
          <cell r="H5" t="str">
            <v>United States of America</v>
          </cell>
          <cell r="I5" t="str">
            <v>MND Client/Graduate</v>
          </cell>
          <cell r="K5" t="str">
            <v>410-501-7599</v>
          </cell>
          <cell r="M5" t="str">
            <v>Single</v>
          </cell>
          <cell r="N5" t="str">
            <v>Yes</v>
          </cell>
          <cell r="O5" t="str">
            <v>Yes</v>
          </cell>
          <cell r="P5" t="str">
            <v>1/25/2022</v>
          </cell>
          <cell r="Q5" t="str">
            <v>Bus Operator/ MTA / Transportation</v>
          </cell>
          <cell r="S5" t="str">
            <v>No</v>
          </cell>
          <cell r="T5" t="str">
            <v>No</v>
          </cell>
          <cell r="U5" t="str">
            <v>Male</v>
          </cell>
          <cell r="V5" t="str">
            <v>Black/African American</v>
          </cell>
          <cell r="W5" t="str">
            <v>01/25/2022</v>
          </cell>
          <cell r="Y5" t="str">
            <v>220-21-0403</v>
          </cell>
          <cell r="Z5" t="str">
            <v>03/23/1984</v>
          </cell>
          <cell r="AA5" t="str">
            <v>belsezy0@gmail.com</v>
          </cell>
          <cell r="AB5" t="str">
            <v>No</v>
          </cell>
          <cell r="AC5">
            <v>0</v>
          </cell>
          <cell r="AD5">
            <v>12</v>
          </cell>
          <cell r="AE5" t="str">
            <v>Salary/Wages</v>
          </cell>
          <cell r="AG5" t="str">
            <v>Still Working</v>
          </cell>
          <cell r="AH5" t="str">
            <v>No</v>
          </cell>
          <cell r="AI5" t="str">
            <v>Extremely Low Income</v>
          </cell>
          <cell r="AJ5">
            <v>2800</v>
          </cell>
          <cell r="AK5" t="str">
            <v>No</v>
          </cell>
          <cell r="AL5" t="str">
            <v>BA/BS</v>
          </cell>
          <cell r="AM5" t="str">
            <v>No</v>
          </cell>
          <cell r="AN5" t="str">
            <v>No</v>
          </cell>
          <cell r="AO5" t="str">
            <v>No</v>
          </cell>
          <cell r="AQ5" t="str">
            <v>Yes</v>
          </cell>
          <cell r="AR5" t="str">
            <v>CTC</v>
          </cell>
          <cell r="AS5" t="str">
            <v>DOL Opioid; CDBG</v>
          </cell>
          <cell r="AT5" t="str">
            <v>CTC</v>
          </cell>
          <cell r="AU5" t="str">
            <v>United States</v>
          </cell>
          <cell r="AV5">
            <v>40</v>
          </cell>
          <cell r="BG5" t="str">
            <v>SH</v>
          </cell>
          <cell r="CJ5" t="str">
            <v>Yes</v>
          </cell>
          <cell r="CP5" t="str">
            <v>No</v>
          </cell>
          <cell r="CQ5" t="str">
            <v>03/07/2022</v>
          </cell>
          <cell r="DF5" t="str">
            <v>Yes</v>
          </cell>
          <cell r="DG5" t="str">
            <v>04/01/2022</v>
          </cell>
          <cell r="DJ5" t="str">
            <v>Yes</v>
          </cell>
          <cell r="DK5" t="str">
            <v>Complete</v>
          </cell>
          <cell r="EE5">
            <v>38</v>
          </cell>
          <cell r="EF5" t="str">
            <v>Yes</v>
          </cell>
          <cell r="EG5" t="str">
            <v>CDBG</v>
          </cell>
          <cell r="EH5" t="str">
            <v>Yes</v>
          </cell>
          <cell r="EI5" t="str">
            <v>No</v>
          </cell>
          <cell r="EJ5" t="str">
            <v>Yes</v>
          </cell>
          <cell r="EK5" t="str">
            <v>No</v>
          </cell>
          <cell r="EL5" t="str">
            <v>Yes</v>
          </cell>
          <cell r="EM5" t="str">
            <v>No</v>
          </cell>
          <cell r="EP5" t="str">
            <v>Yes</v>
          </cell>
          <cell r="EQ5" t="str">
            <v>No</v>
          </cell>
          <cell r="ER5" t="str">
            <v>No</v>
          </cell>
          <cell r="ES5" t="str">
            <v>No</v>
          </cell>
          <cell r="ET5" t="str">
            <v>No</v>
          </cell>
          <cell r="EU5" t="str">
            <v>No</v>
          </cell>
          <cell r="EV5">
            <v>3</v>
          </cell>
          <cell r="EW5" t="str">
            <v>Quarter 3</v>
          </cell>
          <cell r="EX5">
            <v>2022</v>
          </cell>
          <cell r="EY5">
            <v>2022</v>
          </cell>
          <cell r="EZ5">
            <v>1</v>
          </cell>
          <cell r="FA5" t="str">
            <v>Quarter 3</v>
          </cell>
          <cell r="FB5">
            <v>2022</v>
          </cell>
        </row>
        <row r="6">
          <cell r="A6">
            <v>1889</v>
          </cell>
          <cell r="B6">
            <v>976888</v>
          </cell>
          <cell r="C6" t="str">
            <v>Flowers, Joe</v>
          </cell>
          <cell r="D6" t="str">
            <v>6211 Springhill Ter103</v>
          </cell>
          <cell r="E6" t="str">
            <v>Greenbelt</v>
          </cell>
          <cell r="F6" t="str">
            <v>MD</v>
          </cell>
          <cell r="G6" t="str">
            <v>20770</v>
          </cell>
          <cell r="H6" t="str">
            <v>United States of America</v>
          </cell>
          <cell r="I6" t="str">
            <v>Facebook</v>
          </cell>
          <cell r="K6" t="str">
            <v>571 662 6839</v>
          </cell>
          <cell r="M6" t="str">
            <v>Single</v>
          </cell>
          <cell r="N6" t="str">
            <v>Yes</v>
          </cell>
          <cell r="O6" t="str">
            <v>No</v>
          </cell>
          <cell r="P6" t="str">
            <v>11/16/2021</v>
          </cell>
          <cell r="Q6" t="str">
            <v>warehouse</v>
          </cell>
          <cell r="S6" t="str">
            <v>No</v>
          </cell>
          <cell r="T6" t="str">
            <v>No</v>
          </cell>
          <cell r="U6" t="str">
            <v>Male</v>
          </cell>
          <cell r="V6" t="str">
            <v>Black/African American</v>
          </cell>
          <cell r="W6" t="str">
            <v>11/16/2021</v>
          </cell>
          <cell r="Y6" t="str">
            <v>217 94 2287</v>
          </cell>
          <cell r="Z6" t="str">
            <v>09/18/1979</v>
          </cell>
          <cell r="AA6" t="str">
            <v>joeflowers79@icloud.com</v>
          </cell>
          <cell r="AB6" t="str">
            <v>No</v>
          </cell>
          <cell r="AC6">
            <v>0</v>
          </cell>
          <cell r="AE6" t="str">
            <v>Other Sources</v>
          </cell>
          <cell r="AG6" t="str">
            <v>4-6 months</v>
          </cell>
          <cell r="AH6" t="str">
            <v>No</v>
          </cell>
          <cell r="AI6" t="str">
            <v>Extremely Low Income</v>
          </cell>
          <cell r="AJ6">
            <v>0</v>
          </cell>
          <cell r="AK6" t="str">
            <v>Yes</v>
          </cell>
          <cell r="AL6" t="str">
            <v>High School Diploma/GED</v>
          </cell>
          <cell r="AM6" t="str">
            <v>No</v>
          </cell>
          <cell r="AN6" t="str">
            <v>Yes</v>
          </cell>
          <cell r="AO6" t="str">
            <v>No</v>
          </cell>
          <cell r="AQ6" t="str">
            <v>Yes</v>
          </cell>
          <cell r="AR6" t="str">
            <v>MTDL</v>
          </cell>
          <cell r="AS6" t="str">
            <v>DOL Opioid</v>
          </cell>
          <cell r="AT6" t="str">
            <v>MTDL</v>
          </cell>
          <cell r="AU6" t="str">
            <v>United States</v>
          </cell>
          <cell r="AW6" t="str">
            <v>Criminal Background</v>
          </cell>
          <cell r="AY6">
            <v>18</v>
          </cell>
          <cell r="BF6" t="str">
            <v>40</v>
          </cell>
          <cell r="BG6" t="str">
            <v>CH</v>
          </cell>
          <cell r="BH6" t="str">
            <v>06/28/2022</v>
          </cell>
          <cell r="BI6" t="str">
            <v>Initial Placement</v>
          </cell>
          <cell r="BJ6" t="str">
            <v>Domino's Pizza</v>
          </cell>
          <cell r="BK6" t="str">
            <v>Delivery Driver</v>
          </cell>
          <cell r="BL6">
            <v>5.25</v>
          </cell>
          <cell r="BM6">
            <v>40</v>
          </cell>
          <cell r="BN6" t="str">
            <v>Yes</v>
          </cell>
          <cell r="BO6" t="str">
            <v>No</v>
          </cell>
          <cell r="BP6" t="str">
            <v>No</v>
          </cell>
          <cell r="BQ6" t="str">
            <v>No</v>
          </cell>
          <cell r="BR6" t="str">
            <v>No</v>
          </cell>
          <cell r="BS6" t="str">
            <v>06/28/2022</v>
          </cell>
          <cell r="BT6" t="str">
            <v>Initial Placement</v>
          </cell>
          <cell r="BU6" t="str">
            <v>Domino's Pizza</v>
          </cell>
          <cell r="BV6" t="str">
            <v>Delivery Driver</v>
          </cell>
          <cell r="BW6">
            <v>5.25</v>
          </cell>
          <cell r="BX6">
            <v>40</v>
          </cell>
          <cell r="BY6" t="str">
            <v>Yes</v>
          </cell>
          <cell r="BZ6" t="str">
            <v>No</v>
          </cell>
          <cell r="CA6" t="str">
            <v>No</v>
          </cell>
          <cell r="CB6" t="str">
            <v>No</v>
          </cell>
          <cell r="CC6" t="str">
            <v>No</v>
          </cell>
          <cell r="CJ6" t="str">
            <v>No</v>
          </cell>
          <cell r="CP6" t="str">
            <v>Yes</v>
          </cell>
          <cell r="CQ6" t="str">
            <v>02/07/2022</v>
          </cell>
          <cell r="CR6" t="str">
            <v>Yes</v>
          </cell>
          <cell r="CS6" t="str">
            <v>02/25/2022</v>
          </cell>
          <cell r="DJ6" t="str">
            <v>Yes</v>
          </cell>
          <cell r="DK6" t="str">
            <v>Complete</v>
          </cell>
          <cell r="EE6">
            <v>42</v>
          </cell>
          <cell r="EF6" t="str">
            <v>No</v>
          </cell>
          <cell r="EH6" t="str">
            <v>Yes</v>
          </cell>
          <cell r="EI6" t="str">
            <v>Yes</v>
          </cell>
          <cell r="EJ6" t="str">
            <v>Yes</v>
          </cell>
          <cell r="EK6" t="str">
            <v>No</v>
          </cell>
          <cell r="EL6" t="str">
            <v>Yes</v>
          </cell>
          <cell r="EM6" t="str">
            <v>No</v>
          </cell>
          <cell r="EO6">
            <v>223</v>
          </cell>
          <cell r="EP6" t="str">
            <v>No</v>
          </cell>
          <cell r="EQ6" t="str">
            <v>No</v>
          </cell>
          <cell r="ER6" t="str">
            <v>No</v>
          </cell>
          <cell r="ES6" t="str">
            <v>No</v>
          </cell>
          <cell r="ET6" t="str">
            <v>Yes</v>
          </cell>
          <cell r="EU6" t="str">
            <v>No</v>
          </cell>
          <cell r="EV6">
            <v>2</v>
          </cell>
          <cell r="EW6" t="str">
            <v>Quarter 3</v>
          </cell>
          <cell r="EX6">
            <v>2022</v>
          </cell>
          <cell r="EY6">
            <v>2022</v>
          </cell>
          <cell r="EZ6">
            <v>11</v>
          </cell>
          <cell r="FA6" t="str">
            <v>Quarter 2</v>
          </cell>
          <cell r="FB6">
            <v>2022</v>
          </cell>
        </row>
        <row r="7">
          <cell r="A7">
            <v>1890</v>
          </cell>
          <cell r="B7">
            <v>976895</v>
          </cell>
          <cell r="C7" t="str">
            <v>Goggins, Thomas D.</v>
          </cell>
          <cell r="D7" t="str">
            <v>3510 Courtleigh Dr</v>
          </cell>
          <cell r="E7" t="str">
            <v>Baltimore</v>
          </cell>
          <cell r="F7" t="str">
            <v>MD</v>
          </cell>
          <cell r="G7" t="str">
            <v>21244</v>
          </cell>
          <cell r="H7" t="str">
            <v>United States of America</v>
          </cell>
          <cell r="I7" t="str">
            <v>Word of Mouth</v>
          </cell>
          <cell r="K7" t="str">
            <v>410-922-5305</v>
          </cell>
          <cell r="M7" t="str">
            <v>Single</v>
          </cell>
          <cell r="N7" t="str">
            <v>No</v>
          </cell>
          <cell r="O7" t="str">
            <v>Yes</v>
          </cell>
          <cell r="P7" t="str">
            <v>11/23/2021</v>
          </cell>
          <cell r="Q7" t="str">
            <v>Forklift Position</v>
          </cell>
          <cell r="S7" t="str">
            <v>No</v>
          </cell>
          <cell r="T7" t="str">
            <v>No</v>
          </cell>
          <cell r="U7" t="str">
            <v>Male</v>
          </cell>
          <cell r="V7" t="str">
            <v>Black or African American</v>
          </cell>
          <cell r="W7" t="str">
            <v>11/23/2021</v>
          </cell>
          <cell r="Y7" t="str">
            <v>215-50-7587</v>
          </cell>
          <cell r="Z7" t="str">
            <v>09/03/1963</v>
          </cell>
          <cell r="AA7" t="str">
            <v>gogginsthomas@gmail.com</v>
          </cell>
          <cell r="AB7" t="str">
            <v>No</v>
          </cell>
          <cell r="AC7">
            <v>0</v>
          </cell>
          <cell r="AE7" t="str">
            <v>SNAP/Food Stamp</v>
          </cell>
          <cell r="AG7" t="str">
            <v>&gt; 1 year</v>
          </cell>
          <cell r="AH7" t="str">
            <v>No</v>
          </cell>
          <cell r="AI7" t="str">
            <v>Extremely Low Income</v>
          </cell>
          <cell r="AJ7">
            <v>0</v>
          </cell>
          <cell r="AK7" t="str">
            <v>Yes</v>
          </cell>
          <cell r="AL7" t="str">
            <v>Some College</v>
          </cell>
          <cell r="AM7" t="str">
            <v>No</v>
          </cell>
          <cell r="AN7" t="str">
            <v>No</v>
          </cell>
          <cell r="AO7" t="str">
            <v>No</v>
          </cell>
          <cell r="AQ7" t="str">
            <v>Yes</v>
          </cell>
          <cell r="AR7" t="str">
            <v>MTDL</v>
          </cell>
          <cell r="AS7" t="str">
            <v>DOL Opioid</v>
          </cell>
          <cell r="AT7" t="str">
            <v>MTDL</v>
          </cell>
          <cell r="AU7" t="str">
            <v>United States</v>
          </cell>
          <cell r="AY7">
            <v>16</v>
          </cell>
          <cell r="BF7" t="str">
            <v>40</v>
          </cell>
          <cell r="BG7" t="str">
            <v>ML</v>
          </cell>
          <cell r="CJ7" t="str">
            <v>No</v>
          </cell>
          <cell r="CP7" t="str">
            <v>No</v>
          </cell>
          <cell r="CQ7" t="str">
            <v>01/10/2022</v>
          </cell>
          <cell r="CR7" t="str">
            <v>Yes</v>
          </cell>
          <cell r="CS7" t="str">
            <v>02/25/2022</v>
          </cell>
          <cell r="DJ7" t="str">
            <v>Yes</v>
          </cell>
          <cell r="DK7" t="str">
            <v>Complete</v>
          </cell>
          <cell r="EE7">
            <v>58</v>
          </cell>
          <cell r="EF7" t="str">
            <v>No</v>
          </cell>
          <cell r="EH7" t="str">
            <v>Yes</v>
          </cell>
          <cell r="EI7" t="str">
            <v>No</v>
          </cell>
          <cell r="EJ7" t="str">
            <v>Yes</v>
          </cell>
          <cell r="EK7" t="str">
            <v>No</v>
          </cell>
          <cell r="EL7" t="str">
            <v>No</v>
          </cell>
          <cell r="EM7" t="str">
            <v>Yes</v>
          </cell>
          <cell r="EP7" t="str">
            <v>Yes</v>
          </cell>
          <cell r="EQ7" t="str">
            <v>No</v>
          </cell>
          <cell r="ER7" t="str">
            <v>No</v>
          </cell>
          <cell r="ES7" t="str">
            <v>No</v>
          </cell>
          <cell r="ET7" t="str">
            <v>No</v>
          </cell>
          <cell r="EU7" t="str">
            <v>No</v>
          </cell>
          <cell r="EV7">
            <v>1</v>
          </cell>
          <cell r="EW7" t="str">
            <v>Quarter 3</v>
          </cell>
          <cell r="EX7">
            <v>2022</v>
          </cell>
          <cell r="EY7">
            <v>2022</v>
          </cell>
          <cell r="EZ7">
            <v>11</v>
          </cell>
          <cell r="FA7" t="str">
            <v>Quarter 2</v>
          </cell>
          <cell r="FB7">
            <v>2022</v>
          </cell>
        </row>
        <row r="8">
          <cell r="A8">
            <v>40</v>
          </cell>
          <cell r="B8">
            <v>977089</v>
          </cell>
          <cell r="C8" t="str">
            <v>Kellum, Jerome</v>
          </cell>
          <cell r="D8" t="str">
            <v>140 West West Street</v>
          </cell>
          <cell r="E8" t="str">
            <v>Baltimore</v>
          </cell>
          <cell r="F8" t="str">
            <v>MD</v>
          </cell>
          <cell r="G8" t="str">
            <v>21230</v>
          </cell>
          <cell r="H8" t="str">
            <v>United States of America</v>
          </cell>
          <cell r="I8" t="str">
            <v>Community Location</v>
          </cell>
          <cell r="K8" t="str">
            <v>443-318-5915</v>
          </cell>
          <cell r="M8" t="str">
            <v>Single</v>
          </cell>
          <cell r="N8" t="str">
            <v>Yes</v>
          </cell>
          <cell r="O8" t="str">
            <v>Yes</v>
          </cell>
          <cell r="P8" t="str">
            <v>4/13/2022</v>
          </cell>
          <cell r="Q8" t="str">
            <v>Bus Operator</v>
          </cell>
          <cell r="S8" t="str">
            <v>No</v>
          </cell>
          <cell r="T8" t="str">
            <v>No</v>
          </cell>
          <cell r="U8" t="str">
            <v>Male</v>
          </cell>
          <cell r="V8" t="str">
            <v>Black/African American</v>
          </cell>
          <cell r="W8" t="str">
            <v>04/13/2022</v>
          </cell>
          <cell r="Y8" t="str">
            <v>xxx-xxx - 2185</v>
          </cell>
          <cell r="Z8" t="str">
            <v>10/06/1966</v>
          </cell>
          <cell r="AA8" t="str">
            <v>jeromekellum66@gmail.com</v>
          </cell>
          <cell r="AB8" t="str">
            <v>Yes</v>
          </cell>
          <cell r="AC8">
            <v>0</v>
          </cell>
          <cell r="AD8">
            <v>15</v>
          </cell>
          <cell r="AG8" t="str">
            <v>Still Working</v>
          </cell>
          <cell r="AH8" t="str">
            <v>Yes</v>
          </cell>
          <cell r="AI8" t="str">
            <v>Extremely Low Income</v>
          </cell>
          <cell r="AJ8">
            <v>0</v>
          </cell>
          <cell r="AK8" t="str">
            <v>No</v>
          </cell>
          <cell r="AL8" t="str">
            <v>High School Diploma/GED</v>
          </cell>
          <cell r="AM8" t="str">
            <v>No</v>
          </cell>
          <cell r="AN8" t="str">
            <v>Yes</v>
          </cell>
          <cell r="AO8" t="str">
            <v>No</v>
          </cell>
          <cell r="AQ8" t="str">
            <v>Yes</v>
          </cell>
          <cell r="AS8" t="str">
            <v>DOL Opioid; CDBG</v>
          </cell>
          <cell r="AT8" t="str">
            <v>CTC</v>
          </cell>
          <cell r="AU8" t="str">
            <v>United States</v>
          </cell>
          <cell r="AV8">
            <v>40</v>
          </cell>
          <cell r="BG8" t="str">
            <v>SH</v>
          </cell>
          <cell r="CJ8" t="str">
            <v>Yes</v>
          </cell>
          <cell r="CP8" t="str">
            <v>No</v>
          </cell>
          <cell r="DL8" t="str">
            <v>Yes</v>
          </cell>
          <cell r="EE8">
            <v>55</v>
          </cell>
          <cell r="EF8" t="str">
            <v>Yes</v>
          </cell>
          <cell r="EG8" t="str">
            <v>CDBG</v>
          </cell>
          <cell r="EH8" t="str">
            <v>No</v>
          </cell>
          <cell r="EI8" t="str">
            <v>No</v>
          </cell>
          <cell r="EJ8" t="str">
            <v>No</v>
          </cell>
          <cell r="EK8" t="str">
            <v>No</v>
          </cell>
          <cell r="EL8" t="str">
            <v>Yes</v>
          </cell>
          <cell r="EM8" t="str">
            <v>No</v>
          </cell>
          <cell r="EP8" t="str">
            <v>No</v>
          </cell>
          <cell r="EQ8" t="str">
            <v>No</v>
          </cell>
          <cell r="ER8" t="str">
            <v>No</v>
          </cell>
          <cell r="ES8" t="str">
            <v>No</v>
          </cell>
          <cell r="ET8" t="str">
            <v>No</v>
          </cell>
          <cell r="EU8" t="str">
            <v>No</v>
          </cell>
          <cell r="EV8">
            <v>4</v>
          </cell>
          <cell r="EW8" t="str">
            <v>Quarter 4</v>
          </cell>
          <cell r="EX8">
            <v>2022</v>
          </cell>
          <cell r="EY8">
            <v>2022</v>
          </cell>
          <cell r="EZ8">
            <v>4</v>
          </cell>
          <cell r="FA8" t="str">
            <v>Quarter 4</v>
          </cell>
          <cell r="FB8">
            <v>2022</v>
          </cell>
        </row>
        <row r="9">
          <cell r="A9">
            <v>203</v>
          </cell>
          <cell r="B9">
            <v>976880</v>
          </cell>
          <cell r="C9" t="str">
            <v>Lawson, Shavay</v>
          </cell>
          <cell r="D9" t="str">
            <v>3729 Reisterstown Rd</v>
          </cell>
          <cell r="E9" t="str">
            <v>Baltimore</v>
          </cell>
          <cell r="F9" t="str">
            <v>MD</v>
          </cell>
          <cell r="G9" t="str">
            <v>21215</v>
          </cell>
          <cell r="H9" t="str">
            <v>United States of America</v>
          </cell>
          <cell r="I9" t="str">
            <v>Word of Mouth</v>
          </cell>
          <cell r="K9" t="str">
            <v>(410)736-8473</v>
          </cell>
          <cell r="M9" t="str">
            <v>Single</v>
          </cell>
          <cell r="N9" t="str">
            <v>Yes</v>
          </cell>
          <cell r="O9" t="str">
            <v>Yes</v>
          </cell>
          <cell r="P9" t="str">
            <v>11/12/2021</v>
          </cell>
          <cell r="Q9" t="str">
            <v>CDL/Buses</v>
          </cell>
          <cell r="S9" t="str">
            <v>Yes</v>
          </cell>
          <cell r="T9" t="str">
            <v>No</v>
          </cell>
          <cell r="U9" t="str">
            <v>Female</v>
          </cell>
          <cell r="V9" t="str">
            <v>Black/African American</v>
          </cell>
          <cell r="W9" t="str">
            <v>11/12/2021</v>
          </cell>
          <cell r="X9" t="str">
            <v>(443)850-8345</v>
          </cell>
          <cell r="Y9" t="str">
            <v>220-11-2488</v>
          </cell>
          <cell r="Z9" t="str">
            <v>06/06/1986</v>
          </cell>
          <cell r="AA9" t="str">
            <v>shavay3504@gmail.com</v>
          </cell>
          <cell r="AB9" t="str">
            <v>No</v>
          </cell>
          <cell r="AC9">
            <v>0</v>
          </cell>
          <cell r="AD9">
            <v>21.65</v>
          </cell>
          <cell r="AE9" t="str">
            <v>Salary/Wages</v>
          </cell>
          <cell r="AG9" t="str">
            <v>Still Working</v>
          </cell>
          <cell r="AH9" t="str">
            <v>Yes</v>
          </cell>
          <cell r="AI9" t="str">
            <v>Low Income</v>
          </cell>
          <cell r="AJ9">
            <v>3464</v>
          </cell>
          <cell r="AK9" t="str">
            <v>No</v>
          </cell>
          <cell r="AL9" t="str">
            <v>Certified or Licensed</v>
          </cell>
          <cell r="AM9" t="str">
            <v>No</v>
          </cell>
          <cell r="AN9" t="str">
            <v>No</v>
          </cell>
          <cell r="AO9" t="str">
            <v>No</v>
          </cell>
          <cell r="AQ9" t="str">
            <v>Yes</v>
          </cell>
          <cell r="AR9" t="str">
            <v>CTC</v>
          </cell>
          <cell r="AS9" t="str">
            <v>DOL Opioid; CDBG</v>
          </cell>
          <cell r="AT9" t="str">
            <v>CTC</v>
          </cell>
          <cell r="AU9" t="str">
            <v>United States</v>
          </cell>
          <cell r="AV9">
            <v>40</v>
          </cell>
          <cell r="BG9" t="str">
            <v>SH</v>
          </cell>
          <cell r="BH9" t="str">
            <v>02/07/2022</v>
          </cell>
          <cell r="BI9" t="str">
            <v>Initial Placement</v>
          </cell>
          <cell r="BJ9" t="str">
            <v>Baltimore City</v>
          </cell>
          <cell r="BK9" t="str">
            <v>HVAC lll - Department of Public Works</v>
          </cell>
          <cell r="BL9">
            <v>24</v>
          </cell>
          <cell r="BM9">
            <v>40</v>
          </cell>
          <cell r="BN9" t="str">
            <v>Yes</v>
          </cell>
          <cell r="BO9" t="str">
            <v>Yes</v>
          </cell>
          <cell r="BP9" t="str">
            <v>No</v>
          </cell>
          <cell r="BQ9" t="str">
            <v>No</v>
          </cell>
          <cell r="BR9" t="str">
            <v>No</v>
          </cell>
          <cell r="BS9" t="str">
            <v>02/07/2022</v>
          </cell>
          <cell r="BT9" t="str">
            <v>Initial Placement</v>
          </cell>
          <cell r="BU9" t="str">
            <v>Baltimore City</v>
          </cell>
          <cell r="BV9" t="str">
            <v>HVAC lll - Department of Public Works</v>
          </cell>
          <cell r="BW9">
            <v>24</v>
          </cell>
          <cell r="BX9">
            <v>40</v>
          </cell>
          <cell r="BY9" t="str">
            <v>Yes</v>
          </cell>
          <cell r="BZ9" t="str">
            <v>Yes</v>
          </cell>
          <cell r="CA9" t="str">
            <v>No</v>
          </cell>
          <cell r="CB9" t="str">
            <v>No</v>
          </cell>
          <cell r="CC9" t="str">
            <v>No</v>
          </cell>
          <cell r="CG9" t="str">
            <v>05/12/2022</v>
          </cell>
          <cell r="CH9" t="str">
            <v>Job Retained</v>
          </cell>
          <cell r="CI9" t="str">
            <v>05/12/2022</v>
          </cell>
          <cell r="CJ9" t="str">
            <v>Yes</v>
          </cell>
          <cell r="CK9">
            <v>94</v>
          </cell>
          <cell r="CL9">
            <v>181</v>
          </cell>
          <cell r="CM9">
            <v>181</v>
          </cell>
          <cell r="CN9">
            <v>181</v>
          </cell>
          <cell r="CO9">
            <v>181</v>
          </cell>
          <cell r="CP9" t="str">
            <v>Yes</v>
          </cell>
          <cell r="CQ9" t="str">
            <v>01/10/2022</v>
          </cell>
          <cell r="DK9" t="str">
            <v>Complete</v>
          </cell>
          <cell r="EE9">
            <v>36</v>
          </cell>
          <cell r="EF9" t="str">
            <v>Yes</v>
          </cell>
          <cell r="EG9" t="str">
            <v>CDBG</v>
          </cell>
          <cell r="EH9" t="str">
            <v>Yes</v>
          </cell>
          <cell r="EI9" t="str">
            <v>Yes</v>
          </cell>
          <cell r="EJ9" t="str">
            <v>Yes</v>
          </cell>
          <cell r="EK9" t="str">
            <v>No</v>
          </cell>
          <cell r="EL9" t="str">
            <v>Yes</v>
          </cell>
          <cell r="EM9" t="str">
            <v>No</v>
          </cell>
          <cell r="EO9">
            <v>86</v>
          </cell>
          <cell r="EP9" t="str">
            <v>No</v>
          </cell>
          <cell r="EQ9" t="str">
            <v>No</v>
          </cell>
          <cell r="ER9" t="str">
            <v>Yes</v>
          </cell>
          <cell r="ES9" t="str">
            <v>No</v>
          </cell>
          <cell r="ET9" t="str">
            <v>Yes</v>
          </cell>
          <cell r="EU9" t="str">
            <v>Yes</v>
          </cell>
          <cell r="EV9">
            <v>1</v>
          </cell>
          <cell r="EW9" t="str">
            <v>Quarter 3</v>
          </cell>
          <cell r="EX9">
            <v>2022</v>
          </cell>
          <cell r="EY9">
            <v>2022</v>
          </cell>
          <cell r="EZ9">
            <v>11</v>
          </cell>
          <cell r="FA9" t="str">
            <v>Quarter 2</v>
          </cell>
          <cell r="FB9">
            <v>2022</v>
          </cell>
        </row>
        <row r="10">
          <cell r="A10">
            <v>1891</v>
          </cell>
          <cell r="B10">
            <v>976968</v>
          </cell>
          <cell r="C10" t="str">
            <v>Matthews , Dominique J.</v>
          </cell>
          <cell r="D10" t="str">
            <v>3402 Aurora Lane aot L</v>
          </cell>
          <cell r="E10" t="str">
            <v>Baltimore</v>
          </cell>
          <cell r="F10" t="str">
            <v>MD</v>
          </cell>
          <cell r="G10" t="str">
            <v>21207</v>
          </cell>
          <cell r="H10" t="str">
            <v>United States of America</v>
          </cell>
          <cell r="I10" t="str">
            <v>Word of Mouth</v>
          </cell>
          <cell r="K10" t="str">
            <v>410-371-3914</v>
          </cell>
          <cell r="M10" t="str">
            <v>Single</v>
          </cell>
          <cell r="N10" t="str">
            <v>Yes</v>
          </cell>
          <cell r="O10" t="str">
            <v>Yes</v>
          </cell>
          <cell r="Q10" t="str">
            <v>Warehouse</v>
          </cell>
          <cell r="S10" t="str">
            <v>Yes</v>
          </cell>
          <cell r="T10" t="str">
            <v>No</v>
          </cell>
          <cell r="U10" t="str">
            <v>Male</v>
          </cell>
          <cell r="V10" t="str">
            <v>Black/African American</v>
          </cell>
          <cell r="W10" t="str">
            <v>01/25/2022</v>
          </cell>
          <cell r="Y10" t="str">
            <v>XXX-XX-8697</v>
          </cell>
          <cell r="Z10" t="str">
            <v>05/16/1988</v>
          </cell>
          <cell r="AA10" t="str">
            <v>MATTHEWS.DOMINIQUE88@GMAIL.COM</v>
          </cell>
          <cell r="AB10" t="str">
            <v>No</v>
          </cell>
          <cell r="AC10">
            <v>0</v>
          </cell>
          <cell r="AE10" t="str">
            <v>SNAP/Food Stamp, Other Sources</v>
          </cell>
          <cell r="AG10" t="str">
            <v>&lt;1 month</v>
          </cell>
          <cell r="AH10" t="str">
            <v>No</v>
          </cell>
          <cell r="AI10" t="str">
            <v>Extremely Low Income</v>
          </cell>
          <cell r="AJ10">
            <v>500</v>
          </cell>
          <cell r="AK10" t="str">
            <v>Yes</v>
          </cell>
          <cell r="AL10" t="str">
            <v>High School Diploma/GED</v>
          </cell>
          <cell r="AM10" t="str">
            <v>No</v>
          </cell>
          <cell r="AN10" t="str">
            <v>No</v>
          </cell>
          <cell r="AO10" t="str">
            <v>No</v>
          </cell>
          <cell r="AQ10" t="str">
            <v>Yes</v>
          </cell>
          <cell r="AR10" t="str">
            <v>MTDL</v>
          </cell>
          <cell r="AS10" t="str">
            <v>DOL Opioid; CDBG</v>
          </cell>
          <cell r="AT10" t="str">
            <v>MTDL</v>
          </cell>
          <cell r="AW10" t="str">
            <v>Criminal Background</v>
          </cell>
          <cell r="AY10">
            <v>20</v>
          </cell>
          <cell r="BF10" t="str">
            <v>30</v>
          </cell>
          <cell r="BG10" t="str">
            <v>ML</v>
          </cell>
          <cell r="CJ10" t="str">
            <v>No</v>
          </cell>
          <cell r="CP10" t="str">
            <v>No</v>
          </cell>
          <cell r="CQ10" t="str">
            <v>02/07/2022</v>
          </cell>
          <cell r="CR10" t="str">
            <v>Yes</v>
          </cell>
          <cell r="CS10" t="str">
            <v>02/25/2022</v>
          </cell>
          <cell r="DJ10" t="str">
            <v>Yes</v>
          </cell>
          <cell r="DK10" t="str">
            <v>Complete</v>
          </cell>
          <cell r="EE10">
            <v>34</v>
          </cell>
          <cell r="EF10" t="str">
            <v>Yes</v>
          </cell>
          <cell r="EG10" t="str">
            <v>CDBG</v>
          </cell>
          <cell r="EH10" t="str">
            <v>Yes</v>
          </cell>
          <cell r="EI10" t="str">
            <v>No</v>
          </cell>
          <cell r="EJ10" t="str">
            <v>Yes</v>
          </cell>
          <cell r="EK10" t="str">
            <v>No</v>
          </cell>
          <cell r="EL10" t="str">
            <v>No</v>
          </cell>
          <cell r="EM10" t="str">
            <v>Yes</v>
          </cell>
          <cell r="EP10" t="str">
            <v>Yes</v>
          </cell>
          <cell r="EQ10" t="str">
            <v>No</v>
          </cell>
          <cell r="ER10" t="str">
            <v>No</v>
          </cell>
          <cell r="ES10" t="str">
            <v>No</v>
          </cell>
          <cell r="ET10" t="str">
            <v>No</v>
          </cell>
          <cell r="EU10" t="str">
            <v>No</v>
          </cell>
          <cell r="EV10">
            <v>2</v>
          </cell>
          <cell r="EW10" t="str">
            <v>Quarter 3</v>
          </cell>
          <cell r="EX10">
            <v>2022</v>
          </cell>
          <cell r="EY10">
            <v>2022</v>
          </cell>
          <cell r="EZ10">
            <v>1</v>
          </cell>
          <cell r="FA10" t="str">
            <v>Quarter 3</v>
          </cell>
          <cell r="FB10">
            <v>2022</v>
          </cell>
        </row>
        <row r="11">
          <cell r="A11">
            <v>1906</v>
          </cell>
          <cell r="B11">
            <v>977159</v>
          </cell>
          <cell r="C11" t="str">
            <v>Matthews Jr, Derrick</v>
          </cell>
          <cell r="D11" t="str">
            <v>227 Chatsworth Ave</v>
          </cell>
          <cell r="E11" t="str">
            <v>Baltimore</v>
          </cell>
          <cell r="F11" t="str">
            <v>MD</v>
          </cell>
          <cell r="G11" t="str">
            <v>21136</v>
          </cell>
          <cell r="H11" t="str">
            <v>United States of America</v>
          </cell>
          <cell r="I11" t="str">
            <v>Word of Mouth</v>
          </cell>
          <cell r="K11" t="str">
            <v>443-242-5949</v>
          </cell>
          <cell r="M11" t="str">
            <v>Single</v>
          </cell>
          <cell r="N11" t="str">
            <v>No</v>
          </cell>
          <cell r="O11" t="str">
            <v>No</v>
          </cell>
          <cell r="P11" t="str">
            <v>5/27/2022</v>
          </cell>
          <cell r="Q11" t="str">
            <v>Forklift Certification</v>
          </cell>
          <cell r="S11" t="str">
            <v>Yes</v>
          </cell>
          <cell r="T11" t="str">
            <v>No</v>
          </cell>
          <cell r="U11" t="str">
            <v>Male</v>
          </cell>
          <cell r="V11" t="str">
            <v>Black/African American</v>
          </cell>
          <cell r="W11" t="str">
            <v>05/27/2022</v>
          </cell>
          <cell r="Y11" t="str">
            <v>220-51-9401</v>
          </cell>
          <cell r="Z11" t="str">
            <v>05/19/1998</v>
          </cell>
          <cell r="AA11" t="str">
            <v>derrickmatt98@gmail.com</v>
          </cell>
          <cell r="AB11" t="str">
            <v>No</v>
          </cell>
          <cell r="AC11">
            <v>0</v>
          </cell>
          <cell r="AE11" t="str">
            <v>Other Sources</v>
          </cell>
          <cell r="AG11" t="str">
            <v>&gt; 1 year</v>
          </cell>
          <cell r="AI11" t="str">
            <v>Extremely Low Income</v>
          </cell>
          <cell r="AJ11">
            <v>0</v>
          </cell>
          <cell r="AK11" t="str">
            <v>Yes</v>
          </cell>
          <cell r="AL11" t="str">
            <v>Some Highschool</v>
          </cell>
          <cell r="AM11" t="str">
            <v>No</v>
          </cell>
          <cell r="AN11" t="str">
            <v>No</v>
          </cell>
          <cell r="AO11" t="str">
            <v>Yes</v>
          </cell>
          <cell r="AQ11" t="str">
            <v>Yes</v>
          </cell>
          <cell r="AR11" t="str">
            <v>MTDL</v>
          </cell>
          <cell r="AS11" t="str">
            <v>DOL Opioid</v>
          </cell>
          <cell r="AT11" t="str">
            <v>MTDL</v>
          </cell>
          <cell r="AU11" t="str">
            <v>United States</v>
          </cell>
          <cell r="AW11" t="str">
            <v>Criminal Background</v>
          </cell>
          <cell r="AY11">
            <v>40</v>
          </cell>
          <cell r="BF11" t="str">
            <v>20</v>
          </cell>
          <cell r="BG11" t="str">
            <v>ML</v>
          </cell>
          <cell r="CJ11" t="str">
            <v>No</v>
          </cell>
          <cell r="CP11" t="str">
            <v>No</v>
          </cell>
          <cell r="CQ11" t="str">
            <v>05/31/2022</v>
          </cell>
          <cell r="CR11" t="str">
            <v>Yes</v>
          </cell>
          <cell r="CS11" t="str">
            <v>06/23/2022</v>
          </cell>
          <cell r="DJ11" t="str">
            <v>Yes</v>
          </cell>
          <cell r="DK11" t="str">
            <v>Complete</v>
          </cell>
          <cell r="EE11">
            <v>24</v>
          </cell>
          <cell r="EF11" t="str">
            <v>No</v>
          </cell>
          <cell r="EH11" t="str">
            <v>Yes</v>
          </cell>
          <cell r="EI11" t="str">
            <v>No</v>
          </cell>
          <cell r="EJ11" t="str">
            <v>Yes</v>
          </cell>
          <cell r="EK11" t="str">
            <v>No</v>
          </cell>
          <cell r="EL11" t="str">
            <v>No</v>
          </cell>
          <cell r="EM11" t="str">
            <v>Yes</v>
          </cell>
          <cell r="EP11" t="str">
            <v>Yes</v>
          </cell>
          <cell r="EQ11" t="str">
            <v>No</v>
          </cell>
          <cell r="ER11" t="str">
            <v>No</v>
          </cell>
          <cell r="ES11" t="str">
            <v>No</v>
          </cell>
          <cell r="ET11" t="str">
            <v>No</v>
          </cell>
          <cell r="EU11" t="str">
            <v>No</v>
          </cell>
          <cell r="EV11">
            <v>5</v>
          </cell>
          <cell r="EW11" t="str">
            <v>Quarter 4</v>
          </cell>
          <cell r="EX11">
            <v>2022</v>
          </cell>
          <cell r="EY11">
            <v>2022</v>
          </cell>
          <cell r="EZ11">
            <v>5</v>
          </cell>
          <cell r="FA11" t="str">
            <v>Quarter 4</v>
          </cell>
          <cell r="FB11">
            <v>2022</v>
          </cell>
        </row>
        <row r="12">
          <cell r="A12">
            <v>125</v>
          </cell>
          <cell r="B12">
            <v>976974</v>
          </cell>
          <cell r="C12" t="str">
            <v>Pugh, Matho (Michael)</v>
          </cell>
          <cell r="D12" t="str">
            <v>2500 Alledale Street</v>
          </cell>
          <cell r="E12" t="str">
            <v>Baltimore</v>
          </cell>
          <cell r="F12" t="str">
            <v>MD</v>
          </cell>
          <cell r="G12" t="str">
            <v>21216</v>
          </cell>
          <cell r="H12" t="str">
            <v>United States of America</v>
          </cell>
          <cell r="I12" t="str">
            <v>Community Location</v>
          </cell>
          <cell r="K12" t="str">
            <v>443-355-1551</v>
          </cell>
          <cell r="M12" t="str">
            <v>Single</v>
          </cell>
          <cell r="N12" t="str">
            <v>Yes</v>
          </cell>
          <cell r="O12" t="str">
            <v>No</v>
          </cell>
          <cell r="P12" t="str">
            <v>2/4/2022</v>
          </cell>
          <cell r="Q12" t="str">
            <v>Warehouse/Forklift Operator</v>
          </cell>
          <cell r="S12" t="str">
            <v>No</v>
          </cell>
          <cell r="T12" t="str">
            <v>No</v>
          </cell>
          <cell r="U12" t="str">
            <v>Male</v>
          </cell>
          <cell r="V12" t="str">
            <v>Black/African American</v>
          </cell>
          <cell r="W12" t="str">
            <v>02/04/2022</v>
          </cell>
          <cell r="Y12" t="str">
            <v>213-04-9797</v>
          </cell>
          <cell r="Z12" t="str">
            <v>03/25/1975</v>
          </cell>
          <cell r="AA12" t="str">
            <v>mathopugh46@gmail.com</v>
          </cell>
          <cell r="AB12" t="str">
            <v>Yes</v>
          </cell>
          <cell r="AC12">
            <v>0</v>
          </cell>
          <cell r="AD12">
            <v>20</v>
          </cell>
          <cell r="AE12" t="str">
            <v>Cash Assistance/TCA</v>
          </cell>
          <cell r="AG12" t="str">
            <v>7-12 months</v>
          </cell>
          <cell r="AH12" t="str">
            <v>No</v>
          </cell>
          <cell r="AI12" t="str">
            <v>Extremely Low Income</v>
          </cell>
          <cell r="AJ12">
            <v>250</v>
          </cell>
          <cell r="AK12" t="str">
            <v>Yes</v>
          </cell>
          <cell r="AL12" t="str">
            <v>High School Diploma/GED</v>
          </cell>
          <cell r="AM12" t="str">
            <v>No</v>
          </cell>
          <cell r="AN12" t="str">
            <v>Yes</v>
          </cell>
          <cell r="AO12" t="str">
            <v>No</v>
          </cell>
          <cell r="AQ12" t="str">
            <v>Yes</v>
          </cell>
          <cell r="AR12" t="str">
            <v>MTDL</v>
          </cell>
          <cell r="AS12" t="str">
            <v>DOL Opioid; CDBG</v>
          </cell>
          <cell r="AT12" t="str">
            <v>MTDL</v>
          </cell>
          <cell r="AU12" t="str">
            <v>United States</v>
          </cell>
          <cell r="AV12">
            <v>30</v>
          </cell>
          <cell r="BG12" t="str">
            <v>RV</v>
          </cell>
          <cell r="BH12" t="str">
            <v>03/01/2022</v>
          </cell>
          <cell r="BI12" t="str">
            <v>Initial Placement</v>
          </cell>
          <cell r="BJ12" t="str">
            <v>Staff Management Group</v>
          </cell>
          <cell r="BK12" t="str">
            <v>Warehouse Associate</v>
          </cell>
          <cell r="BL12">
            <v>14</v>
          </cell>
          <cell r="BM12">
            <v>40</v>
          </cell>
          <cell r="BN12" t="str">
            <v>Yes</v>
          </cell>
          <cell r="BO12" t="str">
            <v>Yes</v>
          </cell>
          <cell r="BP12" t="str">
            <v>Yes</v>
          </cell>
          <cell r="BQ12" t="str">
            <v>No</v>
          </cell>
          <cell r="BR12" t="str">
            <v>Yes</v>
          </cell>
          <cell r="BS12" t="str">
            <v>03/01/2022</v>
          </cell>
          <cell r="BT12" t="str">
            <v>Initial Placement</v>
          </cell>
          <cell r="BU12" t="str">
            <v>Staff Management Group</v>
          </cell>
          <cell r="BV12" t="str">
            <v>Warehouse Associate</v>
          </cell>
          <cell r="BW12">
            <v>14</v>
          </cell>
          <cell r="BX12">
            <v>40</v>
          </cell>
          <cell r="BY12" t="str">
            <v>Yes</v>
          </cell>
          <cell r="BZ12" t="str">
            <v>Yes</v>
          </cell>
          <cell r="CA12" t="str">
            <v>Yes</v>
          </cell>
          <cell r="CB12" t="str">
            <v>No</v>
          </cell>
          <cell r="CC12" t="str">
            <v>Yes</v>
          </cell>
          <cell r="CG12" t="str">
            <v>08/10/2022</v>
          </cell>
          <cell r="CH12" t="str">
            <v>Job Not Retained</v>
          </cell>
          <cell r="CI12" t="str">
            <v>04/04/2022</v>
          </cell>
          <cell r="CJ12" t="str">
            <v>No</v>
          </cell>
          <cell r="CK12">
            <v>34</v>
          </cell>
          <cell r="CM12">
            <v>34</v>
          </cell>
          <cell r="CN12">
            <v>34</v>
          </cell>
          <cell r="CO12">
            <v>162</v>
          </cell>
          <cell r="CP12" t="str">
            <v>No</v>
          </cell>
          <cell r="CQ12" t="str">
            <v>02/07/2022</v>
          </cell>
          <cell r="EE12">
            <v>47</v>
          </cell>
          <cell r="EF12" t="str">
            <v>Yes</v>
          </cell>
          <cell r="EG12" t="str">
            <v>CDBG</v>
          </cell>
          <cell r="EH12" t="str">
            <v>Yes</v>
          </cell>
          <cell r="EI12" t="str">
            <v>Yes</v>
          </cell>
          <cell r="EJ12" t="str">
            <v>Yes</v>
          </cell>
          <cell r="EK12" t="str">
            <v>No</v>
          </cell>
          <cell r="EL12" t="str">
            <v>No</v>
          </cell>
          <cell r="EM12" t="str">
            <v>Yes</v>
          </cell>
          <cell r="EO12">
            <v>24</v>
          </cell>
          <cell r="EP12" t="str">
            <v>No</v>
          </cell>
          <cell r="EQ12" t="str">
            <v>No</v>
          </cell>
          <cell r="ER12" t="str">
            <v>No</v>
          </cell>
          <cell r="ES12" t="str">
            <v>No</v>
          </cell>
          <cell r="ET12" t="str">
            <v>Yes</v>
          </cell>
          <cell r="EU12" t="str">
            <v>No</v>
          </cell>
          <cell r="EV12">
            <v>2</v>
          </cell>
          <cell r="EW12" t="str">
            <v>Quarter 3</v>
          </cell>
          <cell r="EX12">
            <v>2022</v>
          </cell>
          <cell r="EY12">
            <v>2022</v>
          </cell>
          <cell r="EZ12">
            <v>2</v>
          </cell>
          <cell r="FA12" t="str">
            <v>Quarter 3</v>
          </cell>
          <cell r="FB12">
            <v>2022</v>
          </cell>
        </row>
        <row r="13">
          <cell r="A13">
            <v>133</v>
          </cell>
          <cell r="B13">
            <v>976960</v>
          </cell>
          <cell r="C13" t="str">
            <v>Simmons , Gregory J.</v>
          </cell>
          <cell r="D13" t="str">
            <v>5423 Jamestown Ct Apt A</v>
          </cell>
          <cell r="E13" t="str">
            <v>Baltimore</v>
          </cell>
          <cell r="F13" t="str">
            <v>MD</v>
          </cell>
          <cell r="G13" t="str">
            <v>21229</v>
          </cell>
          <cell r="H13" t="str">
            <v>United States of America</v>
          </cell>
          <cell r="I13" t="str">
            <v>Facebook</v>
          </cell>
          <cell r="K13" t="str">
            <v>667-600-9576</v>
          </cell>
          <cell r="M13" t="str">
            <v>Single</v>
          </cell>
          <cell r="N13" t="str">
            <v>No</v>
          </cell>
          <cell r="O13" t="str">
            <v>Yes</v>
          </cell>
          <cell r="Q13" t="str">
            <v>Warehouse</v>
          </cell>
          <cell r="S13" t="str">
            <v>No</v>
          </cell>
          <cell r="T13" t="str">
            <v>No</v>
          </cell>
          <cell r="U13" t="str">
            <v>Male</v>
          </cell>
          <cell r="V13" t="str">
            <v>Black/African American</v>
          </cell>
          <cell r="W13" t="str">
            <v>01/25/2022</v>
          </cell>
          <cell r="X13" t="str">
            <v>443-255-0082</v>
          </cell>
          <cell r="Y13" t="str">
            <v>xxx-xx-0123</v>
          </cell>
          <cell r="Z13" t="str">
            <v>12/31/1984</v>
          </cell>
          <cell r="AA13" t="str">
            <v>Simmonsgregory818@gmail.com</v>
          </cell>
          <cell r="AB13" t="str">
            <v>No</v>
          </cell>
          <cell r="AC13">
            <v>0</v>
          </cell>
          <cell r="AD13">
            <v>19</v>
          </cell>
          <cell r="AE13" t="str">
            <v>Other Sources</v>
          </cell>
          <cell r="AG13" t="str">
            <v>&lt;1 month</v>
          </cell>
          <cell r="AH13" t="str">
            <v>No</v>
          </cell>
          <cell r="AI13" t="str">
            <v>Extremely Low Income</v>
          </cell>
          <cell r="AJ13">
            <v>0</v>
          </cell>
          <cell r="AK13" t="str">
            <v>Yes</v>
          </cell>
          <cell r="AL13" t="str">
            <v>High School Diploma/GED</v>
          </cell>
          <cell r="AM13" t="str">
            <v>No</v>
          </cell>
          <cell r="AN13" t="str">
            <v>No</v>
          </cell>
          <cell r="AO13" t="str">
            <v>No</v>
          </cell>
          <cell r="AQ13" t="str">
            <v>Yes</v>
          </cell>
          <cell r="AR13" t="str">
            <v>MTDL</v>
          </cell>
          <cell r="AS13" t="str">
            <v>DOL Opioid; CDBG</v>
          </cell>
          <cell r="AT13" t="str">
            <v>MTDL</v>
          </cell>
          <cell r="AV13">
            <v>25</v>
          </cell>
          <cell r="AW13" t="str">
            <v>Health</v>
          </cell>
          <cell r="BG13" t="str">
            <v>ML</v>
          </cell>
          <cell r="CJ13" t="str">
            <v>No</v>
          </cell>
          <cell r="CP13" t="str">
            <v>No</v>
          </cell>
          <cell r="CQ13" t="str">
            <v>02/07/2022</v>
          </cell>
          <cell r="CR13" t="str">
            <v>Yes</v>
          </cell>
          <cell r="CS13" t="str">
            <v>03/25/2022</v>
          </cell>
          <cell r="DJ13" t="str">
            <v>Yes</v>
          </cell>
          <cell r="DK13" t="str">
            <v>Complete</v>
          </cell>
          <cell r="EE13">
            <v>37</v>
          </cell>
          <cell r="EF13" t="str">
            <v>Yes</v>
          </cell>
          <cell r="EG13" t="str">
            <v>CDBG</v>
          </cell>
          <cell r="EH13" t="str">
            <v>Yes</v>
          </cell>
          <cell r="EI13" t="str">
            <v>No</v>
          </cell>
          <cell r="EJ13" t="str">
            <v>Yes</v>
          </cell>
          <cell r="EK13" t="str">
            <v>No</v>
          </cell>
          <cell r="EL13" t="str">
            <v>No</v>
          </cell>
          <cell r="EM13" t="str">
            <v>Yes</v>
          </cell>
          <cell r="EP13" t="str">
            <v>Yes</v>
          </cell>
          <cell r="EQ13" t="str">
            <v>No</v>
          </cell>
          <cell r="ER13" t="str">
            <v>No</v>
          </cell>
          <cell r="ES13" t="str">
            <v>No</v>
          </cell>
          <cell r="ET13" t="str">
            <v>No</v>
          </cell>
          <cell r="EU13" t="str">
            <v>No</v>
          </cell>
          <cell r="EV13">
            <v>2</v>
          </cell>
          <cell r="EW13" t="str">
            <v>Quarter 3</v>
          </cell>
          <cell r="EX13">
            <v>2022</v>
          </cell>
          <cell r="EY13">
            <v>2022</v>
          </cell>
          <cell r="EZ13">
            <v>1</v>
          </cell>
          <cell r="FA13" t="str">
            <v>Quarter 3</v>
          </cell>
          <cell r="FB13">
            <v>2022</v>
          </cell>
        </row>
        <row r="14">
          <cell r="A14">
            <v>169</v>
          </cell>
          <cell r="B14">
            <v>976921</v>
          </cell>
          <cell r="C14" t="str">
            <v>Solomon, Daryl</v>
          </cell>
          <cell r="D14" t="str">
            <v>2525 Ashland Ave</v>
          </cell>
          <cell r="E14" t="str">
            <v>Baltimore</v>
          </cell>
          <cell r="F14" t="str">
            <v>MD</v>
          </cell>
          <cell r="G14" t="str">
            <v>21205</v>
          </cell>
          <cell r="H14" t="str">
            <v>United States of America</v>
          </cell>
          <cell r="I14" t="str">
            <v>Word of Mouth</v>
          </cell>
          <cell r="K14" t="str">
            <v>(443)742-0460</v>
          </cell>
          <cell r="M14" t="str">
            <v>Single</v>
          </cell>
          <cell r="N14" t="str">
            <v>Yes</v>
          </cell>
          <cell r="O14" t="str">
            <v>Yes</v>
          </cell>
          <cell r="P14" t="str">
            <v>12/28/2021</v>
          </cell>
          <cell r="Q14" t="str">
            <v>CDL/Trucking</v>
          </cell>
          <cell r="S14" t="str">
            <v>No</v>
          </cell>
          <cell r="T14" t="str">
            <v>No</v>
          </cell>
          <cell r="U14" t="str">
            <v>Male</v>
          </cell>
          <cell r="V14" t="str">
            <v>Black/African American</v>
          </cell>
          <cell r="W14" t="str">
            <v>12/28/2021</v>
          </cell>
          <cell r="Y14" t="str">
            <v>217-53-5982</v>
          </cell>
          <cell r="Z14" t="str">
            <v>02/25/1998</v>
          </cell>
          <cell r="AA14" t="str">
            <v>daryltsolomon@gmail.com</v>
          </cell>
          <cell r="AB14" t="str">
            <v>No</v>
          </cell>
          <cell r="AC14">
            <v>0</v>
          </cell>
          <cell r="AD14">
            <v>17</v>
          </cell>
          <cell r="AE14" t="str">
            <v>Salary/Wages</v>
          </cell>
          <cell r="AG14" t="str">
            <v>Still Working</v>
          </cell>
          <cell r="AH14" t="str">
            <v>No</v>
          </cell>
          <cell r="AI14" t="str">
            <v>Low Income</v>
          </cell>
          <cell r="AJ14">
            <v>2720</v>
          </cell>
          <cell r="AK14" t="str">
            <v>No</v>
          </cell>
          <cell r="AL14" t="str">
            <v>Some College</v>
          </cell>
          <cell r="AM14" t="str">
            <v>No</v>
          </cell>
          <cell r="AN14" t="str">
            <v>Yes</v>
          </cell>
          <cell r="AO14" t="str">
            <v>No</v>
          </cell>
          <cell r="AQ14" t="str">
            <v>Yes</v>
          </cell>
          <cell r="AR14" t="str">
            <v>CTC</v>
          </cell>
          <cell r="AS14" t="str">
            <v>DOL Opioid; CDBG</v>
          </cell>
          <cell r="AT14" t="str">
            <v>CTC</v>
          </cell>
          <cell r="AU14" t="str">
            <v>United States</v>
          </cell>
          <cell r="AV14">
            <v>40</v>
          </cell>
          <cell r="BG14" t="str">
            <v>SH</v>
          </cell>
          <cell r="CJ14" t="str">
            <v>Yes</v>
          </cell>
          <cell r="CP14" t="str">
            <v>No</v>
          </cell>
          <cell r="CQ14" t="str">
            <v>01/10/2022</v>
          </cell>
          <cell r="CV14" t="str">
            <v>Yes</v>
          </cell>
          <cell r="CW14" t="str">
            <v>02/07/2022</v>
          </cell>
          <cell r="DJ14" t="str">
            <v>Yes</v>
          </cell>
          <cell r="DK14" t="str">
            <v>Complete</v>
          </cell>
          <cell r="DL14" t="str">
            <v>Yes</v>
          </cell>
          <cell r="EE14">
            <v>24</v>
          </cell>
          <cell r="EF14" t="str">
            <v>Yes</v>
          </cell>
          <cell r="EG14" t="str">
            <v>CDBG</v>
          </cell>
          <cell r="EH14" t="str">
            <v>Yes</v>
          </cell>
          <cell r="EI14" t="str">
            <v>No</v>
          </cell>
          <cell r="EJ14" t="str">
            <v>Yes</v>
          </cell>
          <cell r="EK14" t="str">
            <v>No</v>
          </cell>
          <cell r="EL14" t="str">
            <v>Yes</v>
          </cell>
          <cell r="EM14" t="str">
            <v>No</v>
          </cell>
          <cell r="EP14" t="str">
            <v>No</v>
          </cell>
          <cell r="EQ14" t="str">
            <v>No</v>
          </cell>
          <cell r="ER14" t="str">
            <v>No</v>
          </cell>
          <cell r="ES14" t="str">
            <v>No</v>
          </cell>
          <cell r="ET14" t="str">
            <v>No</v>
          </cell>
          <cell r="EU14" t="str">
            <v>No</v>
          </cell>
          <cell r="EV14">
            <v>1</v>
          </cell>
          <cell r="EW14" t="str">
            <v>Quarter 3</v>
          </cell>
          <cell r="EX14">
            <v>2022</v>
          </cell>
          <cell r="EY14">
            <v>2022</v>
          </cell>
          <cell r="EZ14">
            <v>12</v>
          </cell>
          <cell r="FA14" t="str">
            <v>Quarter 2</v>
          </cell>
          <cell r="FB14">
            <v>2022</v>
          </cell>
        </row>
        <row r="15">
          <cell r="A15">
            <v>114</v>
          </cell>
          <cell r="B15">
            <v>976990</v>
          </cell>
          <cell r="C15" t="str">
            <v>Stephens, Danielle A.</v>
          </cell>
          <cell r="D15" t="str">
            <v>30 Tallow Court</v>
          </cell>
          <cell r="E15" t="str">
            <v>Woodlawn</v>
          </cell>
          <cell r="F15" t="str">
            <v>MD</v>
          </cell>
          <cell r="G15" t="str">
            <v>21244</v>
          </cell>
          <cell r="H15" t="str">
            <v>United States of America</v>
          </cell>
          <cell r="I15" t="str">
            <v>Word of Mouth</v>
          </cell>
          <cell r="K15" t="str">
            <v>410-469-0655</v>
          </cell>
          <cell r="M15" t="str">
            <v>Single</v>
          </cell>
          <cell r="N15" t="str">
            <v>Yes</v>
          </cell>
          <cell r="O15" t="str">
            <v>Yes</v>
          </cell>
          <cell r="P15" t="str">
            <v>2/16/2022</v>
          </cell>
          <cell r="Q15" t="str">
            <v>Bus Operator</v>
          </cell>
          <cell r="S15" t="str">
            <v>Yes</v>
          </cell>
          <cell r="T15" t="str">
            <v>No</v>
          </cell>
          <cell r="U15" t="str">
            <v>Female</v>
          </cell>
          <cell r="V15" t="str">
            <v>Black/African American</v>
          </cell>
          <cell r="W15" t="str">
            <v>02/16/2022</v>
          </cell>
          <cell r="X15" t="str">
            <v>410-799-7610  Job</v>
          </cell>
          <cell r="Y15" t="str">
            <v>217-92-7419</v>
          </cell>
          <cell r="Z15" t="str">
            <v>09/18/1978</v>
          </cell>
          <cell r="AB15" t="str">
            <v>No</v>
          </cell>
          <cell r="AC15">
            <v>0</v>
          </cell>
          <cell r="AD15">
            <v>30</v>
          </cell>
          <cell r="AE15" t="str">
            <v>Salary/Wages</v>
          </cell>
          <cell r="AG15" t="str">
            <v>Still Working</v>
          </cell>
          <cell r="AH15" t="str">
            <v>No</v>
          </cell>
          <cell r="AI15" t="str">
            <v>Extremely Low Income</v>
          </cell>
          <cell r="AJ15">
            <v>1800</v>
          </cell>
          <cell r="AK15" t="str">
            <v>No</v>
          </cell>
          <cell r="AL15" t="str">
            <v>High School Diploma/GED</v>
          </cell>
          <cell r="AM15" t="str">
            <v>No</v>
          </cell>
          <cell r="AN15" t="str">
            <v>No</v>
          </cell>
          <cell r="AO15" t="str">
            <v>No</v>
          </cell>
          <cell r="AQ15" t="str">
            <v>Yes</v>
          </cell>
          <cell r="AR15" t="str">
            <v>CTC</v>
          </cell>
          <cell r="AS15" t="str">
            <v>DOL Opioid</v>
          </cell>
          <cell r="AT15" t="str">
            <v>CTC</v>
          </cell>
          <cell r="AU15" t="str">
            <v>United States</v>
          </cell>
          <cell r="AV15">
            <v>40</v>
          </cell>
          <cell r="BG15" t="str">
            <v>SH</v>
          </cell>
          <cell r="CJ15" t="str">
            <v>Yes</v>
          </cell>
          <cell r="CP15" t="str">
            <v>No</v>
          </cell>
          <cell r="CQ15" t="str">
            <v>03/07/2022</v>
          </cell>
          <cell r="DK15" t="str">
            <v>Complete</v>
          </cell>
          <cell r="DL15" t="str">
            <v>Yes</v>
          </cell>
          <cell r="EE15">
            <v>43</v>
          </cell>
          <cell r="EF15" t="str">
            <v>No</v>
          </cell>
          <cell r="EH15" t="str">
            <v>Yes</v>
          </cell>
          <cell r="EI15" t="str">
            <v>No</v>
          </cell>
          <cell r="EJ15" t="str">
            <v>Yes</v>
          </cell>
          <cell r="EK15" t="str">
            <v>No</v>
          </cell>
          <cell r="EL15" t="str">
            <v>Yes</v>
          </cell>
          <cell r="EM15" t="str">
            <v>No</v>
          </cell>
          <cell r="EP15" t="str">
            <v>No</v>
          </cell>
          <cell r="EQ15" t="str">
            <v>No</v>
          </cell>
          <cell r="ER15" t="str">
            <v>No</v>
          </cell>
          <cell r="ES15" t="str">
            <v>No</v>
          </cell>
          <cell r="ET15" t="str">
            <v>No</v>
          </cell>
          <cell r="EU15" t="str">
            <v>No</v>
          </cell>
          <cell r="EV15">
            <v>3</v>
          </cell>
          <cell r="EW15" t="str">
            <v>Quarter 3</v>
          </cell>
          <cell r="EX15">
            <v>2022</v>
          </cell>
          <cell r="EY15">
            <v>2022</v>
          </cell>
          <cell r="EZ15">
            <v>2</v>
          </cell>
          <cell r="FA15" t="str">
            <v>Quarter 3</v>
          </cell>
          <cell r="FB15">
            <v>2022</v>
          </cell>
        </row>
        <row r="16">
          <cell r="A16">
            <v>1798</v>
          </cell>
          <cell r="B16">
            <v>977026</v>
          </cell>
          <cell r="C16" t="str">
            <v>Wright, Joseph Lee.</v>
          </cell>
          <cell r="D16" t="str">
            <v>104 Upmanor rd</v>
          </cell>
          <cell r="E16" t="str">
            <v>Baltimore</v>
          </cell>
          <cell r="F16" t="str">
            <v>MD</v>
          </cell>
          <cell r="G16" t="str">
            <v>21229</v>
          </cell>
          <cell r="H16" t="str">
            <v>United States of America</v>
          </cell>
          <cell r="I16" t="str">
            <v>Internet</v>
          </cell>
          <cell r="K16" t="str">
            <v>4104930350</v>
          </cell>
          <cell r="M16" t="str">
            <v>Single</v>
          </cell>
          <cell r="N16" t="str">
            <v>Yes</v>
          </cell>
          <cell r="O16" t="str">
            <v>No</v>
          </cell>
          <cell r="P16" t="str">
            <v>3/8/2022</v>
          </cell>
          <cell r="Q16" t="str">
            <v>FORKLIFT</v>
          </cell>
          <cell r="S16" t="str">
            <v>Yes</v>
          </cell>
          <cell r="T16" t="str">
            <v>No</v>
          </cell>
          <cell r="U16" t="str">
            <v>male</v>
          </cell>
          <cell r="V16" t="str">
            <v>Black/African American</v>
          </cell>
          <cell r="W16" t="str">
            <v>03/08/2022</v>
          </cell>
          <cell r="X16" t="str">
            <v>4433039997</v>
          </cell>
          <cell r="Y16" t="str">
            <v>220821304</v>
          </cell>
          <cell r="Z16" t="str">
            <v>11/18/1968</v>
          </cell>
          <cell r="AA16" t="str">
            <v>wrightjosep@gmail.com</v>
          </cell>
          <cell r="AB16" t="str">
            <v>NO</v>
          </cell>
          <cell r="AC16">
            <v>0</v>
          </cell>
          <cell r="AD16">
            <v>15</v>
          </cell>
          <cell r="AE16" t="str">
            <v>SNAP/Food Stamp</v>
          </cell>
          <cell r="AG16" t="str">
            <v>&lt;1 month</v>
          </cell>
          <cell r="AH16" t="str">
            <v>No</v>
          </cell>
          <cell r="AI16" t="str">
            <v>Low Income</v>
          </cell>
          <cell r="AJ16">
            <v>2000</v>
          </cell>
          <cell r="AK16" t="str">
            <v>No</v>
          </cell>
          <cell r="AL16" t="str">
            <v>High School Diploma/GED</v>
          </cell>
          <cell r="AM16" t="str">
            <v>No</v>
          </cell>
          <cell r="AN16" t="str">
            <v>No</v>
          </cell>
          <cell r="AO16" t="str">
            <v>No</v>
          </cell>
          <cell r="AQ16" t="str">
            <v>No</v>
          </cell>
          <cell r="AR16" t="str">
            <v>MTDL</v>
          </cell>
          <cell r="AS16" t="str">
            <v>DOL Opioid; CDBG</v>
          </cell>
          <cell r="AT16" t="str">
            <v>MTDL</v>
          </cell>
          <cell r="AU16" t="str">
            <v>United States</v>
          </cell>
          <cell r="AV16">
            <v>40</v>
          </cell>
          <cell r="AW16" t="str">
            <v>Age</v>
          </cell>
          <cell r="BG16" t="str">
            <v>ML</v>
          </cell>
          <cell r="CJ16" t="str">
            <v>No</v>
          </cell>
          <cell r="CP16" t="str">
            <v>No</v>
          </cell>
          <cell r="CQ16" t="str">
            <v>03/07/2022</v>
          </cell>
          <cell r="CR16" t="str">
            <v>Yes</v>
          </cell>
          <cell r="CS16" t="str">
            <v>03/25/2022</v>
          </cell>
          <cell r="DJ16" t="str">
            <v>Yes</v>
          </cell>
          <cell r="DK16" t="str">
            <v>Complete</v>
          </cell>
          <cell r="EE16">
            <v>53</v>
          </cell>
          <cell r="EF16" t="str">
            <v>Yes</v>
          </cell>
          <cell r="EG16" t="str">
            <v>CDBG</v>
          </cell>
          <cell r="EH16" t="str">
            <v>Yes</v>
          </cell>
          <cell r="EI16" t="str">
            <v>No</v>
          </cell>
          <cell r="EJ16" t="str">
            <v>Yes</v>
          </cell>
          <cell r="EK16" t="str">
            <v>No</v>
          </cell>
          <cell r="EL16" t="str">
            <v>No</v>
          </cell>
          <cell r="EM16" t="str">
            <v>Yes</v>
          </cell>
          <cell r="EP16" t="str">
            <v>Yes</v>
          </cell>
          <cell r="EQ16" t="str">
            <v>No</v>
          </cell>
          <cell r="ER16" t="str">
            <v>No</v>
          </cell>
          <cell r="ES16" t="str">
            <v>No</v>
          </cell>
          <cell r="ET16" t="str">
            <v>No</v>
          </cell>
          <cell r="EU16" t="str">
            <v>No</v>
          </cell>
          <cell r="EV16">
            <v>3</v>
          </cell>
          <cell r="EW16" t="str">
            <v>Quarter 3</v>
          </cell>
          <cell r="EX16">
            <v>2022</v>
          </cell>
          <cell r="EY16">
            <v>2022</v>
          </cell>
          <cell r="EZ16">
            <v>3</v>
          </cell>
          <cell r="FA16" t="str">
            <v>Quarter 3</v>
          </cell>
          <cell r="FB16">
            <v>2022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D649-0DAC-415A-AA7F-9A7B5C851ECD}">
  <dimension ref="B3:S113"/>
  <sheetViews>
    <sheetView tabSelected="1" zoomScale="90" zoomScaleNormal="90" workbookViewId="0">
      <pane ySplit="8" topLeftCell="A92" activePane="bottomLeft" state="frozen"/>
      <selection pane="bottomLeft" activeCell="F108" sqref="F108:H110"/>
    </sheetView>
  </sheetViews>
  <sheetFormatPr defaultRowHeight="14.25" x14ac:dyDescent="0.45"/>
  <cols>
    <col min="1" max="55" width="9.06640625" style="1" customWidth="1"/>
    <col min="56" max="16384" width="9.06640625" style="1"/>
  </cols>
  <sheetData>
    <row r="3" spans="2:19" x14ac:dyDescent="0.45">
      <c r="B3" s="2" t="s">
        <v>32</v>
      </c>
      <c r="C3" s="3"/>
      <c r="D3" s="3"/>
      <c r="E3" s="3"/>
      <c r="F3" s="3"/>
      <c r="G3" s="3"/>
      <c r="H3" s="3"/>
      <c r="K3" s="2" t="s">
        <v>0</v>
      </c>
      <c r="L3" s="3"/>
      <c r="M3" s="3"/>
      <c r="N3" s="3"/>
      <c r="O3" s="3"/>
      <c r="P3" s="3"/>
      <c r="Q3" s="3"/>
      <c r="R3" s="3"/>
      <c r="S3" s="3"/>
    </row>
    <row r="4" spans="2:19" x14ac:dyDescent="0.45">
      <c r="B4" s="3"/>
      <c r="C4" s="3"/>
      <c r="D4" s="3"/>
      <c r="E4" s="3"/>
      <c r="F4" s="3"/>
      <c r="G4" s="3"/>
      <c r="H4" s="3"/>
      <c r="K4" s="3"/>
      <c r="L4" s="3"/>
      <c r="M4" s="3"/>
      <c r="N4" s="3"/>
      <c r="O4" s="3"/>
      <c r="P4" s="3"/>
      <c r="Q4" s="3"/>
      <c r="R4" s="3"/>
      <c r="S4" s="3"/>
    </row>
    <row r="5" spans="2:19" x14ac:dyDescent="0.45">
      <c r="B5" s="3"/>
      <c r="C5" s="3"/>
      <c r="D5" s="3"/>
      <c r="E5" s="3"/>
      <c r="F5" s="3"/>
      <c r="G5" s="3"/>
      <c r="H5" s="3"/>
      <c r="K5" s="3"/>
      <c r="L5" s="3"/>
      <c r="M5" s="3"/>
      <c r="N5" s="3"/>
      <c r="O5" s="3"/>
      <c r="P5" s="3"/>
      <c r="Q5" s="3"/>
      <c r="R5" s="3"/>
      <c r="S5" s="3"/>
    </row>
    <row r="6" spans="2:19" x14ac:dyDescent="0.45">
      <c r="B6" s="4" t="s">
        <v>32</v>
      </c>
      <c r="C6" s="5"/>
      <c r="D6" s="5"/>
      <c r="E6" s="5"/>
      <c r="F6" s="5"/>
      <c r="G6" s="5"/>
      <c r="H6" s="5"/>
      <c r="K6" s="3"/>
      <c r="L6" s="3"/>
      <c r="M6" s="3"/>
      <c r="N6" s="3"/>
      <c r="O6" s="3"/>
      <c r="P6" s="3"/>
      <c r="Q6" s="3"/>
      <c r="R6" s="3"/>
      <c r="S6" s="3"/>
    </row>
    <row r="7" spans="2:19" x14ac:dyDescent="0.45">
      <c r="B7" s="5"/>
      <c r="C7" s="5"/>
      <c r="D7" s="5"/>
      <c r="E7" s="5"/>
      <c r="F7" s="5"/>
      <c r="G7" s="5"/>
      <c r="H7" s="5"/>
      <c r="K7" s="3"/>
      <c r="L7" s="3"/>
      <c r="M7" s="3"/>
      <c r="N7" s="3"/>
      <c r="O7" s="3"/>
      <c r="P7" s="3"/>
      <c r="Q7" s="3"/>
      <c r="R7" s="3"/>
      <c r="S7" s="3"/>
    </row>
    <row r="8" spans="2:19" x14ac:dyDescent="0.45">
      <c r="B8" s="5"/>
      <c r="C8" s="5"/>
      <c r="D8" s="5"/>
      <c r="E8" s="5"/>
      <c r="F8" s="5"/>
      <c r="G8" s="5"/>
      <c r="H8" s="5"/>
      <c r="K8" s="3"/>
      <c r="L8" s="3"/>
      <c r="M8" s="3"/>
      <c r="N8" s="3"/>
      <c r="O8" s="3"/>
      <c r="P8" s="3"/>
      <c r="Q8" s="3"/>
      <c r="R8" s="3"/>
      <c r="S8" s="3"/>
    </row>
    <row r="11" spans="2:19" x14ac:dyDescent="0.45">
      <c r="B11" s="6" t="s">
        <v>31</v>
      </c>
      <c r="C11" s="3"/>
      <c r="D11" s="3"/>
      <c r="E11" s="3"/>
      <c r="F11" s="3"/>
      <c r="G11" s="3"/>
      <c r="H11" s="3"/>
    </row>
    <row r="12" spans="2:19" x14ac:dyDescent="0.45">
      <c r="B12" s="3"/>
      <c r="C12" s="3"/>
      <c r="D12" s="3"/>
      <c r="E12" s="3"/>
      <c r="F12" s="3"/>
      <c r="G12" s="3"/>
      <c r="H12" s="3"/>
    </row>
    <row r="13" spans="2:19" x14ac:dyDescent="0.45">
      <c r="B13" s="3"/>
      <c r="C13" s="3"/>
      <c r="D13" s="3"/>
      <c r="E13" s="3"/>
      <c r="F13" s="3"/>
      <c r="G13" s="3"/>
      <c r="H13" s="3"/>
    </row>
    <row r="16" spans="2:19" x14ac:dyDescent="0.45">
      <c r="B16" s="7" t="s">
        <v>1</v>
      </c>
      <c r="C16" s="8"/>
      <c r="D16" s="8"/>
      <c r="E16" s="9"/>
      <c r="F16" s="7">
        <v>15</v>
      </c>
      <c r="G16" s="8"/>
      <c r="H16" s="9"/>
    </row>
    <row r="17" spans="2:8" x14ac:dyDescent="0.45">
      <c r="B17" s="10"/>
      <c r="C17" s="3"/>
      <c r="D17" s="3"/>
      <c r="E17" s="11"/>
      <c r="F17" s="10"/>
      <c r="G17" s="3"/>
      <c r="H17" s="11"/>
    </row>
    <row r="18" spans="2:8" x14ac:dyDescent="0.45">
      <c r="B18" s="12"/>
      <c r="C18" s="13"/>
      <c r="D18" s="13"/>
      <c r="E18" s="14"/>
      <c r="F18" s="12"/>
      <c r="G18" s="13"/>
      <c r="H18" s="14"/>
    </row>
    <row r="19" spans="2:8" ht="14.25" customHeight="1" x14ac:dyDescent="0.45">
      <c r="B19" s="7" t="s">
        <v>2</v>
      </c>
      <c r="C19" s="8"/>
      <c r="D19" s="8"/>
      <c r="E19" s="9"/>
      <c r="F19" s="7" t="e">
        <f>COUNTIFS(
INDEX([1]Data!$1:$1048576,0,MATCH("Enrollment Satisfied",[1]Data!$1:$1,0)),"Yes")</f>
        <v>#VALUE!</v>
      </c>
      <c r="G19" s="9"/>
      <c r="H19" s="15" t="e">
        <f>F19/$F$16</f>
        <v>#VALUE!</v>
      </c>
    </row>
    <row r="20" spans="2:8" x14ac:dyDescent="0.45">
      <c r="B20" s="10"/>
      <c r="C20" s="3"/>
      <c r="D20" s="3"/>
      <c r="E20" s="11"/>
      <c r="F20" s="10"/>
      <c r="G20" s="11"/>
      <c r="H20" s="16"/>
    </row>
    <row r="21" spans="2:8" ht="18.399999999999999" customHeight="1" x14ac:dyDescent="0.45">
      <c r="B21" s="12"/>
      <c r="C21" s="13"/>
      <c r="D21" s="13"/>
      <c r="E21" s="14"/>
      <c r="F21" s="12"/>
      <c r="G21" s="14"/>
      <c r="H21" s="17"/>
    </row>
    <row r="22" spans="2:8" ht="14.35" customHeight="1" x14ac:dyDescent="0.45">
      <c r="B22" s="7" t="s">
        <v>3</v>
      </c>
      <c r="C22" s="8"/>
      <c r="D22" s="8"/>
      <c r="E22" s="9"/>
      <c r="F22" s="7" t="e">
        <f>COUNTIFS(
INDEX([1]Data!$1:$1048576,0,MATCH("Name",[1]Data!$1:$1,0)),"&lt;&gt;",
INDEX([1]Data!$1:$1048576,0,MATCH("Original Training Program",[1]Data!$1:$1,0)),"")</f>
        <v>#VALUE!</v>
      </c>
      <c r="G22" s="9"/>
      <c r="H22" s="15" t="e">
        <f>F22/$F$16</f>
        <v>#VALUE!</v>
      </c>
    </row>
    <row r="23" spans="2:8" ht="14.35" customHeight="1" x14ac:dyDescent="0.45">
      <c r="B23" s="10"/>
      <c r="C23" s="3"/>
      <c r="D23" s="3"/>
      <c r="E23" s="11"/>
      <c r="F23" s="10"/>
      <c r="G23" s="11"/>
      <c r="H23" s="16"/>
    </row>
    <row r="24" spans="2:8" ht="14.35" customHeight="1" x14ac:dyDescent="0.45">
      <c r="B24" s="12"/>
      <c r="C24" s="13"/>
      <c r="D24" s="13"/>
      <c r="E24" s="14"/>
      <c r="F24" s="12"/>
      <c r="G24" s="14"/>
      <c r="H24" s="17"/>
    </row>
    <row r="25" spans="2:8" ht="14.25" customHeight="1" x14ac:dyDescent="0.45">
      <c r="B25" s="7" t="s">
        <v>4</v>
      </c>
      <c r="C25" s="8"/>
      <c r="D25" s="8"/>
      <c r="E25" s="9"/>
      <c r="F25" s="7" t="e">
        <f>COUNTIFS(
INDEX([1]Data!$1:$1048576,0,MATCH("Enrollment Pending",[1]Data!$1:$1,0)),"Yes",
INDEX([1]Data!$1:$1048576,0,MATCH("Original Training Program",[1]Data!$1:$1,0)),"&lt;&gt;")</f>
        <v>#VALUE!</v>
      </c>
      <c r="G25" s="9"/>
      <c r="H25" s="15" t="e">
        <f>F25/$F$16</f>
        <v>#VALUE!</v>
      </c>
    </row>
    <row r="26" spans="2:8" x14ac:dyDescent="0.45">
      <c r="B26" s="10"/>
      <c r="C26" s="3"/>
      <c r="D26" s="3"/>
      <c r="E26" s="11"/>
      <c r="F26" s="10"/>
      <c r="G26" s="11"/>
      <c r="H26" s="16"/>
    </row>
    <row r="27" spans="2:8" x14ac:dyDescent="0.45">
      <c r="B27" s="12"/>
      <c r="C27" s="13"/>
      <c r="D27" s="13"/>
      <c r="E27" s="14"/>
      <c r="F27" s="12"/>
      <c r="G27" s="14"/>
      <c r="H27" s="17"/>
    </row>
    <row r="28" spans="2:8" x14ac:dyDescent="0.45">
      <c r="B28" s="7" t="s">
        <v>5</v>
      </c>
      <c r="C28" s="8"/>
      <c r="D28" s="8"/>
      <c r="E28" s="9"/>
      <c r="F28" s="7" t="e">
        <f>COUNTIFS(
INDEX([1]Data!$1:$1048576,0,MATCH("Active",[1]Data!1:1,0)),"Yes")</f>
        <v>#VALUE!</v>
      </c>
      <c r="G28" s="9"/>
      <c r="H28" s="18" t="e">
        <f>F28/$F$16</f>
        <v>#VALUE!</v>
      </c>
    </row>
    <row r="29" spans="2:8" x14ac:dyDescent="0.45">
      <c r="B29" s="10"/>
      <c r="C29" s="3"/>
      <c r="D29" s="3"/>
      <c r="E29" s="11"/>
      <c r="F29" s="10"/>
      <c r="G29" s="11"/>
      <c r="H29" s="16"/>
    </row>
    <row r="30" spans="2:8" x14ac:dyDescent="0.45">
      <c r="B30" s="12"/>
      <c r="C30" s="13"/>
      <c r="D30" s="13"/>
      <c r="E30" s="14"/>
      <c r="F30" s="12"/>
      <c r="G30" s="14"/>
      <c r="H30" s="17"/>
    </row>
    <row r="31" spans="2:8" ht="14.25" customHeight="1" x14ac:dyDescent="0.45">
      <c r="B31" s="7" t="s">
        <v>6</v>
      </c>
      <c r="C31" s="8"/>
      <c r="D31" s="8"/>
      <c r="E31" s="9"/>
      <c r="F31" s="7" t="e">
        <f>COUNTIFS(
INDEX([1]Data!$1:$1048576,0,MATCH("Inactive",[1]Data!1:1,0)),"Yes")</f>
        <v>#VALUE!</v>
      </c>
      <c r="G31" s="9"/>
      <c r="H31" s="18" t="e">
        <f>F31/F16</f>
        <v>#VALUE!</v>
      </c>
    </row>
    <row r="32" spans="2:8" ht="14.25" customHeight="1" x14ac:dyDescent="0.45">
      <c r="B32" s="10"/>
      <c r="C32" s="3"/>
      <c r="D32" s="3"/>
      <c r="E32" s="11"/>
      <c r="F32" s="10"/>
      <c r="G32" s="11"/>
      <c r="H32" s="16"/>
    </row>
    <row r="33" spans="2:8" ht="14.25" customHeight="1" x14ac:dyDescent="0.45">
      <c r="B33" s="12"/>
      <c r="C33" s="13"/>
      <c r="D33" s="13"/>
      <c r="E33" s="14"/>
      <c r="F33" s="12"/>
      <c r="G33" s="14"/>
      <c r="H33" s="17"/>
    </row>
    <row r="34" spans="2:8" ht="14.25" customHeight="1" x14ac:dyDescent="0.45">
      <c r="B34" s="7" t="s">
        <v>7</v>
      </c>
      <c r="C34" s="8"/>
      <c r="D34" s="8"/>
      <c r="E34" s="9"/>
      <c r="F34" s="7" t="e">
        <f>COUNTIFS(
INDEX([1]Data!$1:$1048576,0,MATCH("Currently Employed",[1]Data!1:1,0)),"Yes")</f>
        <v>#VALUE!</v>
      </c>
      <c r="G34" s="9"/>
      <c r="H34" s="18" t="e">
        <f>F34/$F$19</f>
        <v>#VALUE!</v>
      </c>
    </row>
    <row r="35" spans="2:8" ht="14.25" customHeight="1" x14ac:dyDescent="0.45">
      <c r="B35" s="10"/>
      <c r="C35" s="3"/>
      <c r="D35" s="3"/>
      <c r="E35" s="11"/>
      <c r="F35" s="10"/>
      <c r="G35" s="11"/>
      <c r="H35" s="16"/>
    </row>
    <row r="36" spans="2:8" ht="14.25" customHeight="1" x14ac:dyDescent="0.45">
      <c r="B36" s="12"/>
      <c r="C36" s="13"/>
      <c r="D36" s="13"/>
      <c r="E36" s="14"/>
      <c r="F36" s="12"/>
      <c r="G36" s="14"/>
      <c r="H36" s="17"/>
    </row>
    <row r="37" spans="2:8" ht="14.25" hidden="1" customHeight="1" x14ac:dyDescent="0.45">
      <c r="B37" s="7" t="s">
        <v>8</v>
      </c>
      <c r="C37" s="8"/>
      <c r="D37" s="8"/>
      <c r="E37" s="9"/>
      <c r="F37" s="7" t="e">
        <f>IF($B$6="2020-2021",COUNTIFS(INDEX(#REF!,0,MATCH("Status Unknown",#REF!,0)),"Yes"),COUNTIFS(INDEX(#REF!,0,MATCH("Status Unknown",#REF!,0)),"Yes",INDEX(#REF!,0,MATCH("Fiscal Year",#REF!,0)),Dashboard!$B$6))</f>
        <v>#REF!</v>
      </c>
      <c r="G37" s="9"/>
      <c r="H37" s="18" t="e">
        <f>F37/$F$19</f>
        <v>#REF!</v>
      </c>
    </row>
    <row r="38" spans="2:8" ht="14.25" hidden="1" customHeight="1" x14ac:dyDescent="0.45">
      <c r="B38" s="10"/>
      <c r="C38" s="3"/>
      <c r="D38" s="3"/>
      <c r="E38" s="11"/>
      <c r="F38" s="10"/>
      <c r="G38" s="11"/>
      <c r="H38" s="16"/>
    </row>
    <row r="39" spans="2:8" ht="14.25" hidden="1" customHeight="1" x14ac:dyDescent="0.45">
      <c r="B39" s="12"/>
      <c r="C39" s="13"/>
      <c r="D39" s="13"/>
      <c r="E39" s="14"/>
      <c r="F39" s="12"/>
      <c r="G39" s="14"/>
      <c r="H39" s="17"/>
    </row>
    <row r="40" spans="2:8" ht="14.25" customHeight="1" x14ac:dyDescent="0.45">
      <c r="B40" s="7" t="s">
        <v>9</v>
      </c>
      <c r="C40" s="8"/>
      <c r="D40" s="8"/>
      <c r="E40" s="9"/>
      <c r="F40" s="7" t="e">
        <f>COUNTIFS(
INDEX([1]Data!$1:$1048576,0,MATCH("Ttw",[1]Data!$1:$1,0)),"Current TTW Holder",
INDEX([1]Data!$1:$1048576,0,MATCH("Original Training Program",[1]Data!$1:$1,0)),"&lt;&gt;")</f>
        <v>#VALUE!</v>
      </c>
      <c r="G40" s="9"/>
      <c r="H40" s="18" t="e">
        <f>F40/$F$19</f>
        <v>#VALUE!</v>
      </c>
    </row>
    <row r="41" spans="2:8" ht="14.25" customHeight="1" x14ac:dyDescent="0.45">
      <c r="B41" s="10"/>
      <c r="C41" s="3"/>
      <c r="D41" s="3"/>
      <c r="E41" s="11"/>
      <c r="F41" s="10"/>
      <c r="G41" s="11"/>
      <c r="H41" s="16"/>
    </row>
    <row r="42" spans="2:8" ht="14.25" customHeight="1" x14ac:dyDescent="0.45">
      <c r="B42" s="12"/>
      <c r="C42" s="13"/>
      <c r="D42" s="13"/>
      <c r="E42" s="14"/>
      <c r="F42" s="12"/>
      <c r="G42" s="14"/>
      <c r="H42" s="17"/>
    </row>
    <row r="45" spans="2:8" x14ac:dyDescent="0.45">
      <c r="B45" s="6" t="s">
        <v>10</v>
      </c>
      <c r="C45" s="3"/>
      <c r="D45" s="3"/>
      <c r="E45" s="3"/>
      <c r="F45" s="3"/>
      <c r="G45" s="3"/>
      <c r="H45" s="3"/>
    </row>
    <row r="46" spans="2:8" x14ac:dyDescent="0.45">
      <c r="B46" s="3"/>
      <c r="C46" s="3"/>
      <c r="D46" s="3"/>
      <c r="E46" s="3"/>
      <c r="F46" s="3"/>
      <c r="G46" s="3"/>
      <c r="H46" s="3"/>
    </row>
    <row r="47" spans="2:8" x14ac:dyDescent="0.45">
      <c r="B47" s="3"/>
      <c r="C47" s="3"/>
      <c r="D47" s="3"/>
      <c r="E47" s="3"/>
      <c r="F47" s="3"/>
      <c r="G47" s="3"/>
      <c r="H47" s="3"/>
    </row>
    <row r="50" spans="2:8" ht="14.25" customHeight="1" x14ac:dyDescent="0.45">
      <c r="B50" s="7" t="s">
        <v>11</v>
      </c>
      <c r="C50" s="8"/>
      <c r="D50" s="8"/>
      <c r="E50" s="9"/>
      <c r="F50" s="7" t="e">
        <f>COUNTIFS(
INDEX([1]Data!$1:$1048576,0,MATCH("Original Training Program",[1]Data!$1:$1,0)),Dashboard!$B50,
INDEX([1]Data!$1:$1048576,0,MATCH("Enrollment Satisfied",[1]Data!$1:$1,0)),"Yes")</f>
        <v>#VALUE!</v>
      </c>
      <c r="G50" s="9"/>
      <c r="H50" s="18" t="e">
        <f>$F50/$F$19</f>
        <v>#VALUE!</v>
      </c>
    </row>
    <row r="51" spans="2:8" x14ac:dyDescent="0.45">
      <c r="B51" s="10"/>
      <c r="C51" s="3"/>
      <c r="D51" s="3"/>
      <c r="E51" s="11"/>
      <c r="F51" s="10"/>
      <c r="G51" s="11"/>
      <c r="H51" s="16"/>
    </row>
    <row r="52" spans="2:8" x14ac:dyDescent="0.45">
      <c r="B52" s="12"/>
      <c r="C52" s="13"/>
      <c r="D52" s="13"/>
      <c r="E52" s="14"/>
      <c r="F52" s="12"/>
      <c r="G52" s="14"/>
      <c r="H52" s="17"/>
    </row>
    <row r="53" spans="2:8" ht="14.25" customHeight="1" x14ac:dyDescent="0.45">
      <c r="B53" s="7" t="s">
        <v>12</v>
      </c>
      <c r="C53" s="8"/>
      <c r="D53" s="8"/>
      <c r="E53" s="9"/>
      <c r="F53" s="7" t="e">
        <f>COUNTIFS(
INDEX([1]Data!$1:$1048576,0,MATCH("Original Training Program",[1]Data!$1:$1,0)),Dashboard!$B53,
INDEX([1]Data!$1:$1048576,0,MATCH("Enrollment Satisfied",[1]Data!$1:$1,0)),"Yes")</f>
        <v>#VALUE!</v>
      </c>
      <c r="G53" s="9"/>
      <c r="H53" s="18" t="e">
        <f>$F53/$F$19</f>
        <v>#VALUE!</v>
      </c>
    </row>
    <row r="54" spans="2:8" ht="14.25" customHeight="1" x14ac:dyDescent="0.45">
      <c r="B54" s="10"/>
      <c r="C54" s="3"/>
      <c r="D54" s="3"/>
      <c r="E54" s="11"/>
      <c r="F54" s="10"/>
      <c r="G54" s="11"/>
      <c r="H54" s="16"/>
    </row>
    <row r="55" spans="2:8" ht="14.25" customHeight="1" x14ac:dyDescent="0.45">
      <c r="B55" s="12"/>
      <c r="C55" s="13"/>
      <c r="D55" s="13"/>
      <c r="E55" s="14"/>
      <c r="F55" s="12"/>
      <c r="G55" s="14"/>
      <c r="H55" s="17"/>
    </row>
    <row r="56" spans="2:8" ht="14.25" customHeight="1" x14ac:dyDescent="0.45">
      <c r="B56" s="7" t="s">
        <v>13</v>
      </c>
      <c r="C56" s="8"/>
      <c r="D56" s="8"/>
      <c r="E56" s="9"/>
      <c r="F56" s="7" t="e">
        <f>COUNTIFS(
INDEX([1]Data!$1:$1048576,0,MATCH("Original Training Program",[1]Data!$1:$1,0)),Dashboard!$B56,
INDEX([1]Data!$1:$1048576,0,MATCH("Enrollment Satisfied",[1]Data!$1:$1,0)),"Yes")</f>
        <v>#VALUE!</v>
      </c>
      <c r="G56" s="9"/>
      <c r="H56" s="18" t="e">
        <f>$F56/$F$19</f>
        <v>#VALUE!</v>
      </c>
    </row>
    <row r="57" spans="2:8" ht="14.25" customHeight="1" x14ac:dyDescent="0.45">
      <c r="B57" s="10"/>
      <c r="C57" s="3"/>
      <c r="D57" s="3"/>
      <c r="E57" s="11"/>
      <c r="F57" s="10"/>
      <c r="G57" s="11"/>
      <c r="H57" s="16"/>
    </row>
    <row r="58" spans="2:8" ht="14.25" customHeight="1" x14ac:dyDescent="0.45">
      <c r="B58" s="12"/>
      <c r="C58" s="13"/>
      <c r="D58" s="13"/>
      <c r="E58" s="14"/>
      <c r="F58" s="12"/>
      <c r="G58" s="14"/>
      <c r="H58" s="17"/>
    </row>
    <row r="59" spans="2:8" ht="14.25" customHeight="1" x14ac:dyDescent="0.45">
      <c r="B59" s="7" t="s">
        <v>14</v>
      </c>
      <c r="C59" s="8"/>
      <c r="D59" s="8"/>
      <c r="E59" s="9"/>
      <c r="F59" s="7" t="e">
        <f>COUNTIFS(
INDEX([1]Data!$1:$1048576,0,MATCH("Original Training Program",[1]Data!$1:$1,0)),Dashboard!$B59,
INDEX([1]Data!$1:$1048576,0,MATCH("Enrollment Satisfied",[1]Data!$1:$1,0)),"Yes")</f>
        <v>#VALUE!</v>
      </c>
      <c r="G59" s="9"/>
      <c r="H59" s="18" t="e">
        <f>$F59/$F$19</f>
        <v>#VALUE!</v>
      </c>
    </row>
    <row r="60" spans="2:8" ht="14.25" customHeight="1" x14ac:dyDescent="0.45">
      <c r="B60" s="10"/>
      <c r="C60" s="3"/>
      <c r="D60" s="3"/>
      <c r="E60" s="11"/>
      <c r="F60" s="10"/>
      <c r="G60" s="11"/>
      <c r="H60" s="16"/>
    </row>
    <row r="61" spans="2:8" ht="14.25" customHeight="1" x14ac:dyDescent="0.45">
      <c r="B61" s="12"/>
      <c r="C61" s="13"/>
      <c r="D61" s="13"/>
      <c r="E61" s="14"/>
      <c r="F61" s="12"/>
      <c r="G61" s="14"/>
      <c r="H61" s="17"/>
    </row>
    <row r="64" spans="2:8" x14ac:dyDescent="0.45">
      <c r="B64" s="6" t="s">
        <v>15</v>
      </c>
      <c r="C64" s="3"/>
      <c r="D64" s="3"/>
      <c r="E64" s="3"/>
      <c r="F64" s="3"/>
      <c r="G64" s="3"/>
      <c r="H64" s="3"/>
    </row>
    <row r="65" spans="2:8" x14ac:dyDescent="0.45">
      <c r="B65" s="3"/>
      <c r="C65" s="3"/>
      <c r="D65" s="3"/>
      <c r="E65" s="3"/>
      <c r="F65" s="3"/>
      <c r="G65" s="3"/>
      <c r="H65" s="3"/>
    </row>
    <row r="66" spans="2:8" x14ac:dyDescent="0.45">
      <c r="B66" s="3"/>
      <c r="C66" s="3"/>
      <c r="D66" s="3"/>
      <c r="E66" s="3"/>
      <c r="F66" s="3"/>
      <c r="G66" s="3"/>
      <c r="H66" s="3"/>
    </row>
    <row r="69" spans="2:8" x14ac:dyDescent="0.45">
      <c r="B69" s="7" t="s">
        <v>16</v>
      </c>
      <c r="C69" s="8"/>
      <c r="D69" s="8"/>
      <c r="E69" s="9"/>
      <c r="F69" s="7" t="e">
        <f>COUNTIFS(
INDEX([1]Data!$1:$1048576,0,MATCH("Program Completion",[1]Data!$1:$1,0)),"Yes")</f>
        <v>#VALUE!</v>
      </c>
      <c r="G69" s="9"/>
      <c r="H69" s="18" t="e">
        <f>$F69/$F$19</f>
        <v>#VALUE!</v>
      </c>
    </row>
    <row r="70" spans="2:8" x14ac:dyDescent="0.45">
      <c r="B70" s="10"/>
      <c r="C70" s="3"/>
      <c r="D70" s="3"/>
      <c r="E70" s="11"/>
      <c r="F70" s="10"/>
      <c r="G70" s="11"/>
      <c r="H70" s="16"/>
    </row>
    <row r="71" spans="2:8" x14ac:dyDescent="0.45">
      <c r="B71" s="12"/>
      <c r="C71" s="13"/>
      <c r="D71" s="13"/>
      <c r="E71" s="14"/>
      <c r="F71" s="12"/>
      <c r="G71" s="14"/>
      <c r="H71" s="17"/>
    </row>
    <row r="72" spans="2:8" ht="14.25" customHeight="1" x14ac:dyDescent="0.45">
      <c r="B72" s="7" t="s">
        <v>17</v>
      </c>
      <c r="C72" s="8"/>
      <c r="D72" s="8"/>
      <c r="E72" s="9"/>
      <c r="F72" s="7" t="e">
        <f>COUNTIFS(
INDEX([1]Data!$1:$1048576,0,MATCH("Gained Certification",[1]Data!$1:$1,0)),"Yes")</f>
        <v>#VALUE!</v>
      </c>
      <c r="G72" s="9"/>
      <c r="H72" s="18" t="e">
        <f>$F72/$F$69</f>
        <v>#VALUE!</v>
      </c>
    </row>
    <row r="73" spans="2:8" ht="14.25" customHeight="1" x14ac:dyDescent="0.45">
      <c r="B73" s="10"/>
      <c r="C73" s="3"/>
      <c r="D73" s="3"/>
      <c r="E73" s="11"/>
      <c r="F73" s="10"/>
      <c r="G73" s="11"/>
      <c r="H73" s="16"/>
    </row>
    <row r="74" spans="2:8" ht="14.25" customHeight="1" x14ac:dyDescent="0.45">
      <c r="B74" s="12"/>
      <c r="C74" s="13"/>
      <c r="D74" s="13"/>
      <c r="E74" s="14"/>
      <c r="F74" s="12"/>
      <c r="G74" s="14"/>
      <c r="H74" s="17"/>
    </row>
    <row r="75" spans="2:8" ht="14.25" customHeight="1" x14ac:dyDescent="0.45">
      <c r="B75" s="7" t="s">
        <v>18</v>
      </c>
      <c r="C75" s="8"/>
      <c r="D75" s="8"/>
      <c r="E75" s="9"/>
      <c r="F75" s="7" t="e">
        <f>COUNTIFS(
INDEX([1]Data!$1:$1048576,0,MATCH("Gained Employment",[1]Data!$1:$1,0)),"Yes")</f>
        <v>#VALUE!</v>
      </c>
      <c r="G75" s="9"/>
      <c r="H75" s="18" t="e">
        <f>$F75/$F$69</f>
        <v>#VALUE!</v>
      </c>
    </row>
    <row r="76" spans="2:8" ht="14.25" customHeight="1" x14ac:dyDescent="0.45">
      <c r="B76" s="10"/>
      <c r="C76" s="3"/>
      <c r="D76" s="3"/>
      <c r="E76" s="11"/>
      <c r="F76" s="10"/>
      <c r="G76" s="11"/>
      <c r="H76" s="16"/>
    </row>
    <row r="77" spans="2:8" ht="14.25" customHeight="1" x14ac:dyDescent="0.45">
      <c r="B77" s="12"/>
      <c r="C77" s="13"/>
      <c r="D77" s="13"/>
      <c r="E77" s="14"/>
      <c r="F77" s="12"/>
      <c r="G77" s="14"/>
      <c r="H77" s="17"/>
    </row>
    <row r="78" spans="2:8" ht="14.25" customHeight="1" x14ac:dyDescent="0.45">
      <c r="B78" s="7" t="s">
        <v>19</v>
      </c>
      <c r="C78" s="8"/>
      <c r="D78" s="8"/>
      <c r="E78" s="9"/>
      <c r="F78" s="7" t="e">
        <f>COUNTIFS(
INDEX([1]Data!$1:$1048576,0,MATCH("Last Retention Status",[1]Data!$1:$1,0)),"&lt;&gt;")-1</f>
        <v>#VALUE!</v>
      </c>
      <c r="G78" s="9"/>
      <c r="H78" s="18" t="e">
        <f>$F78/$F$75</f>
        <v>#VALUE!</v>
      </c>
    </row>
    <row r="79" spans="2:8" ht="14.25" customHeight="1" x14ac:dyDescent="0.45">
      <c r="B79" s="10"/>
      <c r="C79" s="3"/>
      <c r="D79" s="3"/>
      <c r="E79" s="11"/>
      <c r="F79" s="10"/>
      <c r="G79" s="11"/>
      <c r="H79" s="16"/>
    </row>
    <row r="80" spans="2:8" ht="14.25" customHeight="1" x14ac:dyDescent="0.45">
      <c r="B80" s="12"/>
      <c r="C80" s="13"/>
      <c r="D80" s="13"/>
      <c r="E80" s="14"/>
      <c r="F80" s="12"/>
      <c r="G80" s="14"/>
      <c r="H80" s="17"/>
    </row>
    <row r="81" spans="2:8" ht="14.25" customHeight="1" x14ac:dyDescent="0.45">
      <c r="B81" s="7" t="s">
        <v>20</v>
      </c>
      <c r="C81" s="8"/>
      <c r="D81" s="8"/>
      <c r="E81" s="9"/>
      <c r="F81" s="7" t="e">
        <f>COUNTIFS(
INDEX([1]Data!$1:$1048576,0,MATCH("Retention Milestone",[1]Data!$1:$1,0)),"&lt;30")</f>
        <v>#VALUE!</v>
      </c>
      <c r="G81" s="9"/>
      <c r="H81" s="18" t="e">
        <f>$F81/$F$78</f>
        <v>#VALUE!</v>
      </c>
    </row>
    <row r="82" spans="2:8" ht="14.25" customHeight="1" x14ac:dyDescent="0.45">
      <c r="B82" s="10"/>
      <c r="C82" s="3"/>
      <c r="D82" s="3"/>
      <c r="E82" s="11"/>
      <c r="F82" s="10"/>
      <c r="G82" s="11"/>
      <c r="H82" s="16"/>
    </row>
    <row r="83" spans="2:8" ht="14.25" customHeight="1" x14ac:dyDescent="0.45">
      <c r="B83" s="12"/>
      <c r="C83" s="13"/>
      <c r="D83" s="13"/>
      <c r="E83" s="14"/>
      <c r="F83" s="12"/>
      <c r="G83" s="14"/>
      <c r="H83" s="17"/>
    </row>
    <row r="84" spans="2:8" ht="14.25" customHeight="1" x14ac:dyDescent="0.45">
      <c r="B84" s="7" t="s">
        <v>21</v>
      </c>
      <c r="C84" s="8"/>
      <c r="D84" s="8"/>
      <c r="E84" s="9"/>
      <c r="F84" s="7" t="e">
        <f>COUNTIFS(
INDEX([1]Data!$1:$1048576,0,MATCH("Retention Milestone",[1]Data!$1:$1,0)),"&gt;=30")</f>
        <v>#VALUE!</v>
      </c>
      <c r="G84" s="9"/>
      <c r="H84" s="18" t="e">
        <f>$F84/$F$78</f>
        <v>#VALUE!</v>
      </c>
    </row>
    <row r="85" spans="2:8" ht="14.25" customHeight="1" x14ac:dyDescent="0.45">
      <c r="B85" s="10"/>
      <c r="C85" s="3"/>
      <c r="D85" s="3"/>
      <c r="E85" s="11"/>
      <c r="F85" s="10"/>
      <c r="G85" s="11"/>
      <c r="H85" s="16"/>
    </row>
    <row r="86" spans="2:8" ht="14.25" customHeight="1" x14ac:dyDescent="0.45">
      <c r="B86" s="12"/>
      <c r="C86" s="13"/>
      <c r="D86" s="13"/>
      <c r="E86" s="14"/>
      <c r="F86" s="12"/>
      <c r="G86" s="14"/>
      <c r="H86" s="17"/>
    </row>
    <row r="87" spans="2:8" ht="14.25" customHeight="1" x14ac:dyDescent="0.45">
      <c r="B87" s="7" t="s">
        <v>22</v>
      </c>
      <c r="C87" s="8"/>
      <c r="D87" s="8"/>
      <c r="E87" s="9"/>
      <c r="F87" s="7" t="e">
        <f>COUNTIFS(
INDEX([1]Data!$1:$1048576,0,MATCH("Retention Milestone",[1]Data!$1:$1,0)),"&gt;=90")</f>
        <v>#VALUE!</v>
      </c>
      <c r="G87" s="9"/>
      <c r="H87" s="18" t="e">
        <f>$F87/$F$78</f>
        <v>#VALUE!</v>
      </c>
    </row>
    <row r="88" spans="2:8" ht="14.25" customHeight="1" x14ac:dyDescent="0.45">
      <c r="B88" s="10"/>
      <c r="C88" s="3"/>
      <c r="D88" s="3"/>
      <c r="E88" s="11"/>
      <c r="F88" s="10"/>
      <c r="G88" s="11"/>
      <c r="H88" s="16"/>
    </row>
    <row r="89" spans="2:8" ht="14.25" customHeight="1" x14ac:dyDescent="0.45">
      <c r="B89" s="12"/>
      <c r="C89" s="13"/>
      <c r="D89" s="13"/>
      <c r="E89" s="14"/>
      <c r="F89" s="12"/>
      <c r="G89" s="14"/>
      <c r="H89" s="17"/>
    </row>
    <row r="90" spans="2:8" ht="14.25" customHeight="1" x14ac:dyDescent="0.45">
      <c r="B90" s="7" t="s">
        <v>23</v>
      </c>
      <c r="C90" s="8"/>
      <c r="D90" s="8"/>
      <c r="E90" s="9"/>
      <c r="F90" s="7" t="e">
        <f>COUNTIFS(
INDEX([1]Data!$1:$1048576,0,MATCH("Retention Milestone",[1]Data!$1:$1,0)),"&gt;=180")</f>
        <v>#VALUE!</v>
      </c>
      <c r="G90" s="9"/>
      <c r="H90" s="18" t="e">
        <f>$F90/$F$78</f>
        <v>#VALUE!</v>
      </c>
    </row>
    <row r="91" spans="2:8" ht="14.25" customHeight="1" x14ac:dyDescent="0.45">
      <c r="B91" s="10"/>
      <c r="C91" s="3"/>
      <c r="D91" s="3"/>
      <c r="E91" s="11"/>
      <c r="F91" s="10"/>
      <c r="G91" s="11"/>
      <c r="H91" s="16"/>
    </row>
    <row r="92" spans="2:8" ht="14.25" customHeight="1" x14ac:dyDescent="0.45">
      <c r="B92" s="12"/>
      <c r="C92" s="13"/>
      <c r="D92" s="13"/>
      <c r="E92" s="14"/>
      <c r="F92" s="12"/>
      <c r="G92" s="14"/>
      <c r="H92" s="17"/>
    </row>
    <row r="93" spans="2:8" ht="14.25" customHeight="1" x14ac:dyDescent="0.45">
      <c r="B93" s="7" t="s">
        <v>24</v>
      </c>
      <c r="C93" s="8"/>
      <c r="D93" s="8"/>
      <c r="E93" s="9"/>
      <c r="F93" s="7" t="e">
        <f>COUNTIFS(
INDEX([1]Data!$1:$1048576,0,MATCH("Retention Milestone",[1]Data!$1:$1,0)),"&gt;=360")</f>
        <v>#VALUE!</v>
      </c>
      <c r="G93" s="9"/>
      <c r="H93" s="18" t="e">
        <f>$F93/$F$78</f>
        <v>#VALUE!</v>
      </c>
    </row>
    <row r="94" spans="2:8" ht="14.25" customHeight="1" x14ac:dyDescent="0.45">
      <c r="B94" s="10"/>
      <c r="C94" s="3"/>
      <c r="D94" s="3"/>
      <c r="E94" s="11"/>
      <c r="F94" s="10"/>
      <c r="G94" s="11"/>
      <c r="H94" s="16"/>
    </row>
    <row r="95" spans="2:8" ht="14.25" customHeight="1" x14ac:dyDescent="0.45">
      <c r="B95" s="12"/>
      <c r="C95" s="13"/>
      <c r="D95" s="13"/>
      <c r="E95" s="14"/>
      <c r="F95" s="12"/>
      <c r="G95" s="14"/>
      <c r="H95" s="17"/>
    </row>
    <row r="96" spans="2:8" ht="14.25" customHeight="1" x14ac:dyDescent="0.45">
      <c r="B96" s="7" t="s">
        <v>25</v>
      </c>
      <c r="C96" s="8"/>
      <c r="D96" s="8"/>
      <c r="E96" s="9"/>
      <c r="F96" s="7" t="e">
        <f>COUNTIFS(
INDEX([1]Data!$1:$1048576,0,MATCH("Last Retention Status",[1]Data!$1:$1,0)),"*Job Retained*")</f>
        <v>#VALUE!</v>
      </c>
      <c r="G96" s="9"/>
      <c r="H96" s="18" t="e">
        <f>$F96/$F$78</f>
        <v>#VALUE!</v>
      </c>
    </row>
    <row r="97" spans="2:8" ht="14.25" customHeight="1" x14ac:dyDescent="0.45">
      <c r="B97" s="10"/>
      <c r="C97" s="3"/>
      <c r="D97" s="3"/>
      <c r="E97" s="11"/>
      <c r="F97" s="10"/>
      <c r="G97" s="11"/>
      <c r="H97" s="16"/>
    </row>
    <row r="98" spans="2:8" ht="14.25" customHeight="1" x14ac:dyDescent="0.45">
      <c r="B98" s="12"/>
      <c r="C98" s="13"/>
      <c r="D98" s="13"/>
      <c r="E98" s="14"/>
      <c r="F98" s="12"/>
      <c r="G98" s="14"/>
      <c r="H98" s="17"/>
    </row>
    <row r="99" spans="2:8" ht="14.25" customHeight="1" x14ac:dyDescent="0.45">
      <c r="B99" s="7" t="s">
        <v>26</v>
      </c>
      <c r="C99" s="8"/>
      <c r="D99" s="8"/>
      <c r="E99" s="9"/>
      <c r="F99" s="7" t="e">
        <f>COUNTIFS(
INDEX([1]Data!$1:$1048576,0,MATCH("Last Retention Status",[1]Data!$1:$1,0)),"*Job Not Retained*")</f>
        <v>#VALUE!</v>
      </c>
      <c r="G99" s="9"/>
      <c r="H99" s="18" t="e">
        <f>$F99/$F$78</f>
        <v>#VALUE!</v>
      </c>
    </row>
    <row r="100" spans="2:8" ht="14.25" customHeight="1" x14ac:dyDescent="0.45">
      <c r="B100" s="10"/>
      <c r="C100" s="3"/>
      <c r="D100" s="3"/>
      <c r="E100" s="11"/>
      <c r="F100" s="10"/>
      <c r="G100" s="11"/>
      <c r="H100" s="16"/>
    </row>
    <row r="101" spans="2:8" ht="14.25" customHeight="1" x14ac:dyDescent="0.45">
      <c r="B101" s="12"/>
      <c r="C101" s="13"/>
      <c r="D101" s="13"/>
      <c r="E101" s="14"/>
      <c r="F101" s="12"/>
      <c r="G101" s="14"/>
      <c r="H101" s="17"/>
    </row>
    <row r="102" spans="2:8" ht="14.25" customHeight="1" x14ac:dyDescent="0.45">
      <c r="B102" s="7" t="s">
        <v>27</v>
      </c>
      <c r="C102" s="8"/>
      <c r="D102" s="8"/>
      <c r="E102" s="9"/>
      <c r="F102" s="7" t="e">
        <f>COUNTIFS(
INDEX([1]Data!$1:$1048576,0,MATCH("Advancement",[1]Data!$1:$1,0)),"Yes")</f>
        <v>#VALUE!</v>
      </c>
      <c r="G102" s="9"/>
      <c r="H102" s="18" t="e">
        <f>$F102/$F$78</f>
        <v>#VALUE!</v>
      </c>
    </row>
    <row r="103" spans="2:8" ht="14.25" customHeight="1" x14ac:dyDescent="0.45">
      <c r="B103" s="10"/>
      <c r="C103" s="3"/>
      <c r="D103" s="3"/>
      <c r="E103" s="11"/>
      <c r="F103" s="10"/>
      <c r="G103" s="11"/>
      <c r="H103" s="16"/>
    </row>
    <row r="104" spans="2:8" ht="14.25" customHeight="1" x14ac:dyDescent="0.45">
      <c r="B104" s="12"/>
      <c r="C104" s="13"/>
      <c r="D104" s="13"/>
      <c r="E104" s="14"/>
      <c r="F104" s="12"/>
      <c r="G104" s="14"/>
      <c r="H104" s="17"/>
    </row>
    <row r="105" spans="2:8" ht="14.25" customHeight="1" x14ac:dyDescent="0.45">
      <c r="B105" s="7" t="s">
        <v>28</v>
      </c>
      <c r="C105" s="8"/>
      <c r="D105" s="8"/>
      <c r="E105" s="9"/>
      <c r="F105" s="7" t="e">
        <f>COUNTIFS(
INDEX([1]Data!$1:$1048576,0,MATCH("Call Due",[1]Data!$1:$1,0)),"Yes")</f>
        <v>#VALUE!</v>
      </c>
      <c r="G105" s="9"/>
      <c r="H105" s="18" t="e">
        <f>$F105/$F$75</f>
        <v>#VALUE!</v>
      </c>
    </row>
    <row r="106" spans="2:8" ht="14.25" customHeight="1" x14ac:dyDescent="0.45">
      <c r="B106" s="10"/>
      <c r="C106" s="3"/>
      <c r="D106" s="3"/>
      <c r="E106" s="11"/>
      <c r="F106" s="10"/>
      <c r="G106" s="11"/>
      <c r="H106" s="16"/>
    </row>
    <row r="107" spans="2:8" ht="14.25" customHeight="1" x14ac:dyDescent="0.45">
      <c r="B107" s="12"/>
      <c r="C107" s="13"/>
      <c r="D107" s="13"/>
      <c r="E107" s="14"/>
      <c r="F107" s="12"/>
      <c r="G107" s="14"/>
      <c r="H107" s="17"/>
    </row>
    <row r="108" spans="2:8" x14ac:dyDescent="0.45">
      <c r="B108" s="7" t="s">
        <v>29</v>
      </c>
      <c r="C108" s="8"/>
      <c r="D108" s="8"/>
      <c r="E108" s="9"/>
      <c r="F108" s="19">
        <f>AVERAGE(
INDEX([1]Data!$1:$1048576,0,MATCH("Initial Wage",[1]Data!$1:$1,0)))</f>
        <v>16.05</v>
      </c>
      <c r="G108" s="8"/>
      <c r="H108" s="9"/>
    </row>
    <row r="109" spans="2:8" x14ac:dyDescent="0.45">
      <c r="B109" s="10"/>
      <c r="C109" s="3"/>
      <c r="D109" s="3"/>
      <c r="E109" s="11"/>
      <c r="F109" s="10"/>
      <c r="G109" s="3"/>
      <c r="H109" s="11"/>
    </row>
    <row r="110" spans="2:8" x14ac:dyDescent="0.45">
      <c r="B110" s="12"/>
      <c r="C110" s="13"/>
      <c r="D110" s="13"/>
      <c r="E110" s="14"/>
      <c r="F110" s="12"/>
      <c r="G110" s="13"/>
      <c r="H110" s="14"/>
    </row>
    <row r="111" spans="2:8" ht="14.25" customHeight="1" x14ac:dyDescent="0.45">
      <c r="B111" s="7" t="s">
        <v>30</v>
      </c>
      <c r="C111" s="8"/>
      <c r="D111" s="8"/>
      <c r="E111" s="9"/>
      <c r="F111" s="19">
        <f>AVERAGE(
INDEX([1]Data!$1:$1048576,0,MATCH("Current Wage",[1]Data!$1:$1,0)))</f>
        <v>18.850000000000001</v>
      </c>
      <c r="G111" s="8"/>
      <c r="H111" s="9"/>
    </row>
    <row r="112" spans="2:8" x14ac:dyDescent="0.45">
      <c r="B112" s="10"/>
      <c r="C112" s="3"/>
      <c r="D112" s="3"/>
      <c r="E112" s="11"/>
      <c r="F112" s="10"/>
      <c r="G112" s="3"/>
      <c r="H112" s="11"/>
    </row>
    <row r="113" spans="2:8" x14ac:dyDescent="0.45">
      <c r="B113" s="12"/>
      <c r="C113" s="13"/>
      <c r="D113" s="13"/>
      <c r="E113" s="14"/>
      <c r="F113" s="12"/>
      <c r="G113" s="13"/>
      <c r="H113" s="14"/>
    </row>
  </sheetData>
  <mergeCells count="87">
    <mergeCell ref="B111:E113"/>
    <mergeCell ref="F111:H113"/>
    <mergeCell ref="B99:E101"/>
    <mergeCell ref="F99:G101"/>
    <mergeCell ref="H99:H101"/>
    <mergeCell ref="B102:E104"/>
    <mergeCell ref="F102:G104"/>
    <mergeCell ref="H102:H104"/>
    <mergeCell ref="B105:E107"/>
    <mergeCell ref="F105:G107"/>
    <mergeCell ref="H105:H107"/>
    <mergeCell ref="B108:E110"/>
    <mergeCell ref="F108:H110"/>
    <mergeCell ref="B93:E95"/>
    <mergeCell ref="F93:G95"/>
    <mergeCell ref="H93:H95"/>
    <mergeCell ref="B96:E98"/>
    <mergeCell ref="F96:G98"/>
    <mergeCell ref="H96:H98"/>
    <mergeCell ref="B87:E89"/>
    <mergeCell ref="F87:G89"/>
    <mergeCell ref="H87:H89"/>
    <mergeCell ref="B90:E92"/>
    <mergeCell ref="F90:G92"/>
    <mergeCell ref="H90:H92"/>
    <mergeCell ref="B81:E83"/>
    <mergeCell ref="F81:G83"/>
    <mergeCell ref="H81:H83"/>
    <mergeCell ref="B84:E86"/>
    <mergeCell ref="F84:G86"/>
    <mergeCell ref="H84:H86"/>
    <mergeCell ref="B75:E77"/>
    <mergeCell ref="F75:G77"/>
    <mergeCell ref="H75:H77"/>
    <mergeCell ref="B78:E80"/>
    <mergeCell ref="F78:G80"/>
    <mergeCell ref="H78:H80"/>
    <mergeCell ref="B64:H66"/>
    <mergeCell ref="B69:E71"/>
    <mergeCell ref="F69:G71"/>
    <mergeCell ref="H69:H71"/>
    <mergeCell ref="B72:E74"/>
    <mergeCell ref="F72:G74"/>
    <mergeCell ref="H72:H74"/>
    <mergeCell ref="B56:E58"/>
    <mergeCell ref="F56:G58"/>
    <mergeCell ref="H56:H58"/>
    <mergeCell ref="B59:E61"/>
    <mergeCell ref="F59:G61"/>
    <mergeCell ref="H59:H61"/>
    <mergeCell ref="B45:H47"/>
    <mergeCell ref="B50:E52"/>
    <mergeCell ref="F50:G52"/>
    <mergeCell ref="H50:H52"/>
    <mergeCell ref="B53:E55"/>
    <mergeCell ref="F53:G55"/>
    <mergeCell ref="H53:H55"/>
    <mergeCell ref="B37:E39"/>
    <mergeCell ref="F37:G39"/>
    <mergeCell ref="H37:H39"/>
    <mergeCell ref="B40:E42"/>
    <mergeCell ref="F40:G42"/>
    <mergeCell ref="H40:H42"/>
    <mergeCell ref="B31:E33"/>
    <mergeCell ref="F31:G33"/>
    <mergeCell ref="H31:H33"/>
    <mergeCell ref="B34:E36"/>
    <mergeCell ref="F34:G36"/>
    <mergeCell ref="H34:H36"/>
    <mergeCell ref="B25:E27"/>
    <mergeCell ref="F25:G27"/>
    <mergeCell ref="H25:H27"/>
    <mergeCell ref="B28:E30"/>
    <mergeCell ref="F28:G30"/>
    <mergeCell ref="H28:H30"/>
    <mergeCell ref="B19:E21"/>
    <mergeCell ref="F19:G21"/>
    <mergeCell ref="H19:H21"/>
    <mergeCell ref="B22:E24"/>
    <mergeCell ref="F22:G24"/>
    <mergeCell ref="H22:H24"/>
    <mergeCell ref="B3:H5"/>
    <mergeCell ref="K3:S8"/>
    <mergeCell ref="B6:H8"/>
    <mergeCell ref="B11:H13"/>
    <mergeCell ref="B16:E18"/>
    <mergeCell ref="F16:H18"/>
  </mergeCells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Randall</dc:creator>
  <cp:lastModifiedBy>Frederic Randall</cp:lastModifiedBy>
  <dcterms:created xsi:type="dcterms:W3CDTF">2022-08-11T18:38:47Z</dcterms:created>
  <dcterms:modified xsi:type="dcterms:W3CDTF">2023-01-20T17:21:10Z</dcterms:modified>
</cp:coreProperties>
</file>