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Users\stkrie\Beth_delivery files\9 new WAC 1-14\"/>
    </mc:Choice>
  </mc:AlternateContent>
  <bookViews>
    <workbookView xWindow="0" yWindow="0" windowWidth="20490" windowHeight="7515"/>
  </bookViews>
  <sheets>
    <sheet name="Cash Flow Statement" sheetId="1" r:id="rId1"/>
  </sheets>
  <definedNames>
    <definedName name="FiscalYearStartDate">'Cash Flow Statement'!$B$4</definedName>
  </definedNames>
  <calcPr calcId="162912"/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J3" i="1"/>
  <c r="I3" i="1"/>
  <c r="H3" i="1"/>
  <c r="G3" i="1"/>
  <c r="F3" i="1"/>
  <c r="E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E4" i="1"/>
  <c r="F4" i="1"/>
  <c r="G4" i="1"/>
  <c r="H4" i="1"/>
  <c r="I4" i="1"/>
  <c r="J4" i="1"/>
  <c r="K4" i="1"/>
  <c r="L4" i="1"/>
  <c r="M4" i="1"/>
  <c r="N4" i="1"/>
  <c r="O4" i="1"/>
  <c r="P4" i="1"/>
  <c r="E46" i="1"/>
  <c r="F46" i="1"/>
  <c r="G46" i="1"/>
  <c r="H46" i="1"/>
  <c r="I46" i="1"/>
  <c r="J46" i="1"/>
  <c r="K46" i="1"/>
  <c r="L46" i="1"/>
  <c r="M46" i="1"/>
  <c r="N46" i="1"/>
  <c r="O46" i="1"/>
  <c r="P46" i="1"/>
  <c r="D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R44" i="1"/>
  <c r="R43" i="1"/>
  <c r="R42" i="1"/>
  <c r="R41" i="1"/>
  <c r="R40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R17" i="1"/>
  <c r="R16" i="1"/>
  <c r="D13" i="1"/>
  <c r="R9" i="1"/>
  <c r="R10" i="1"/>
  <c r="R11" i="1"/>
  <c r="R12" i="1"/>
  <c r="D48" i="1"/>
  <c r="E6" i="1"/>
  <c r="E13" i="1"/>
  <c r="E48" i="1"/>
  <c r="F6" i="1"/>
  <c r="F13" i="1"/>
  <c r="F48" i="1"/>
  <c r="G6" i="1"/>
  <c r="G13" i="1"/>
  <c r="G48" i="1"/>
  <c r="H6" i="1"/>
  <c r="H13" i="1"/>
  <c r="H48" i="1"/>
  <c r="I6" i="1"/>
  <c r="I13" i="1"/>
  <c r="I48" i="1"/>
  <c r="J6" i="1"/>
  <c r="J13" i="1"/>
  <c r="J48" i="1"/>
  <c r="K6" i="1"/>
  <c r="K13" i="1"/>
  <c r="K48" i="1"/>
  <c r="L6" i="1"/>
  <c r="L13" i="1"/>
  <c r="L48" i="1"/>
  <c r="M6" i="1"/>
  <c r="M13" i="1"/>
  <c r="M48" i="1"/>
  <c r="N6" i="1"/>
  <c r="N13" i="1"/>
  <c r="N48" i="1"/>
  <c r="O6" i="1"/>
  <c r="O13" i="1"/>
  <c r="O48" i="1"/>
  <c r="P6" i="1"/>
  <c r="R46" i="1"/>
  <c r="R45" i="1"/>
  <c r="R37" i="1"/>
  <c r="P13" i="1"/>
  <c r="P48" i="1"/>
  <c r="R6" i="1"/>
  <c r="R13" i="1"/>
  <c r="R48" i="1"/>
</calcChain>
</file>

<file path=xl/sharedStrings.xml><?xml version="1.0" encoding="utf-8"?>
<sst xmlns="http://schemas.openxmlformats.org/spreadsheetml/2006/main" count="45" uniqueCount="40">
  <si>
    <r>
      <t xml:space="preserve">Cash Flow </t>
    </r>
    <r>
      <rPr>
        <b/>
        <sz val="28"/>
        <color theme="1" tint="0.14999847407452621"/>
        <rFont val="Calibri"/>
        <family val="2"/>
        <scheme val="major"/>
      </rPr>
      <t>Statement</t>
    </r>
  </si>
  <si>
    <t>Fiscal year begins:</t>
  </si>
  <si>
    <t>(Pre) Startup</t>
  </si>
  <si>
    <t>Total</t>
  </si>
  <si>
    <t>EST</t>
  </si>
  <si>
    <t>Item EST</t>
  </si>
  <si>
    <t>Cash on Hand (beginning of month)</t>
  </si>
  <si>
    <t>Cash Receipts</t>
  </si>
  <si>
    <t>Cash Sales</t>
  </si>
  <si>
    <t>Collections from CR accounts</t>
  </si>
  <si>
    <t>Loan/other cash injections</t>
  </si>
  <si>
    <t>Total Cash Available (before cash out)</t>
  </si>
  <si>
    <t>Cash Paid Out</t>
  </si>
  <si>
    <t>Purchases (merchandise)</t>
  </si>
  <si>
    <t>Purchases (specify)</t>
  </si>
  <si>
    <t>Gross wages (exact withdrawal)</t>
  </si>
  <si>
    <t>Payroll expenses (taxes, etc.)</t>
  </si>
  <si>
    <t>Outside services</t>
  </si>
  <si>
    <t>Supplies (office &amp; operations)</t>
  </si>
  <si>
    <t>Repairs &amp; maintenance</t>
  </si>
  <si>
    <t>Advertising</t>
  </si>
  <si>
    <t>Car, delivery &amp; travel</t>
  </si>
  <si>
    <t>Accounting &amp; legal</t>
  </si>
  <si>
    <t>Rent</t>
  </si>
  <si>
    <t>Telephone</t>
  </si>
  <si>
    <t>Utilities</t>
  </si>
  <si>
    <t>Insurance</t>
  </si>
  <si>
    <t>Taxes (real estate, etc.)</t>
  </si>
  <si>
    <t>Interest</t>
  </si>
  <si>
    <t>Other expenses (specify)</t>
  </si>
  <si>
    <t>Other (specify)</t>
  </si>
  <si>
    <t>Miscellaneous</t>
  </si>
  <si>
    <t>Cash Paid Out (Non P&amp;L)</t>
  </si>
  <si>
    <t>Loan principal payment</t>
  </si>
  <si>
    <t>Capital purchase (specify)</t>
  </si>
  <si>
    <t>Other startup costs</t>
  </si>
  <si>
    <t>Reserve and/or escrow</t>
  </si>
  <si>
    <t>Owners' withdrawal</t>
  </si>
  <si>
    <t>Total Cash Paid Out</t>
  </si>
  <si>
    <t>Cash Position (end of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</si>
</sst>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* #,##0.00_);_(* \(#,##0.00\);_(* &quot;-&quot;??_);_(@_)"/>
    <numFmt numFmtId="177" formatCode="mmm"/>
    <numFmt numFmtId="178" formatCode="dd"/>
    <numFmt numFmtId="179" formatCode="0_);\-0_)"/>
  </numFmts>
  <fonts count="16">
    <font>
      <sz val="10"/>
      <color theme="1" tint="0.149967955565050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28"/>
      <color theme="1" tint="0.14999847407452621"/>
      <name val="Calibri"/>
      <family val="2"/>
      <scheme val="major"/>
    </font>
    <font>
      <b/>
      <sz val="12"/>
      <color theme="1" tint="0.14999847407452621"/>
      <name val="Calibri"/>
      <family val="2"/>
      <scheme val="major"/>
    </font>
    <font>
      <sz val="18"/>
      <color theme="1" tint="0.14996795556505021"/>
      <name val="Calibri"/>
      <family val="2"/>
      <scheme val="major"/>
    </font>
    <font>
      <sz val="11"/>
      <color theme="1" tint="0.14975432599871821"/>
      <name val="Calibri"/>
      <family val="2"/>
      <scheme val="major"/>
    </font>
    <font>
      <sz val="12"/>
      <color theme="3"/>
      <name val="Calibri"/>
      <family val="2"/>
      <scheme val="major"/>
    </font>
    <font>
      <sz val="11"/>
      <color theme="1" tint="0.14993743705557422"/>
      <name val="Calibri"/>
      <family val="2"/>
      <scheme val="major"/>
    </font>
    <font>
      <sz val="14"/>
      <color theme="1" tint="0.14975432599871821"/>
      <name val="Calibri"/>
      <family val="2"/>
      <scheme val="major"/>
    </font>
    <font>
      <sz val="10"/>
      <color theme="1" tint="0.499984740745262"/>
      <name val="Calibri"/>
      <family val="2"/>
      <scheme val="minor"/>
    </font>
    <font>
      <sz val="10"/>
      <color theme="1" tint="0.149967955565050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8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79" fontId="2" fillId="3" borderId="10" applyFont="0" applyAlignment="0">
      <alignment vertical="center"/>
    </xf>
    <xf numFmtId="177" fontId="9" fillId="0" borderId="2">
      <alignment horizontal="right" vertical="center" wrapText="1" indent="1"/>
    </xf>
    <xf numFmtId="176" fontId="15" fillId="0" borderId="0" applyFont="0" applyFill="0" applyBorder="0" applyAlignment="0" applyProtection="0"/>
  </cellStyleXfs>
  <cellXfs count="59">
    <xf numFmtId="0" fontId="0" fillId="0" borderId="0" xfId="0">
      <alignment vertical="center"/>
    </xf>
    <xf numFmtId="3" fontId="0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14" fontId="2" fillId="0" borderId="0" xfId="0" applyNumberFormat="1" applyFont="1" applyBorder="1" applyAlignment="1">
      <alignment horizontal="left" vertical="center" indent="1"/>
    </xf>
    <xf numFmtId="3" fontId="2" fillId="0" borderId="0" xfId="0" applyNumberFormat="1" applyFont="1" applyFill="1" applyBorder="1" applyAlignment="1">
      <alignment horizontal="right" wrapText="1" indent="1"/>
    </xf>
    <xf numFmtId="178" fontId="3" fillId="0" borderId="0" xfId="0" applyNumberFormat="1" applyFont="1" applyFill="1" applyBorder="1" applyAlignment="1">
      <alignment horizontal="right" wrapText="1" indent="1"/>
    </xf>
    <xf numFmtId="3" fontId="3" fillId="0" borderId="0" xfId="0" applyNumberFormat="1" applyFont="1" applyFill="1" applyBorder="1" applyAlignment="1">
      <alignment horizontal="right" wrapText="1" indent="1"/>
    </xf>
    <xf numFmtId="0" fontId="6" fillId="0" borderId="1" xfId="1" applyBorder="1"/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/>
    </xf>
    <xf numFmtId="0" fontId="10" fillId="0" borderId="0" xfId="2" applyAlignment="1">
      <alignment horizontal="left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/>
    <xf numFmtId="0" fontId="0" fillId="0" borderId="0" xfId="0" applyAlignment="1"/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3" fontId="3" fillId="0" borderId="2" xfId="0" applyNumberFormat="1" applyFont="1" applyFill="1" applyBorder="1" applyAlignment="1">
      <alignment horizontal="right" wrapText="1" indent="1"/>
    </xf>
    <xf numFmtId="3" fontId="5" fillId="0" borderId="2" xfId="0" applyNumberFormat="1" applyFont="1" applyFill="1" applyBorder="1" applyAlignment="1">
      <alignment horizontal="right" vertical="center" wrapText="1" indent="1"/>
    </xf>
    <xf numFmtId="3" fontId="2" fillId="0" borderId="3" xfId="0" applyNumberFormat="1" applyFont="1" applyFill="1" applyBorder="1" applyAlignment="1">
      <alignment horizontal="right" wrapText="1" inden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0" fontId="10" fillId="0" borderId="0" xfId="2" applyAlignment="1">
      <alignment vertical="center"/>
    </xf>
    <xf numFmtId="0" fontId="1" fillId="0" borderId="11" xfId="0" applyFont="1" applyFill="1" applyBorder="1" applyAlignment="1"/>
    <xf numFmtId="0" fontId="0" fillId="0" borderId="10" xfId="0" applyBorder="1">
      <alignment vertical="center"/>
    </xf>
    <xf numFmtId="0" fontId="1" fillId="0" borderId="10" xfId="0" applyFont="1" applyFill="1" applyBorder="1">
      <alignment vertical="center"/>
    </xf>
    <xf numFmtId="178" fontId="2" fillId="0" borderId="3" xfId="0" applyNumberFormat="1" applyFont="1" applyFill="1" applyBorder="1" applyAlignment="1">
      <alignment horizontal="right" wrapText="1" indent="1"/>
    </xf>
    <xf numFmtId="179" fontId="4" fillId="0" borderId="0" xfId="0" applyNumberFormat="1" applyFont="1" applyAlignment="1">
      <alignment horizontal="left" vertical="center" indent="1"/>
    </xf>
    <xf numFmtId="179" fontId="10" fillId="0" borderId="11" xfId="2" applyNumberFormat="1" applyFill="1" applyBorder="1" applyAlignment="1">
      <alignment horizontal="left" vertical="center"/>
    </xf>
    <xf numFmtId="177" fontId="9" fillId="0" borderId="2" xfId="6">
      <alignment horizontal="right" vertical="center" wrapText="1" indent="1"/>
    </xf>
    <xf numFmtId="179" fontId="10" fillId="3" borderId="11" xfId="2" applyNumberFormat="1" applyFill="1" applyBorder="1" applyAlignment="1">
      <alignment horizontal="left" vertical="center"/>
    </xf>
    <xf numFmtId="0" fontId="13" fillId="0" borderId="0" xfId="2" applyFont="1"/>
    <xf numFmtId="179" fontId="14" fillId="0" borderId="0" xfId="0" applyNumberFormat="1" applyFont="1" applyAlignment="1">
      <alignment horizontal="left" vertical="center" indent="1"/>
    </xf>
    <xf numFmtId="0" fontId="14" fillId="0" borderId="0" xfId="0" applyFont="1" applyFill="1" applyBorder="1" applyAlignment="1">
      <alignment horizontal="left" vertical="center" indent="1"/>
    </xf>
    <xf numFmtId="38" fontId="0" fillId="0" borderId="0" xfId="0" applyNumberFormat="1">
      <alignment vertical="center"/>
    </xf>
    <xf numFmtId="38" fontId="2" fillId="3" borderId="10" xfId="5" applyNumberFormat="1" applyFont="1" applyAlignment="1">
      <alignment vertical="center"/>
    </xf>
    <xf numFmtId="38" fontId="0" fillId="0" borderId="0" xfId="0" applyNumberFormat="1" applyFont="1" applyFill="1" applyBorder="1" applyAlignment="1">
      <alignment vertical="center"/>
    </xf>
    <xf numFmtId="38" fontId="2" fillId="3" borderId="10" xfId="5" applyNumberFormat="1" applyFont="1" applyBorder="1" applyAlignment="1">
      <alignment vertical="center"/>
    </xf>
    <xf numFmtId="0" fontId="0" fillId="0" borderId="1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8" fillId="2" borderId="7" xfId="0" applyNumberFormat="1" applyFont="1" applyFill="1" applyBorder="1" applyAlignment="1">
      <alignment horizontal="right" vertical="center" wrapText="1" indent="1"/>
    </xf>
    <xf numFmtId="0" fontId="3" fillId="2" borderId="7" xfId="0" applyNumberFormat="1" applyFont="1" applyFill="1" applyBorder="1" applyAlignment="1">
      <alignment horizontal="right" wrapText="1" indent="1"/>
    </xf>
    <xf numFmtId="0" fontId="3" fillId="2" borderId="6" xfId="0" applyNumberFormat="1" applyFont="1" applyFill="1" applyBorder="1" applyAlignment="1">
      <alignment horizontal="right" wrapText="1" indent="1"/>
    </xf>
    <xf numFmtId="0" fontId="0" fillId="2" borderId="6" xfId="0" applyNumberFormat="1" applyFill="1" applyBorder="1">
      <alignment vertical="center"/>
    </xf>
    <xf numFmtId="0" fontId="2" fillId="2" borderId="8" xfId="0" applyNumberFormat="1" applyFon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38" fontId="14" fillId="0" borderId="0" xfId="0" applyNumberFormat="1" applyFont="1" applyAlignment="1">
      <alignment horizontal="right" vertical="center"/>
    </xf>
    <xf numFmtId="0" fontId="14" fillId="2" borderId="6" xfId="0" applyNumberFormat="1" applyFont="1" applyFill="1" applyBorder="1">
      <alignment vertical="center"/>
    </xf>
    <xf numFmtId="38" fontId="14" fillId="0" borderId="0" xfId="0" applyNumberFormat="1" applyFont="1">
      <alignment vertical="center"/>
    </xf>
    <xf numFmtId="38" fontId="14" fillId="0" borderId="10" xfId="7" applyNumberFormat="1" applyFont="1" applyFill="1" applyBorder="1" applyAlignment="1">
      <alignment horizontal="right" vertical="center"/>
    </xf>
    <xf numFmtId="0" fontId="14" fillId="2" borderId="7" xfId="7" applyNumberFormat="1" applyFont="1" applyFill="1" applyBorder="1" applyAlignment="1">
      <alignment horizontal="right"/>
    </xf>
    <xf numFmtId="38" fontId="14" fillId="0" borderId="0" xfId="0" applyNumberFormat="1" applyFont="1" applyFill="1" applyBorder="1" applyAlignment="1">
      <alignment horizontal="right" vertical="center"/>
    </xf>
    <xf numFmtId="38" fontId="14" fillId="0" borderId="0" xfId="0" applyNumberFormat="1" applyFont="1" applyFill="1" applyBorder="1">
      <alignment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8">
    <cellStyle name="Month" xfId="6"/>
    <cellStyle name="Totals" xfId="5"/>
    <cellStyle name="一般" xfId="0" builtinId="0" customBuiltin="1"/>
    <cellStyle name="千分位" xfId="7" builtinId="3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80" formatCode="#,##0_);[Red]\(#,##0\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79" formatCode="0_);\-0_)"/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9" formatCode="0_);\-0_)"/>
      <alignment horizontal="left" vertical="center" textRotation="0" wrapText="0" indent="1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6795556505021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 val="0"/>
        <i val="0"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Cash Receipts" defaultPivotStyle="PivotStyleLight16">
    <tableStyle name="Cash Receipts" pivot="0" count="7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TotalCell" dxfId="69"/>
      <tableStyleElement type="lastTotalCell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ashReceipts" displayName="CashReceipts" ref="B9:S12" headerRowCount="0" totalsRowCount="1">
  <tableColumns count="18">
    <tableColumn id="1" name="Items" totalsRowLabel="Total" headerRowDxfId="63" dataDxfId="62" totalsRowDxfId="64"/>
    <tableColumn id="17" name="Column2" headerRowDxfId="60" dataDxfId="59" totalsRowDxfId="61"/>
    <tableColumn id="2" name="Period 0" totalsRowFunction="sum" dataDxfId="58"/>
    <tableColumn id="3" name="Period 1" totalsRowFunction="sum" dataDxfId="57"/>
    <tableColumn id="4" name="Period 2" totalsRowFunction="sum" dataDxfId="56"/>
    <tableColumn id="5" name="Period 3" totalsRowFunction="sum" dataDxfId="55"/>
    <tableColumn id="6" name="Period 4" totalsRowFunction="sum" dataDxfId="54"/>
    <tableColumn id="7" name="Period 5" totalsRowFunction="sum" dataDxfId="53"/>
    <tableColumn id="8" name="Period 6" totalsRowFunction="sum" dataDxfId="52"/>
    <tableColumn id="9" name="Period 7" totalsRowFunction="sum" dataDxfId="51"/>
    <tableColumn id="10" name="Period 8" totalsRowFunction="sum" dataDxfId="50"/>
    <tableColumn id="11" name="Period 9" totalsRowFunction="sum" dataDxfId="49"/>
    <tableColumn id="12" name="Period 10" totalsRowFunction="sum" dataDxfId="48"/>
    <tableColumn id="13" name="Period 11" totalsRowFunction="sum" dataDxfId="47"/>
    <tableColumn id="14" name="Period 12" totalsRowFunction="sum" dataDxfId="46"/>
    <tableColumn id="18" name="Column3" dataDxfId="45"/>
    <tableColumn id="15" name="Total" totalsRowFunction="sum" dataDxfId="44">
      <calculatedColumnFormula>SUM(CashReceipts[[#This Row],[Period 0]:[Period 12]])</calculatedColumnFormula>
    </tableColumn>
    <tableColumn id="16" name="Column1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Receipts" altTextSummary="Cash receipts for 12 months starting with the first month of the fiscal year along with a calculated grand total."/>
    </ext>
  </extLst>
</table>
</file>

<file path=xl/tables/table2.xml><?xml version="1.0" encoding="utf-8"?>
<table xmlns="http://schemas.openxmlformats.org/spreadsheetml/2006/main" id="2" name="CashPaidOut" displayName="CashPaidOut" ref="B16:S37" headerRowCount="0" totalsRowCount="1">
  <tableColumns count="18">
    <tableColumn id="1" name="Items" totalsRowLabel="Total" headerRowDxfId="42" dataDxfId="41" totalsRowDxfId="43"/>
    <tableColumn id="17" name="Column2" headerRowDxfId="39" dataDxfId="38" totalsRowDxfId="40"/>
    <tableColumn id="2" name="Period 0" totalsRowFunction="sum" dataDxfId="37"/>
    <tableColumn id="3" name="Period 1" totalsRowFunction="sum" dataDxfId="36"/>
    <tableColumn id="4" name="Period 2" totalsRowFunction="sum" dataDxfId="35"/>
    <tableColumn id="5" name="Period 3" totalsRowFunction="sum" dataDxfId="34"/>
    <tableColumn id="6" name="Period 4" totalsRowFunction="sum" dataDxfId="33"/>
    <tableColumn id="7" name="Period 5" totalsRowFunction="sum" dataDxfId="32"/>
    <tableColumn id="8" name="Period 6" totalsRowFunction="sum" dataDxfId="31"/>
    <tableColumn id="9" name="Period 7" totalsRowFunction="sum" dataDxfId="30"/>
    <tableColumn id="10" name="Period 8" totalsRowFunction="sum" dataDxfId="29"/>
    <tableColumn id="11" name="Period 9" totalsRowFunction="sum" dataDxfId="28"/>
    <tableColumn id="12" name="Period 10" totalsRowFunction="sum" dataDxfId="27"/>
    <tableColumn id="13" name="Period 11" totalsRowFunction="sum" dataDxfId="26"/>
    <tableColumn id="14" name="Period 12" totalsRowFunction="sum" dataDxfId="25"/>
    <tableColumn id="18" name="Column3" dataDxfId="24"/>
    <tableColumn id="15" name="Total" totalsRowFunction="sum" dataDxfId="23">
      <calculatedColumnFormula>SUM(CashPaidOut[[#This Row],[Period 0]:[Period 12]])</calculatedColumnFormula>
    </tableColumn>
    <tableColumn id="16" name="Column1" totalsRowDxfId="22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Paid Out" altTextSummary="Cash payouts for 12 months starting with the first month of the fiscal year along with a calculated grand total."/>
    </ext>
  </extLst>
</table>
</file>

<file path=xl/tables/table3.xml><?xml version="1.0" encoding="utf-8"?>
<table xmlns="http://schemas.openxmlformats.org/spreadsheetml/2006/main" id="3" name="CashPaidOut2" displayName="CashPaidOut2" ref="B40:S45" headerRowCount="0" totalsRowCount="1">
  <tableColumns count="18">
    <tableColumn id="1" name="Items" totalsRowLabel="Total" headerRowDxfId="20" dataDxfId="19" totalsRowDxfId="21"/>
    <tableColumn id="17" name="Column2" headerRowDxfId="17" dataDxfId="16" totalsRowDxfId="18"/>
    <tableColumn id="2" name="Period 0" totalsRowFunction="sum" dataDxfId="15"/>
    <tableColumn id="3" name="Period 1" totalsRowFunction="sum" dataDxfId="14"/>
    <tableColumn id="4" name="Period 2" totalsRowFunction="sum" dataDxfId="13"/>
    <tableColumn id="5" name="Period 3" totalsRowFunction="sum" dataDxfId="12"/>
    <tableColumn id="6" name="Period 4" totalsRowFunction="sum" dataDxfId="11"/>
    <tableColumn id="7" name="Period 5" totalsRowFunction="sum" dataDxfId="10"/>
    <tableColumn id="8" name="Period 6" totalsRowFunction="sum" dataDxfId="9"/>
    <tableColumn id="9" name="Period 7" totalsRowFunction="sum" dataDxfId="8"/>
    <tableColumn id="10" name="Period 8" totalsRowFunction="sum" dataDxfId="7"/>
    <tableColumn id="11" name="Period 9" totalsRowFunction="sum" dataDxfId="6"/>
    <tableColumn id="12" name="Period 10" totalsRowFunction="sum" dataDxfId="5"/>
    <tableColumn id="13" name="Period 11" totalsRowFunction="sum" dataDxfId="4"/>
    <tableColumn id="14" name="Period 12" totalsRowFunction="sum" dataDxfId="3"/>
    <tableColumn id="18" name="Column3" dataDxfId="2"/>
    <tableColumn id="15" name="Total" totalsRowFunction="sum" dataDxfId="1">
      <calculatedColumnFormula>SUM(CashPaidOut2[[#This Row],[Period 0]:[Period 12]])</calculatedColumnFormula>
    </tableColumn>
    <tableColumn id="16" name="Column1" totalsRowDxfId="0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Cash Paid Out (Non P&amp;L)" altTextSummary="Cash receipts (non P&amp;L) for 12 months starting with the first month of the fiscal year along with a calculated grand total."/>
    </ext>
  </extLst>
</table>
</file>

<file path=xl/theme/theme1.xml><?xml version="1.0" encoding="utf-8"?>
<a:theme xmlns:a="http://schemas.openxmlformats.org/drawingml/2006/main" name="Office Theme">
  <a:themeElements>
    <a:clrScheme name="Cash Flow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S48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RowHeight="17.25" customHeight="1"/>
  <cols>
    <col min="1" max="1" width="2.5703125" customWidth="1"/>
    <col min="2" max="2" width="36" customWidth="1"/>
    <col min="3" max="3" width="3" customWidth="1"/>
    <col min="4" max="4" width="9.42578125" customWidth="1"/>
    <col min="5" max="16" width="12.28515625" customWidth="1"/>
    <col min="17" max="17" width="3" style="49" customWidth="1"/>
    <col min="18" max="18" width="10.7109375" bestFit="1" customWidth="1"/>
  </cols>
  <sheetData>
    <row r="1" spans="2:19" ht="42" customHeight="1" thickBot="1">
      <c r="B1" s="7" t="s">
        <v>0</v>
      </c>
      <c r="C1" s="8"/>
      <c r="D1" s="8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39"/>
      <c r="R1" s="8"/>
      <c r="S1" s="8"/>
    </row>
    <row r="2" spans="2:19" ht="22.5" customHeight="1" thickTop="1">
      <c r="Q2" s="40"/>
    </row>
    <row r="3" spans="2:19" ht="25.5" customHeight="1">
      <c r="B3" s="32" t="s">
        <v>1</v>
      </c>
      <c r="D3" s="16" t="s">
        <v>2</v>
      </c>
      <c r="E3" s="30" t="str">
        <f>UPPER(TEXT(FiscalYearStartDate,"mmm"))</f>
        <v>JUL</v>
      </c>
      <c r="F3" s="30" t="str">
        <f>UPPER(TEXT(EOMONTH(FiscalYearStartDate,1),"mmm"))</f>
        <v>AUG</v>
      </c>
      <c r="G3" s="30" t="str">
        <f>UPPER(TEXT(EOMONTH(FiscalYearStartDate,2),"mmm"))</f>
        <v>SEP</v>
      </c>
      <c r="H3" s="30" t="str">
        <f>UPPER(TEXT(EOMONTH(FiscalYearStartDate,3),"mmm"))</f>
        <v>OCT</v>
      </c>
      <c r="I3" s="30" t="str">
        <f>UPPER(TEXT(EOMONTH(FiscalYearStartDate,4),"mmm"))</f>
        <v>NOV</v>
      </c>
      <c r="J3" s="30" t="str">
        <f>UPPER(TEXT(EOMONTH(FiscalYearStartDate,5),"mmm"))</f>
        <v>DEC</v>
      </c>
      <c r="K3" s="30" t="str">
        <f>UPPER(TEXT(EOMONTH(FiscalYearStartDate,6),"mmm"))</f>
        <v>JAN</v>
      </c>
      <c r="L3" s="30" t="str">
        <f>UPPER(TEXT(EOMONTH(FiscalYearStartDate,7),"mmm"))</f>
        <v>FEB</v>
      </c>
      <c r="M3" s="30" t="str">
        <f>UPPER(TEXT(EOMONTH(FiscalYearStartDate,8),"mmm"))</f>
        <v>MAR</v>
      </c>
      <c r="N3" s="30" t="str">
        <f>UPPER(TEXT(EOMONTH(FiscalYearStartDate,9),"mmm"))</f>
        <v>APR</v>
      </c>
      <c r="O3" s="30" t="str">
        <f>UPPER(TEXT(EOMONTH(FiscalYearStartDate,10),"mmm"))</f>
        <v>MAY</v>
      </c>
      <c r="P3" s="30" t="str">
        <f>UPPER(TEXT(EOMONTH(FiscalYearStartDate,11),"mmm"))</f>
        <v>JUN</v>
      </c>
      <c r="Q3" s="41"/>
      <c r="R3" s="17" t="s">
        <v>3</v>
      </c>
      <c r="S3" s="2"/>
    </row>
    <row r="4" spans="2:19" ht="16.5" customHeight="1" thickBot="1">
      <c r="B4" s="3">
        <v>41821</v>
      </c>
      <c r="D4" s="18" t="s">
        <v>4</v>
      </c>
      <c r="E4" s="27">
        <f>FiscalYearStartDate</f>
        <v>41821</v>
      </c>
      <c r="F4" s="27">
        <f t="shared" ref="F4" si="0">EOMONTH(E4,0)+DAY(FiscalYearStartDate)</f>
        <v>41852</v>
      </c>
      <c r="G4" s="27">
        <f t="shared" ref="G4" si="1">EOMONTH(F4,0)+DAY(FiscalYearStartDate)</f>
        <v>41883</v>
      </c>
      <c r="H4" s="27">
        <f t="shared" ref="H4" si="2">EOMONTH(G4,0)+DAY(FiscalYearStartDate)</f>
        <v>41913</v>
      </c>
      <c r="I4" s="27">
        <f t="shared" ref="I4" si="3">EOMONTH(H4,0)+DAY(FiscalYearStartDate)</f>
        <v>41944</v>
      </c>
      <c r="J4" s="27">
        <f t="shared" ref="J4" si="4">EOMONTH(I4,0)+DAY(FiscalYearStartDate)</f>
        <v>41974</v>
      </c>
      <c r="K4" s="27">
        <f t="shared" ref="K4" si="5">EOMONTH(J4,0)+DAY(FiscalYearStartDate)</f>
        <v>42005</v>
      </c>
      <c r="L4" s="27">
        <f t="shared" ref="L4" si="6">EOMONTH(K4,0)+DAY(FiscalYearStartDate)</f>
        <v>42036</v>
      </c>
      <c r="M4" s="27">
        <f t="shared" ref="M4" si="7">EOMONTH(L4,0)+DAY(FiscalYearStartDate)</f>
        <v>42064</v>
      </c>
      <c r="N4" s="27">
        <f t="shared" ref="N4" si="8">EOMONTH(M4,0)+DAY(FiscalYearStartDate)</f>
        <v>42095</v>
      </c>
      <c r="O4" s="27">
        <f t="shared" ref="O4" si="9">EOMONTH(N4,0)+DAY(FiscalYearStartDate)</f>
        <v>42125</v>
      </c>
      <c r="P4" s="27">
        <f t="shared" ref="P4" si="10">EOMONTH(O4,0)+DAY(FiscalYearStartDate)</f>
        <v>42156</v>
      </c>
      <c r="Q4" s="42"/>
      <c r="R4" s="16" t="s">
        <v>5</v>
      </c>
      <c r="S4" s="2"/>
    </row>
    <row r="5" spans="2:19" ht="17.25" customHeight="1" thickTop="1">
      <c r="B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3"/>
      <c r="R5" s="6"/>
      <c r="S5" s="2"/>
    </row>
    <row r="6" spans="2:19" ht="17.25" customHeight="1" thickBot="1">
      <c r="B6" s="29" t="s">
        <v>6</v>
      </c>
      <c r="D6" s="53">
        <v>100</v>
      </c>
      <c r="E6" s="53">
        <f>D48</f>
        <v>100</v>
      </c>
      <c r="F6" s="53">
        <f t="shared" ref="F6:P6" si="11">E48</f>
        <v>-175</v>
      </c>
      <c r="G6" s="53">
        <f t="shared" si="11"/>
        <v>-5</v>
      </c>
      <c r="H6" s="53">
        <f t="shared" si="11"/>
        <v>-51</v>
      </c>
      <c r="I6" s="53">
        <f t="shared" si="11"/>
        <v>174</v>
      </c>
      <c r="J6" s="53">
        <f t="shared" si="11"/>
        <v>219</v>
      </c>
      <c r="K6" s="53">
        <f t="shared" si="11"/>
        <v>219</v>
      </c>
      <c r="L6" s="53">
        <f t="shared" si="11"/>
        <v>219</v>
      </c>
      <c r="M6" s="53">
        <f t="shared" si="11"/>
        <v>219</v>
      </c>
      <c r="N6" s="53">
        <f t="shared" si="11"/>
        <v>219</v>
      </c>
      <c r="O6" s="53">
        <f t="shared" si="11"/>
        <v>219</v>
      </c>
      <c r="P6" s="53">
        <f t="shared" si="11"/>
        <v>219</v>
      </c>
      <c r="Q6" s="54"/>
      <c r="R6" s="53">
        <f>P6</f>
        <v>219</v>
      </c>
      <c r="S6" s="26"/>
    </row>
    <row r="7" spans="2:19" ht="17.25" customHeight="1">
      <c r="Q7" s="44"/>
    </row>
    <row r="8" spans="2:19" ht="17.25" customHeight="1">
      <c r="B8" s="23" t="s">
        <v>7</v>
      </c>
      <c r="Q8" s="44"/>
    </row>
    <row r="9" spans="2:19" ht="17.25" customHeight="1">
      <c r="B9" s="33" t="s">
        <v>8</v>
      </c>
      <c r="C9" s="21"/>
      <c r="D9" s="50"/>
      <c r="E9" s="50">
        <v>125</v>
      </c>
      <c r="F9" s="50">
        <v>120</v>
      </c>
      <c r="G9" s="50">
        <v>130</v>
      </c>
      <c r="H9" s="50">
        <v>100</v>
      </c>
      <c r="I9" s="50"/>
      <c r="J9" s="50"/>
      <c r="K9" s="50"/>
      <c r="L9" s="50"/>
      <c r="M9" s="50"/>
      <c r="N9" s="50"/>
      <c r="O9" s="50"/>
      <c r="P9" s="50"/>
      <c r="Q9" s="51"/>
      <c r="R9" s="52">
        <f>SUM(CashReceipts[[#This Row],[Period 0]:[Period 12]])</f>
        <v>475</v>
      </c>
    </row>
    <row r="10" spans="2:19" ht="17.25" customHeight="1">
      <c r="B10" s="33" t="s">
        <v>9</v>
      </c>
      <c r="C10" s="21"/>
      <c r="D10" s="50"/>
      <c r="E10" s="50"/>
      <c r="F10" s="50"/>
      <c r="G10" s="50"/>
      <c r="H10" s="50">
        <v>75</v>
      </c>
      <c r="I10" s="50">
        <v>45</v>
      </c>
      <c r="J10" s="50"/>
      <c r="K10" s="50"/>
      <c r="L10" s="50"/>
      <c r="M10" s="50"/>
      <c r="N10" s="50"/>
      <c r="O10" s="50"/>
      <c r="P10" s="50"/>
      <c r="Q10" s="51"/>
      <c r="R10" s="52">
        <f>SUM(CashReceipts[[#This Row],[Period 0]:[Period 12]])</f>
        <v>120</v>
      </c>
    </row>
    <row r="11" spans="2:19" ht="17.25" customHeight="1">
      <c r="B11" s="33" t="s">
        <v>10</v>
      </c>
      <c r="C11" s="22"/>
      <c r="D11" s="50"/>
      <c r="E11" s="50"/>
      <c r="F11" s="50">
        <v>50</v>
      </c>
      <c r="G11" s="50">
        <v>50</v>
      </c>
      <c r="H11" s="50">
        <v>50</v>
      </c>
      <c r="I11" s="50"/>
      <c r="J11" s="50"/>
      <c r="K11" s="50"/>
      <c r="L11" s="50"/>
      <c r="M11" s="50"/>
      <c r="N11" s="50"/>
      <c r="O11" s="50"/>
      <c r="P11" s="50"/>
      <c r="Q11" s="51"/>
      <c r="R11" s="52">
        <f>SUM(CashReceipts[[#This Row],[Period 0]:[Period 12]])</f>
        <v>150</v>
      </c>
    </row>
    <row r="12" spans="2:19" ht="17.25" customHeight="1" thickBot="1">
      <c r="B12" s="28" t="s">
        <v>3</v>
      </c>
      <c r="C12" s="20"/>
      <c r="D12" s="35">
        <f>SUBTOTAL(109,CashReceipts[Period 0])</f>
        <v>0</v>
      </c>
      <c r="E12" s="35">
        <f>SUBTOTAL(109,CashReceipts[Period 1])</f>
        <v>125</v>
      </c>
      <c r="F12" s="35">
        <f>SUBTOTAL(109,CashReceipts[Period 2])</f>
        <v>170</v>
      </c>
      <c r="G12" s="35">
        <f>SUBTOTAL(109,CashReceipts[Period 3])</f>
        <v>180</v>
      </c>
      <c r="H12" s="35">
        <f>SUBTOTAL(109,CashReceipts[Period 4])</f>
        <v>225</v>
      </c>
      <c r="I12" s="35">
        <f>SUBTOTAL(109,CashReceipts[Period 5])</f>
        <v>45</v>
      </c>
      <c r="J12" s="35">
        <f>SUBTOTAL(109,CashReceipts[Period 6])</f>
        <v>0</v>
      </c>
      <c r="K12" s="35">
        <f>SUBTOTAL(109,CashReceipts[Period 7])</f>
        <v>0</v>
      </c>
      <c r="L12" s="35">
        <f>SUBTOTAL(109,CashReceipts[Period 8])</f>
        <v>0</v>
      </c>
      <c r="M12" s="35">
        <f>SUBTOTAL(109,CashReceipts[Period 9])</f>
        <v>0</v>
      </c>
      <c r="N12" s="35">
        <f>SUBTOTAL(109,CashReceipts[Period 10])</f>
        <v>0</v>
      </c>
      <c r="O12" s="35">
        <f>SUBTOTAL(109,CashReceipts[Period 11])</f>
        <v>0</v>
      </c>
      <c r="P12" s="35">
        <f>SUBTOTAL(109,CashReceipts[Period 12])</f>
        <v>0</v>
      </c>
      <c r="Q12" s="44"/>
      <c r="R12" s="35">
        <f>SUBTOTAL(109,CashReceipts[Total])</f>
        <v>745</v>
      </c>
    </row>
    <row r="13" spans="2:19" ht="17.25" customHeight="1" thickTop="1" thickBot="1">
      <c r="B13" s="31" t="s">
        <v>11</v>
      </c>
      <c r="C13" s="19"/>
      <c r="D13" s="36">
        <f>D6+SUM(CashReceipts[Period 0])</f>
        <v>100</v>
      </c>
      <c r="E13" s="36">
        <f>E6+SUM(CashReceipts[Period 1])</f>
        <v>225</v>
      </c>
      <c r="F13" s="36">
        <f>F6+SUM(CashReceipts[Period 2])</f>
        <v>-5</v>
      </c>
      <c r="G13" s="36">
        <f>G6+SUM(CashReceipts[Period 3])</f>
        <v>175</v>
      </c>
      <c r="H13" s="36">
        <f>H6+SUM(CashReceipts[Period 4])</f>
        <v>174</v>
      </c>
      <c r="I13" s="36">
        <f>I6+SUM(CashReceipts[Period 5])</f>
        <v>219</v>
      </c>
      <c r="J13" s="36">
        <f>J6+SUM(CashReceipts[Period 6])</f>
        <v>219</v>
      </c>
      <c r="K13" s="36">
        <f>K6+SUM(CashReceipts[Period 7])</f>
        <v>219</v>
      </c>
      <c r="L13" s="36">
        <f>L6+SUM(CashReceipts[Period 8])</f>
        <v>219</v>
      </c>
      <c r="M13" s="36">
        <f>M6+SUM(CashReceipts[Period 9])</f>
        <v>219</v>
      </c>
      <c r="N13" s="36">
        <f>N6+SUM(CashReceipts[Period 10])</f>
        <v>219</v>
      </c>
      <c r="O13" s="36">
        <f>O6+SUM(CashReceipts[Period 11])</f>
        <v>219</v>
      </c>
      <c r="P13" s="36">
        <f>P6+SUM(CashReceipts[Period 12])</f>
        <v>219</v>
      </c>
      <c r="Q13" s="45"/>
      <c r="R13" s="36">
        <f>R6+SUM(CashReceipts[Total])</f>
        <v>964</v>
      </c>
      <c r="S13" s="25"/>
    </row>
    <row r="14" spans="2:19" ht="17.25" customHeight="1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</row>
    <row r="15" spans="2:19" ht="17.25" customHeight="1">
      <c r="B15" s="10" t="s">
        <v>12</v>
      </c>
      <c r="C15" s="21"/>
      <c r="Q15" s="44"/>
    </row>
    <row r="16" spans="2:19" ht="17.25" customHeight="1">
      <c r="B16" s="34" t="s">
        <v>13</v>
      </c>
      <c r="C16" s="21"/>
      <c r="D16" s="55"/>
      <c r="E16" s="55">
        <v>400</v>
      </c>
      <c r="F16" s="55"/>
      <c r="G16" s="55">
        <v>226</v>
      </c>
      <c r="H16" s="55"/>
      <c r="I16" s="55"/>
      <c r="J16" s="55"/>
      <c r="K16" s="55"/>
      <c r="L16" s="55"/>
      <c r="M16" s="55"/>
      <c r="N16" s="55"/>
      <c r="O16" s="55"/>
      <c r="P16" s="55"/>
      <c r="Q16" s="51"/>
      <c r="R16" s="56">
        <f>SUM(CashPaidOut[[#This Row],[Period 0]:[Period 12]])</f>
        <v>626</v>
      </c>
      <c r="S16" s="1"/>
    </row>
    <row r="17" spans="2:19" ht="17.25" customHeight="1">
      <c r="B17" s="34" t="s">
        <v>14</v>
      </c>
      <c r="C17" s="21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1"/>
      <c r="R17" s="56">
        <f>SUM(CashPaidOut[[#This Row],[Period 0]:[Period 12]])</f>
        <v>0</v>
      </c>
      <c r="S17" s="1"/>
    </row>
    <row r="18" spans="2:19" ht="17.25" customHeight="1">
      <c r="B18" s="34" t="s">
        <v>14</v>
      </c>
      <c r="C18" s="21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1"/>
      <c r="R18" s="56">
        <f>SUM(CashPaidOut[[#This Row],[Period 0]:[Period 12]])</f>
        <v>0</v>
      </c>
      <c r="S18" s="1"/>
    </row>
    <row r="19" spans="2:19" ht="17.25" customHeight="1">
      <c r="B19" s="34" t="s">
        <v>15</v>
      </c>
      <c r="C19" s="21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1"/>
      <c r="R19" s="56">
        <f>SUM(CashPaidOut[[#This Row],[Period 0]:[Period 12]])</f>
        <v>0</v>
      </c>
      <c r="S19" s="1"/>
    </row>
    <row r="20" spans="2:19" ht="17.25" customHeight="1">
      <c r="B20" s="34" t="s">
        <v>16</v>
      </c>
      <c r="C20" s="21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1"/>
      <c r="R20" s="56">
        <f>SUM(CashPaidOut[[#This Row],[Period 0]:[Period 12]])</f>
        <v>0</v>
      </c>
      <c r="S20" s="1"/>
    </row>
    <row r="21" spans="2:19" ht="17.25" customHeight="1">
      <c r="B21" s="34" t="s">
        <v>17</v>
      </c>
      <c r="C21" s="21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1"/>
      <c r="R21" s="56">
        <f>SUM(CashPaidOut[[#This Row],[Period 0]:[Period 12]])</f>
        <v>0</v>
      </c>
      <c r="S21" s="1"/>
    </row>
    <row r="22" spans="2:19" ht="17.25" customHeight="1">
      <c r="B22" s="34" t="s">
        <v>18</v>
      </c>
      <c r="C22" s="21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1"/>
      <c r="R22" s="56">
        <f>SUM(CashPaidOut[[#This Row],[Period 0]:[Period 12]])</f>
        <v>0</v>
      </c>
      <c r="S22" s="1"/>
    </row>
    <row r="23" spans="2:19" ht="17.25" customHeight="1">
      <c r="B23" s="34" t="s">
        <v>19</v>
      </c>
      <c r="C23" s="21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1"/>
      <c r="R23" s="56">
        <f>SUM(CashPaidOut[[#This Row],[Period 0]:[Period 12]])</f>
        <v>0</v>
      </c>
      <c r="S23" s="1"/>
    </row>
    <row r="24" spans="2:19" ht="17.25" customHeight="1">
      <c r="B24" s="34" t="s">
        <v>20</v>
      </c>
      <c r="C24" s="21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1"/>
      <c r="R24" s="56">
        <f>SUM(CashPaidOut[[#This Row],[Period 0]:[Period 12]])</f>
        <v>0</v>
      </c>
      <c r="S24" s="1"/>
    </row>
    <row r="25" spans="2:19" ht="17.25" customHeight="1">
      <c r="B25" s="34" t="s">
        <v>21</v>
      </c>
      <c r="C25" s="21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1"/>
      <c r="R25" s="56">
        <f>SUM(CashPaidOut[[#This Row],[Period 0]:[Period 12]])</f>
        <v>0</v>
      </c>
      <c r="S25" s="1"/>
    </row>
    <row r="26" spans="2:19" ht="17.25" customHeight="1">
      <c r="B26" s="34" t="s">
        <v>22</v>
      </c>
      <c r="C26" s="21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1"/>
      <c r="R26" s="56">
        <f>SUM(CashPaidOut[[#This Row],[Period 0]:[Period 12]])</f>
        <v>0</v>
      </c>
      <c r="S26" s="1"/>
    </row>
    <row r="27" spans="2:19" ht="17.25" customHeight="1">
      <c r="B27" s="34" t="s">
        <v>23</v>
      </c>
      <c r="C27" s="21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1"/>
      <c r="R27" s="56">
        <f>SUM(CashPaidOut[[#This Row],[Period 0]:[Period 12]])</f>
        <v>0</v>
      </c>
      <c r="S27" s="1"/>
    </row>
    <row r="28" spans="2:19" ht="17.25" customHeight="1">
      <c r="B28" s="34" t="s">
        <v>24</v>
      </c>
      <c r="C28" s="21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1"/>
      <c r="R28" s="56">
        <f>SUM(CashPaidOut[[#This Row],[Period 0]:[Period 12]])</f>
        <v>0</v>
      </c>
      <c r="S28" s="1"/>
    </row>
    <row r="29" spans="2:19" ht="17.25" customHeight="1">
      <c r="B29" s="34" t="s">
        <v>25</v>
      </c>
      <c r="C29" s="21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1"/>
      <c r="R29" s="56">
        <f>SUM(CashPaidOut[[#This Row],[Period 0]:[Period 12]])</f>
        <v>0</v>
      </c>
      <c r="S29" s="1"/>
    </row>
    <row r="30" spans="2:19" ht="17.25" customHeight="1">
      <c r="B30" s="34" t="s">
        <v>26</v>
      </c>
      <c r="C30" s="21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1"/>
      <c r="R30" s="56">
        <f>SUM(CashPaidOut[[#This Row],[Period 0]:[Period 12]])</f>
        <v>0</v>
      </c>
      <c r="S30" s="1"/>
    </row>
    <row r="31" spans="2:19" ht="17.25" customHeight="1">
      <c r="B31" s="34" t="s">
        <v>27</v>
      </c>
      <c r="C31" s="21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1"/>
      <c r="R31" s="56">
        <f>SUM(CashPaidOut[[#This Row],[Period 0]:[Period 12]])</f>
        <v>0</v>
      </c>
      <c r="S31" s="1"/>
    </row>
    <row r="32" spans="2:19" ht="17.25" customHeight="1">
      <c r="B32" s="34" t="s">
        <v>28</v>
      </c>
      <c r="C32" s="21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1"/>
      <c r="R32" s="56">
        <f>SUM(CashPaidOut[[#This Row],[Period 0]:[Period 12]])</f>
        <v>0</v>
      </c>
      <c r="S32" s="1"/>
    </row>
    <row r="33" spans="2:19" ht="17.25" customHeight="1">
      <c r="B33" s="34" t="s">
        <v>29</v>
      </c>
      <c r="C33" s="21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1"/>
      <c r="R33" s="56">
        <f>SUM(CashPaidOut[[#This Row],[Period 0]:[Period 12]])</f>
        <v>0</v>
      </c>
      <c r="S33" s="1"/>
    </row>
    <row r="34" spans="2:19" ht="17.25" customHeight="1">
      <c r="B34" s="34" t="s">
        <v>30</v>
      </c>
      <c r="C34" s="21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1"/>
      <c r="R34" s="56">
        <f>SUM(CashPaidOut[[#This Row],[Period 0]:[Period 12]])</f>
        <v>0</v>
      </c>
      <c r="S34" s="1"/>
    </row>
    <row r="35" spans="2:19" ht="17.25" customHeight="1">
      <c r="B35" s="34" t="s">
        <v>30</v>
      </c>
      <c r="C35" s="21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1"/>
      <c r="R35" s="56">
        <f>SUM(CashPaidOut[[#This Row],[Period 0]:[Period 12]])</f>
        <v>0</v>
      </c>
      <c r="S35" s="1"/>
    </row>
    <row r="36" spans="2:19" ht="17.25" customHeight="1">
      <c r="B36" s="34" t="s">
        <v>31</v>
      </c>
      <c r="C36" s="21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1"/>
      <c r="R36" s="56">
        <f>SUM(CashPaidOut[[#This Row],[Period 0]:[Period 12]])</f>
        <v>0</v>
      </c>
      <c r="S36" s="1"/>
    </row>
    <row r="37" spans="2:19" ht="17.25" customHeight="1">
      <c r="B37" s="11" t="s">
        <v>3</v>
      </c>
      <c r="C37" s="21"/>
      <c r="D37" s="37">
        <f>SUBTOTAL(109,CashPaidOut[Period 0])</f>
        <v>0</v>
      </c>
      <c r="E37" s="37">
        <f>SUBTOTAL(109,CashPaidOut[Period 1])</f>
        <v>400</v>
      </c>
      <c r="F37" s="37">
        <f>SUBTOTAL(109,CashPaidOut[Period 2])</f>
        <v>0</v>
      </c>
      <c r="G37" s="37">
        <f>SUBTOTAL(109,CashPaidOut[Period 3])</f>
        <v>226</v>
      </c>
      <c r="H37" s="37">
        <f>SUBTOTAL(109,CashPaidOut[Period 4])</f>
        <v>0</v>
      </c>
      <c r="I37" s="37">
        <f>SUBTOTAL(109,CashPaidOut[Period 5])</f>
        <v>0</v>
      </c>
      <c r="J37" s="37">
        <f>SUBTOTAL(109,CashPaidOut[Period 6])</f>
        <v>0</v>
      </c>
      <c r="K37" s="37">
        <f>SUBTOTAL(109,CashPaidOut[Period 7])</f>
        <v>0</v>
      </c>
      <c r="L37" s="37">
        <f>SUBTOTAL(109,CashPaidOut[Period 8])</f>
        <v>0</v>
      </c>
      <c r="M37" s="37">
        <f>SUBTOTAL(109,CashPaidOut[Period 9])</f>
        <v>0</v>
      </c>
      <c r="N37" s="37">
        <f>SUBTOTAL(109,CashPaidOut[Period 10])</f>
        <v>0</v>
      </c>
      <c r="O37" s="37">
        <f>SUBTOTAL(109,CashPaidOut[Period 11])</f>
        <v>0</v>
      </c>
      <c r="P37" s="37">
        <f>SUBTOTAL(109,CashPaidOut[Period 12])</f>
        <v>0</v>
      </c>
      <c r="Q37" s="46"/>
      <c r="R37" s="37">
        <f>SUBTOTAL(109,CashPaidOut[Total])</f>
        <v>626</v>
      </c>
      <c r="S37" s="14"/>
    </row>
    <row r="38" spans="2:19" ht="17.25" customHeight="1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</row>
    <row r="39" spans="2:19" s="15" customFormat="1" ht="17.25" customHeight="1">
      <c r="B39" s="10" t="s">
        <v>32</v>
      </c>
      <c r="C39" s="19"/>
      <c r="D39"/>
      <c r="E39"/>
      <c r="F39"/>
      <c r="G39"/>
      <c r="H39"/>
      <c r="I39"/>
      <c r="J39"/>
      <c r="K39"/>
      <c r="L39"/>
      <c r="M39"/>
      <c r="N39"/>
      <c r="O39"/>
      <c r="P39"/>
      <c r="Q39" s="44"/>
      <c r="R39"/>
      <c r="S39"/>
    </row>
    <row r="40" spans="2:19" ht="17.25" customHeight="1">
      <c r="B40" s="34" t="s">
        <v>33</v>
      </c>
      <c r="C40" s="21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1"/>
      <c r="R40" s="56">
        <f>SUM(CashPaidOut2[[#This Row],[Period 0]:[Period 12]])</f>
        <v>0</v>
      </c>
      <c r="S40" s="1"/>
    </row>
    <row r="41" spans="2:19" ht="17.25" customHeight="1">
      <c r="B41" s="34" t="s">
        <v>34</v>
      </c>
      <c r="C41" s="21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1"/>
      <c r="R41" s="56">
        <f>SUM(CashPaidOut2[[#This Row],[Period 0]:[Period 12]])</f>
        <v>0</v>
      </c>
      <c r="S41" s="1"/>
    </row>
    <row r="42" spans="2:19" ht="17.25" customHeight="1">
      <c r="B42" s="34" t="s">
        <v>35</v>
      </c>
      <c r="C42" s="21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1"/>
      <c r="R42" s="56">
        <f>SUM(CashPaidOut2[[#This Row],[Period 0]:[Period 12]])</f>
        <v>0</v>
      </c>
      <c r="S42" s="1"/>
    </row>
    <row r="43" spans="2:19" ht="17.25" customHeight="1">
      <c r="B43" s="34" t="s">
        <v>36</v>
      </c>
      <c r="C43" s="21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1"/>
      <c r="R43" s="56">
        <f>SUM(CashPaidOut2[[#This Row],[Period 0]:[Period 12]])</f>
        <v>0</v>
      </c>
      <c r="S43" s="1"/>
    </row>
    <row r="44" spans="2:19" ht="17.25" customHeight="1">
      <c r="B44" s="34" t="s">
        <v>37</v>
      </c>
      <c r="C44" s="21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1"/>
      <c r="R44" s="56">
        <f>SUM(CashPaidOut2[[#This Row],[Period 0]:[Period 12]])</f>
        <v>0</v>
      </c>
      <c r="S44" s="1"/>
    </row>
    <row r="45" spans="2:19" ht="17.25" customHeight="1">
      <c r="B45" s="11" t="s">
        <v>3</v>
      </c>
      <c r="C45" s="21"/>
      <c r="D45" s="37">
        <f>SUBTOTAL(109,CashPaidOut2[Period 0])</f>
        <v>0</v>
      </c>
      <c r="E45" s="37">
        <f>SUBTOTAL(109,CashPaidOut2[Period 1])</f>
        <v>0</v>
      </c>
      <c r="F45" s="37">
        <f>SUBTOTAL(109,CashPaidOut2[Period 2])</f>
        <v>0</v>
      </c>
      <c r="G45" s="37">
        <f>SUBTOTAL(109,CashPaidOut2[Period 3])</f>
        <v>0</v>
      </c>
      <c r="H45" s="37">
        <f>SUBTOTAL(109,CashPaidOut2[Period 4])</f>
        <v>0</v>
      </c>
      <c r="I45" s="37">
        <f>SUBTOTAL(109,CashPaidOut2[Period 5])</f>
        <v>0</v>
      </c>
      <c r="J45" s="37">
        <f>SUBTOTAL(109,CashPaidOut2[Period 6])</f>
        <v>0</v>
      </c>
      <c r="K45" s="37">
        <f>SUBTOTAL(109,CashPaidOut2[Period 7])</f>
        <v>0</v>
      </c>
      <c r="L45" s="37">
        <f>SUBTOTAL(109,CashPaidOut2[Period 8])</f>
        <v>0</v>
      </c>
      <c r="M45" s="37">
        <f>SUBTOTAL(109,CashPaidOut2[Period 9])</f>
        <v>0</v>
      </c>
      <c r="N45" s="37">
        <f>SUBTOTAL(109,CashPaidOut2[Period 10])</f>
        <v>0</v>
      </c>
      <c r="O45" s="37">
        <f>SUBTOTAL(109,CashPaidOut2[Period 11])</f>
        <v>0</v>
      </c>
      <c r="P45" s="37">
        <f>SUBTOTAL(109,CashPaidOut2[Period 12])</f>
        <v>0</v>
      </c>
      <c r="Q45" s="47"/>
      <c r="R45" s="37">
        <f>SUBTOTAL(109,CashPaidOut2[Total])</f>
        <v>0</v>
      </c>
      <c r="S45" s="12"/>
    </row>
    <row r="46" spans="2:19" ht="17.25" customHeight="1" thickBot="1">
      <c r="B46" s="31" t="s">
        <v>38</v>
      </c>
      <c r="C46" s="19"/>
      <c r="D46" s="36">
        <f>SUM(CashPaidOut[Period 0],CashPaidOut2[Period 0])</f>
        <v>0</v>
      </c>
      <c r="E46" s="36">
        <f>SUM(CashPaidOut[Period 1],CashPaidOut2[Period 1])</f>
        <v>400</v>
      </c>
      <c r="F46" s="36">
        <f>SUM(CashPaidOut[Period 2],CashPaidOut2[Period 2])</f>
        <v>0</v>
      </c>
      <c r="G46" s="36">
        <f>SUM(CashPaidOut[Period 3],CashPaidOut2[Period 3])</f>
        <v>226</v>
      </c>
      <c r="H46" s="36">
        <f>SUM(CashPaidOut[Period 4],CashPaidOut2[Period 4])</f>
        <v>0</v>
      </c>
      <c r="I46" s="36">
        <f>SUM(CashPaidOut[Period 5],CashPaidOut2[Period 5])</f>
        <v>0</v>
      </c>
      <c r="J46" s="36">
        <f>SUM(CashPaidOut[Period 6],CashPaidOut2[Period 6])</f>
        <v>0</v>
      </c>
      <c r="K46" s="36">
        <f>SUM(CashPaidOut[Period 7],CashPaidOut2[Period 7])</f>
        <v>0</v>
      </c>
      <c r="L46" s="36">
        <f>SUM(CashPaidOut[Period 8],CashPaidOut2[Period 8])</f>
        <v>0</v>
      </c>
      <c r="M46" s="36">
        <f>SUM(CashPaidOut[Period 9],CashPaidOut2[Period 9])</f>
        <v>0</v>
      </c>
      <c r="N46" s="36">
        <f>SUM(CashPaidOut[Period 10],CashPaidOut2[Period 10])</f>
        <v>0</v>
      </c>
      <c r="O46" s="36">
        <f>SUM(CashPaidOut[Period 11],CashPaidOut2[Period 11])</f>
        <v>0</v>
      </c>
      <c r="P46" s="38">
        <f>SUM(CashPaidOut[Period 12],CashPaidOut2[Period 12])</f>
        <v>0</v>
      </c>
      <c r="Q46" s="48"/>
      <c r="R46" s="36">
        <f>SUM(CashPaidOut[Total],CashPaidOut2[Total])</f>
        <v>626</v>
      </c>
      <c r="S46" s="24"/>
    </row>
    <row r="47" spans="2:19" s="13" customFormat="1" ht="17.25" customHeight="1"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2:19" ht="17.25" customHeight="1" thickBot="1">
      <c r="B48" s="31" t="s">
        <v>39</v>
      </c>
      <c r="C48" s="19"/>
      <c r="D48" s="36">
        <f t="shared" ref="D48:P48" si="12">D13-D46</f>
        <v>100</v>
      </c>
      <c r="E48" s="36">
        <f t="shared" si="12"/>
        <v>-175</v>
      </c>
      <c r="F48" s="36">
        <f t="shared" si="12"/>
        <v>-5</v>
      </c>
      <c r="G48" s="36">
        <f t="shared" si="12"/>
        <v>-51</v>
      </c>
      <c r="H48" s="36">
        <f t="shared" si="12"/>
        <v>174</v>
      </c>
      <c r="I48" s="36">
        <f t="shared" si="12"/>
        <v>219</v>
      </c>
      <c r="J48" s="36">
        <f t="shared" si="12"/>
        <v>219</v>
      </c>
      <c r="K48" s="36">
        <f t="shared" si="12"/>
        <v>219</v>
      </c>
      <c r="L48" s="36">
        <f t="shared" si="12"/>
        <v>219</v>
      </c>
      <c r="M48" s="36">
        <f t="shared" si="12"/>
        <v>219</v>
      </c>
      <c r="N48" s="36">
        <f t="shared" si="12"/>
        <v>219</v>
      </c>
      <c r="O48" s="36">
        <f t="shared" si="12"/>
        <v>219</v>
      </c>
      <c r="P48" s="38">
        <f t="shared" si="12"/>
        <v>219</v>
      </c>
      <c r="Q48" s="48"/>
      <c r="R48" s="36">
        <f>R13-R46</f>
        <v>338</v>
      </c>
      <c r="S48" s="24"/>
    </row>
  </sheetData>
  <mergeCells count="3">
    <mergeCell ref="B14:S14"/>
    <mergeCell ref="B38:S38"/>
    <mergeCell ref="B47:S47"/>
  </mergeCells>
  <conditionalFormatting sqref="E6:P6">
    <cfRule type="expression" dxfId="67" priority="3">
      <formula>E6&lt;0</formula>
    </cfRule>
  </conditionalFormatting>
  <conditionalFormatting sqref="E48:P48">
    <cfRule type="expression" dxfId="66" priority="2">
      <formula>E48&lt;0</formula>
    </cfRule>
  </conditionalFormatting>
  <conditionalFormatting sqref="E13:P13">
    <cfRule type="expression" dxfId="65" priority="1">
      <formula>E13&lt;0</formula>
    </cfRule>
  </conditionalFormatting>
  <printOptions horizontalCentered="1" verticalCentered="1"/>
  <pageMargins left="0.5" right="0.5" top="0.5" bottom="0.5" header="0.3" footer="0.3"/>
  <pageSetup scale="59" orientation="landscape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A825BFE-E693-4238-8389-5BCCFE76FDDD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</xm:sqref>
        </x14:conditionalFormatting>
        <x14:conditionalFormatting xmlns:xm="http://schemas.microsoft.com/office/excel/2006/main">
          <x14:cfRule type="iconSet" priority="10" id="{3C1E0335-68B6-4E32-9520-0CC0127E0E6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11" id="{46DB4F99-6858-4D3F-B689-77C99193522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D48:P48 R48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'Cash Flow Statement'!D48:P48</xm:f>
              <xm:sqref>S48</xm:sqref>
            </x14:sparkline>
            <x14:sparkline>
              <xm:f>'Cash Flow Statement'!D13:P13</xm:f>
              <xm:sqref>S13</xm:sqref>
            </x14:sparkline>
            <x14:sparkline>
              <xm:f>'Cash Flow Statement'!D45:P45</xm:f>
              <xm:sqref>S45</xm:sqref>
            </x14:sparkline>
            <x14:sparkline>
              <xm:f>'Cash Flow Statement'!D46:P46</xm:f>
              <xm:sqref>S46</xm:sqref>
            </x14:sparkline>
            <x14:sparkline>
              <xm:f>'Cash Flow Statement'!D37:P37</xm:f>
              <xm:sqref>S37</xm:sqref>
            </x14:sparkline>
            <x14:sparkline>
              <xm:f>'Cash Flow Statement'!D6:P6</xm:f>
              <xm:sqref>S6</xm:sqref>
            </x14:sparkline>
            <x14:sparkline>
              <xm:f>'Cash Flow Statement'!D12:P12</xm:f>
              <xm:sqref>S12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2013-12-05T14:44:24Z</dcterms:created>
  <dcterms:modified xsi:type="dcterms:W3CDTF">2014-09-23T10:43:56Z</dcterms:modified>
</cp:coreProperties>
</file>