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statistical" sheetId="9" r:id="rId1"/>
  </sheets>
  <definedNames>
    <definedName name="_xlnm._FilterDatabase" localSheetId="0" hidden="1">'formula-statistical'!$A$11:$C$45</definedName>
  </definedNames>
  <calcPr calcId="125725"/>
</workbook>
</file>

<file path=xl/calcChain.xml><?xml version="1.0" encoding="utf-8"?>
<calcChain xmlns="http://schemas.openxmlformats.org/spreadsheetml/2006/main"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B199" l="1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</calcChain>
</file>

<file path=xl/comments1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<sst xmlns="http://schemas.openxmlformats.org/spreadsheetml/2006/main" count="93" uniqueCount="91">
  <si>
    <t>name-range formula</t>
  </si>
  <si>
    <t>formula result</t>
  </si>
  <si>
    <t>formula and parameters</t>
  </si>
  <si>
    <t>Statistical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</si>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</sst>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70" formatCode="0.000000"/>
  </numFmts>
  <fonts count="7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70" fontId="0" fillId="0" borderId="0" xfId="0" applyNumberFormat="1"/>
    <xf numFmtId="2" fontId="4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3"/>
  <sheetViews>
    <sheetView tabSelected="1" topLeftCell="A9" workbookViewId="0">
      <selection activeCell="A22" sqref="A22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3" t="s">
        <v>3</v>
      </c>
      <c r="B1" s="17" t="s">
        <v>2</v>
      </c>
      <c r="C1" s="1" t="s">
        <v>1</v>
      </c>
    </row>
    <row r="2" spans="1:8" ht="25.5" customHeight="1"/>
    <row r="3" spans="1:8" ht="15.75">
      <c r="A3" s="1" t="s">
        <v>4</v>
      </c>
      <c r="B3" s="14">
        <f>AVEDEV(B4:H4)</f>
        <v>1.0204081632653061</v>
      </c>
      <c r="C3" s="14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5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6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49</v>
      </c>
    </row>
    <row r="10" spans="1:8" ht="15.75">
      <c r="A10" s="1"/>
    </row>
    <row r="11" spans="1:8" ht="15.75">
      <c r="A11" s="1" t="s">
        <v>7</v>
      </c>
      <c r="B11">
        <f>AVERAGEIF(B12:E12,"&lt;23000")</f>
        <v>14000</v>
      </c>
      <c r="C11">
        <v>14000</v>
      </c>
      <c r="D11" t="str">
        <f>IF(B11=C11,"T","WARN")</f>
        <v>T</v>
      </c>
    </row>
    <row r="12" spans="1:8" ht="15.75">
      <c r="A12" s="1"/>
      <c r="B12" s="5">
        <v>7000</v>
      </c>
      <c r="C12" s="5">
        <v>14000</v>
      </c>
      <c r="D12">
        <v>21000</v>
      </c>
      <c r="E12">
        <v>28000</v>
      </c>
    </row>
    <row r="13" spans="1:8" ht="15.75">
      <c r="A13" s="1"/>
      <c r="B13" s="5"/>
      <c r="C13" s="5"/>
    </row>
    <row r="14" spans="1:8" ht="15.75">
      <c r="A14" s="1" t="s">
        <v>8</v>
      </c>
      <c r="B14">
        <f>AVERAGEIFS(B15:E15,B15:E15,"&lt;&gt;未完成",B15:E15,"&gt;80")</f>
        <v>87.5</v>
      </c>
      <c r="C14">
        <v>87.5</v>
      </c>
      <c r="D14" t="str">
        <f>IF(B14=C14,"T","WARN")</f>
        <v>T</v>
      </c>
    </row>
    <row r="15" spans="1:8" ht="15.75">
      <c r="A15" s="1"/>
      <c r="B15">
        <v>87</v>
      </c>
      <c r="C15">
        <v>88</v>
      </c>
      <c r="D15" t="s">
        <v>50</v>
      </c>
      <c r="E15">
        <v>75</v>
      </c>
    </row>
    <row r="16" spans="1:8" ht="15.75">
      <c r="A16" s="1"/>
    </row>
    <row r="17" spans="1:4" ht="15.75">
      <c r="A17" s="1" t="s">
        <v>9</v>
      </c>
      <c r="B17" s="14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10</v>
      </c>
      <c r="B19" s="9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11</v>
      </c>
      <c r="B21" s="14">
        <f>BINOMDIST(6,10,0.5,FALSE)</f>
        <v>0.20507812500000006</v>
      </c>
      <c r="C21" s="14">
        <v>0.20507812500000006</v>
      </c>
      <c r="D21" t="str">
        <f>IF(B21=C21,"T","WARN")</f>
        <v>T</v>
      </c>
    </row>
    <row r="22" spans="1:4" ht="15.75">
      <c r="A22" s="1"/>
      <c r="B22" s="12"/>
    </row>
    <row r="23" spans="1:4" ht="15.75">
      <c r="A23" s="1" t="s">
        <v>12</v>
      </c>
      <c r="B23" s="14">
        <f>CHIDIST(18.307,10)</f>
        <v>5.0000589099658876E-2</v>
      </c>
      <c r="C23" s="14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14">
        <f>CHIINV(0.05,10)</f>
        <v>18.307038053808746</v>
      </c>
      <c r="C25" s="14">
        <v>18.307038053808746</v>
      </c>
      <c r="D25" t="str">
        <f>IF(B25=C25,"T","WARN")</f>
        <v>T</v>
      </c>
    </row>
    <row r="26" spans="1:4" ht="15.75">
      <c r="A26" s="1"/>
      <c r="B26" s="10"/>
    </row>
    <row r="27" spans="1:4" ht="15.75">
      <c r="A27" s="1" t="s">
        <v>51</v>
      </c>
      <c r="B27" s="15">
        <f>CHITEST(B28:C30,B31:C33)</f>
        <v>3.081920170211661E-4</v>
      </c>
      <c r="C27" s="15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52</v>
      </c>
      <c r="B35" s="16">
        <f>CONFIDENCE(0.05,2.5,50)</f>
        <v>0.69295191217483887</v>
      </c>
      <c r="C35" s="14">
        <v>0.69295191217483887</v>
      </c>
      <c r="D35" t="str">
        <f>IF(B35=C35,"T","WARN")</f>
        <v>T</v>
      </c>
    </row>
    <row r="36" spans="1:8" ht="15.75">
      <c r="A36" s="1"/>
      <c r="B36" s="4"/>
    </row>
    <row r="37" spans="1:8" ht="15.75">
      <c r="A37" s="1" t="s">
        <v>53</v>
      </c>
      <c r="B37" s="8">
        <f>CORREL(B38:F38,B39:F39)</f>
        <v>0.99705448550158138</v>
      </c>
      <c r="C37" s="8">
        <v>0.99705448550158138</v>
      </c>
      <c r="D37" t="str">
        <f>IF(B37=C37,"T","WARN")</f>
        <v>T</v>
      </c>
    </row>
    <row r="38" spans="1:8" ht="15.75">
      <c r="A38" s="1"/>
      <c r="B38" s="5">
        <v>3</v>
      </c>
      <c r="C38">
        <v>2</v>
      </c>
      <c r="D38">
        <v>4</v>
      </c>
      <c r="E38">
        <v>5</v>
      </c>
      <c r="F38">
        <v>6</v>
      </c>
    </row>
    <row r="39" spans="1:8">
      <c r="B39" s="5">
        <v>9</v>
      </c>
      <c r="C39">
        <v>7</v>
      </c>
      <c r="D39">
        <v>12</v>
      </c>
      <c r="E39">
        <v>15</v>
      </c>
      <c r="F39">
        <v>17</v>
      </c>
    </row>
    <row r="40" spans="1:8">
      <c r="B40" s="5"/>
    </row>
    <row r="41" spans="1:8" ht="15.75">
      <c r="A41" s="1" t="s">
        <v>14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54</v>
      </c>
      <c r="C42" s="1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15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54</v>
      </c>
      <c r="C44" s="1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16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13">
        <v>6</v>
      </c>
      <c r="E46">
        <v>4</v>
      </c>
    </row>
    <row r="47" spans="1:8" ht="15.75">
      <c r="A47" s="1" t="s">
        <v>17</v>
      </c>
      <c r="B47">
        <f>COUNTIF(B48:E48,"apples")</f>
        <v>2</v>
      </c>
      <c r="C47" s="13">
        <v>2</v>
      </c>
      <c r="D47" t="str">
        <f>IF(B47=C47,"T","WARN")</f>
        <v>T</v>
      </c>
    </row>
    <row r="48" spans="1:8" ht="15.75">
      <c r="A48" s="1"/>
      <c r="B48" t="s">
        <v>55</v>
      </c>
      <c r="C48" t="s">
        <v>56</v>
      </c>
      <c r="D48" t="s">
        <v>57</v>
      </c>
      <c r="E48" t="s">
        <v>55</v>
      </c>
    </row>
    <row r="49" spans="1:8" ht="15.75">
      <c r="A49" s="1"/>
    </row>
    <row r="50" spans="1:8" ht="15.75">
      <c r="A50" s="1" t="s">
        <v>58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59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18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19</v>
      </c>
      <c r="B57" s="14">
        <f>EXPONDIST(0.2,10, TRUE)</f>
        <v>0.8646647167633873</v>
      </c>
      <c r="C57" s="14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20</v>
      </c>
      <c r="B59" s="14">
        <f>FDIST(15.2068,6,4)</f>
        <v>1.0000079377937579E-2</v>
      </c>
      <c r="C59" s="14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21</v>
      </c>
      <c r="B61" s="14">
        <f>FINV(0.01,6,4)</f>
        <v>15.20686486148989</v>
      </c>
      <c r="C61" s="14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60</v>
      </c>
      <c r="B63" s="14">
        <f>FISHER(0.75)</f>
        <v>0.97295507452765662</v>
      </c>
      <c r="C63" s="14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61</v>
      </c>
      <c r="B65" s="14">
        <f>FISHERINV(0.972955)</f>
        <v>0.74999996739414843</v>
      </c>
      <c r="C65" s="14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62</v>
      </c>
      <c r="B67" s="14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63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64</v>
      </c>
      <c r="B73" s="14">
        <f>FTEST(B74:F74,B75:F75)</f>
        <v>0.64831784680276039</v>
      </c>
      <c r="C73" s="14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22</v>
      </c>
      <c r="B76" s="14">
        <f>GAMMADIST(10, 9,2, FALSE)</f>
        <v>3.2639019680753736E-2</v>
      </c>
      <c r="C76" s="14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23</v>
      </c>
      <c r="B78" s="14">
        <f>GAMMAINV(0.068094,9,2)</f>
        <v>10.00001131093865</v>
      </c>
      <c r="C78" s="14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24</v>
      </c>
      <c r="B80" s="14">
        <f>GAMMALN(4)</f>
        <v>1.7917594690821024</v>
      </c>
      <c r="C80" s="14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25</v>
      </c>
      <c r="B82" s="14">
        <f>GEOMEAN(B83:H83)</f>
        <v>5.4769869696569611</v>
      </c>
      <c r="C82" s="14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</v>
      </c>
      <c r="B85" s="14">
        <f>GROWTH(B87:G87,B86:G86,H86:I86)</f>
        <v>320196.71836347238</v>
      </c>
      <c r="C85" s="14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27</v>
      </c>
      <c r="B89" s="14">
        <f>HARMEAN(B90:H90)</f>
        <v>5.0283759620617277</v>
      </c>
      <c r="C89" s="14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28</v>
      </c>
      <c r="B92" s="14">
        <f>HYPGEOMDIST(1,4,8,20)</f>
        <v>0.36326109391124872</v>
      </c>
      <c r="C92" s="14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29</v>
      </c>
      <c r="B94" s="14">
        <f>INTERCEPT(B95:F95,B96:F96)</f>
        <v>4.8387096774192173E-2</v>
      </c>
      <c r="C94" s="14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30</v>
      </c>
      <c r="B97" s="14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31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65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66</v>
      </c>
      <c r="B106" s="14">
        <f>LOGINV(0.039084, 3.5, 1.2)</f>
        <v>4.0000252186806238</v>
      </c>
      <c r="C106" s="14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67</v>
      </c>
      <c r="B108" s="14">
        <f>LOGNORMDIST(4,3.5,1.2)</f>
        <v>3.9083555706800555E-2</v>
      </c>
      <c r="C108" s="14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32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33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34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35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36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4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37</v>
      </c>
      <c r="B121" s="4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68</v>
      </c>
      <c r="B123" s="14">
        <f>NEGBINOMDIST(10,5,0.25)</f>
        <v>5.5048660375177888E-2</v>
      </c>
      <c r="C123" s="14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38</v>
      </c>
      <c r="B125" s="16">
        <f>NORMDIST(42,40,1.5,TRUE)</f>
        <v>0.90878878027413212</v>
      </c>
      <c r="C125" s="14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69</v>
      </c>
      <c r="B127" s="14">
        <f>NORMINV(0.908789,40,1.5)</f>
        <v>42.00000200956616</v>
      </c>
      <c r="C127" s="14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70</v>
      </c>
      <c r="B129" s="14">
        <f>NORMSDIST(1.333333)</f>
        <v>0.90878872560409529</v>
      </c>
      <c r="C129" s="14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71</v>
      </c>
      <c r="B131" s="14">
        <f>NORMSINV(0.908789)</f>
        <v>1.3333346730441065</v>
      </c>
      <c r="C131" s="14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72</v>
      </c>
      <c r="B133" s="14">
        <f>PEARSON(B134:F134,B135:F135)</f>
        <v>0.69937860618023528</v>
      </c>
      <c r="C133" s="14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73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74</v>
      </c>
      <c r="B138" s="14">
        <f>PERCENTRANK(B139:K139,2)</f>
        <v>0.33300000000000002</v>
      </c>
      <c r="C138" s="14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75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39</v>
      </c>
      <c r="B142" s="16">
        <f>POISSON(2,5,TRUE)</f>
        <v>0.12465201948308466</v>
      </c>
      <c r="C142" s="14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76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77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78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79</v>
      </c>
      <c r="B151" s="14">
        <f>RSQ(B152:H152,B153:H153)</f>
        <v>5.7950191570881222E-2</v>
      </c>
      <c r="C151" s="14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40</v>
      </c>
      <c r="B154" s="16">
        <f>SKEW(B155:K155)</f>
        <v>0.35954307140679742</v>
      </c>
      <c r="C154" s="14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41</v>
      </c>
      <c r="B156" s="16">
        <f>SLOPE(B157:H157,B158:H158)</f>
        <v>0.30555555555555558</v>
      </c>
      <c r="C156" s="14">
        <v>0.30555555555555558</v>
      </c>
      <c r="D156" t="str">
        <f>IF(B156=C156,"T","WARN")</f>
        <v>T</v>
      </c>
    </row>
    <row r="157" spans="1:11" ht="15.75">
      <c r="A157" s="1"/>
      <c r="B157" s="5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42</v>
      </c>
      <c r="B159" s="4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80</v>
      </c>
      <c r="B162" s="14">
        <f>STANDARDIZE(42,40,1.5)</f>
        <v>1.3333333333333333</v>
      </c>
      <c r="C162" s="14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43</v>
      </c>
      <c r="B164" s="14">
        <f>STDEV(B165:K165)</f>
        <v>27.463915719840482</v>
      </c>
      <c r="C164" s="14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44</v>
      </c>
      <c r="B166" s="14">
        <f>STDEVA(B165:K165)</f>
        <v>27.463915719840482</v>
      </c>
      <c r="C166" s="14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81</v>
      </c>
      <c r="B168" s="14">
        <f>STDEVP(B165:K165)</f>
        <v>26.054558142482477</v>
      </c>
      <c r="C168" s="14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82</v>
      </c>
      <c r="B170" s="14">
        <f>STDEVPA(B165:K165)</f>
        <v>26.054558142482477</v>
      </c>
      <c r="C170" s="14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83</v>
      </c>
      <c r="B172" s="14">
        <f>STEYX(B173:H173,B174:H174)</f>
        <v>3.305718950210041</v>
      </c>
      <c r="C172" s="14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45</v>
      </c>
      <c r="B175" s="14">
        <f>TDIST(1.959999,60,2)</f>
        <v>5.4645046467296891E-2</v>
      </c>
      <c r="C175" s="14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46</v>
      </c>
      <c r="B177" s="14">
        <f>TINV(0.054644927,60)</f>
        <v>1.9599999980901761</v>
      </c>
      <c r="C177" s="14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84</v>
      </c>
      <c r="B179" s="14">
        <f>TREND(B181:M181,B180:M180)</f>
        <v>133953.33333333334</v>
      </c>
      <c r="C179" s="14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85</v>
      </c>
      <c r="B183" s="14">
        <f>TRIMMEAN(B184:L184,0.2)</f>
        <v>3.7777777777777777</v>
      </c>
      <c r="C183" s="14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86</v>
      </c>
      <c r="B186" s="14">
        <f>TTEST(B187:J187,B188:J188,2,1)</f>
        <v>0.19601578498575278</v>
      </c>
      <c r="C186" s="14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47</v>
      </c>
      <c r="B189" s="14">
        <f>VAR(B165:K165)</f>
        <v>754.26666666650112</v>
      </c>
      <c r="C189" s="14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87</v>
      </c>
      <c r="B191" s="14">
        <f>VARA(B165:K165)</f>
        <v>754.26666666650112</v>
      </c>
      <c r="C191" s="14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88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89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48</v>
      </c>
      <c r="B197" s="14">
        <f>WEIBULL(105,20,100,TRUE)</f>
        <v>0.92958139006927698</v>
      </c>
      <c r="C197" s="14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90</v>
      </c>
      <c r="B199" s="14">
        <f>ZTEST(B200:K200,4)</f>
        <v>9.0574196851363808E-2</v>
      </c>
      <c r="C199" s="14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4"/>
    </row>
    <row r="208" spans="1:11" ht="15.75">
      <c r="A208" s="1"/>
    </row>
    <row r="209" spans="1:2" ht="15.75">
      <c r="A209" s="1"/>
      <c r="B209" s="4"/>
    </row>
    <row r="210" spans="1:2" ht="15.75">
      <c r="A210" s="1"/>
    </row>
    <row r="211" spans="1:2" ht="15.75">
      <c r="A211" s="1"/>
      <c r="B211" s="4"/>
    </row>
    <row r="212" spans="1:2" ht="15.75">
      <c r="A212" s="1"/>
    </row>
    <row r="213" spans="1:2" ht="15.75">
      <c r="A213" s="1"/>
      <c r="B213" s="4"/>
    </row>
    <row r="215" spans="1:2">
      <c r="B215" s="6"/>
    </row>
    <row r="217" spans="1:2" ht="15.75">
      <c r="A217" s="1"/>
      <c r="B217" s="4"/>
    </row>
    <row r="218" spans="1:2" ht="15.75">
      <c r="A218" s="1"/>
    </row>
    <row r="219" spans="1:2" ht="15.75">
      <c r="A219" s="1"/>
      <c r="B219" s="4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4"/>
    </row>
    <row r="225" spans="1:2" ht="15.75">
      <c r="A225" s="1"/>
    </row>
    <row r="226" spans="1:2" ht="15.75">
      <c r="A226" s="1"/>
      <c r="B226" s="8"/>
    </row>
    <row r="227" spans="1:2" ht="15.75">
      <c r="A227" s="1"/>
    </row>
    <row r="228" spans="1:2" ht="15.75">
      <c r="A228" s="1"/>
      <c r="B228" s="7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4"/>
    </row>
    <row r="233" spans="1:2" ht="15.75">
      <c r="A233" s="1"/>
    </row>
    <row r="234" spans="1:2" ht="15.75">
      <c r="A234" s="1"/>
      <c r="B234" s="4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6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9"/>
    </row>
    <row r="250" spans="1:2" ht="15.75">
      <c r="A250" s="1"/>
    </row>
    <row r="251" spans="1:2" ht="15.75">
      <c r="A251" s="1"/>
      <c r="B251" s="6"/>
    </row>
    <row r="252" spans="1:2" ht="15.75">
      <c r="A252" s="1"/>
    </row>
    <row r="253" spans="1:2" ht="15.75">
      <c r="A253" s="1"/>
      <c r="B253" s="4"/>
    </row>
    <row r="254" spans="1:2" ht="15.75">
      <c r="A254" s="1"/>
    </row>
    <row r="255" spans="1:2" ht="15.75">
      <c r="A255" s="1"/>
      <c r="B255" s="8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4"/>
    </row>
    <row r="287" spans="1:2" ht="15.75">
      <c r="A287" s="1"/>
    </row>
    <row r="288" spans="1:2" ht="15.75">
      <c r="A288" s="1"/>
    </row>
    <row r="289" spans="1:2" ht="15.75">
      <c r="A289" s="1"/>
      <c r="B289" s="4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8"/>
    </row>
    <row r="317" spans="1:2" ht="15.75">
      <c r="A317" s="1"/>
    </row>
    <row r="318" spans="1:2" ht="15.75">
      <c r="A318" s="1"/>
      <c r="B318" s="8"/>
    </row>
    <row r="319" spans="1:2" ht="15.75">
      <c r="A319" s="1"/>
      <c r="B319" s="8"/>
    </row>
    <row r="320" spans="1:2" ht="15.75">
      <c r="A320" s="1"/>
      <c r="B320" s="4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2" t="s">
        <v>0</v>
      </c>
    </row>
  </sheetData>
  <sortState ref="D3:D50">
    <sortCondition ref="D50"/>
  </sortState>
  <conditionalFormatting sqref="D3 D6 D8 D11 D14 D17 D19 D21 D23 D25 D27">
    <cfRule type="cellIs" dxfId="12" priority="13" operator="equal">
      <formula>"WARN"</formula>
    </cfRule>
  </conditionalFormatting>
  <conditionalFormatting sqref="D35 D37 D41 D43 D45 D47 D50">
    <cfRule type="cellIs" dxfId="11" priority="12" operator="equal">
      <formula>"WARN"</formula>
    </cfRule>
  </conditionalFormatting>
  <conditionalFormatting sqref="D53 D55 D57 D59 D61 D63 D65 D67">
    <cfRule type="cellIs" dxfId="10" priority="11" operator="equal">
      <formula>"WARN"</formula>
    </cfRule>
  </conditionalFormatting>
  <conditionalFormatting sqref="D70 D73 D76 D78 D80 D82">
    <cfRule type="cellIs" dxfId="9" priority="10" operator="equal">
      <formula>"WARN"</formula>
    </cfRule>
  </conditionalFormatting>
  <conditionalFormatting sqref="D85 D89 D92 D94 D100 D106 D108">
    <cfRule type="cellIs" dxfId="8" priority="9" operator="equal">
      <formula>"WARN"</formula>
    </cfRule>
  </conditionalFormatting>
  <conditionalFormatting sqref="D110 D112 D114 D116 D118">
    <cfRule type="cellIs" dxfId="7" priority="8" operator="equal">
      <formula>"WARN"</formula>
    </cfRule>
  </conditionalFormatting>
  <conditionalFormatting sqref="D121 D123 D125 D127 D129 D131 D133 D136 D138 D140 D142 D144">
    <cfRule type="cellIs" dxfId="6" priority="7" operator="equal">
      <formula>"WARN"</formula>
    </cfRule>
  </conditionalFormatting>
  <conditionalFormatting sqref="D147 D149 D151">
    <cfRule type="cellIs" dxfId="5" priority="6" operator="equal">
      <formula>"WARN"</formula>
    </cfRule>
  </conditionalFormatting>
  <conditionalFormatting sqref="D154 D156 D162">
    <cfRule type="cellIs" dxfId="4" priority="5" operator="equal">
      <formula>"WARN"</formula>
    </cfRule>
  </conditionalFormatting>
  <conditionalFormatting sqref="D159">
    <cfRule type="cellIs" dxfId="3" priority="4" operator="equal">
      <formula>"WARN"</formula>
    </cfRule>
  </conditionalFormatting>
  <conditionalFormatting sqref="D164 D166 D168 D170 D172">
    <cfRule type="cellIs" dxfId="2" priority="3" operator="equal">
      <formula>"WARN"</formula>
    </cfRule>
  </conditionalFormatting>
  <conditionalFormatting sqref="D175 D177 D179 D183 D186">
    <cfRule type="cellIs" dxfId="1" priority="2" operator="equal">
      <formula>"WARN"</formula>
    </cfRule>
  </conditionalFormatting>
  <conditionalFormatting sqref="D189 D191 D193 D195 D197 D199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formula-statistical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2013-05-16T01:36:32Z</dcterms:modified>
</cp:coreProperties>
</file>