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gust\OneDrive\Escritorio\Maestria\"/>
    </mc:Choice>
  </mc:AlternateContent>
  <xr:revisionPtr revIDLastSave="0" documentId="13_ncr:1_{75FE6526-744F-40CF-A90A-86C9A76B53E0}" xr6:coauthVersionLast="47" xr6:coauthVersionMax="47" xr10:uidLastSave="{00000000-0000-0000-0000-000000000000}"/>
  <bookViews>
    <workbookView xWindow="-108" yWindow="-108" windowWidth="23256" windowHeight="12456" tabRatio="774" activeTab="3" xr2:uid="{00000000-000D-0000-FFFF-FFFF00000000}"/>
  </bookViews>
  <sheets>
    <sheet name="IEEE" sheetId="1" r:id="rId1"/>
    <sheet name="Springer" sheetId="5" r:id="rId2"/>
    <sheet name="ScienceDirect" sheetId="3" r:id="rId3"/>
    <sheet name="Google scholar" sheetId="4" r:id="rId4"/>
    <sheet name="Articulos por año" sheetId="6" r:id="rId5"/>
    <sheet name="Tipo de articulos" sheetId="7" r:id="rId6"/>
    <sheet name="Continentes" sheetId="8" r:id="rId7"/>
    <sheet name="Fuente" sheetId="9" r:id="rId8"/>
    <sheet name="Cadena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0" l="1"/>
  <c r="B3" i="10"/>
  <c r="B6" i="10"/>
  <c r="B7" i="10"/>
  <c r="B5" i="10"/>
  <c r="B10" i="10"/>
  <c r="B4" i="10"/>
  <c r="B8" i="10"/>
  <c r="B9" i="10"/>
  <c r="B4" i="9"/>
  <c r="B3" i="9"/>
  <c r="B5" i="9"/>
  <c r="B2" i="9"/>
  <c r="B5" i="8"/>
  <c r="B4" i="8"/>
  <c r="B3" i="8"/>
  <c r="B2" i="8"/>
  <c r="B3" i="7"/>
  <c r="B2" i="7"/>
  <c r="B3" i="6"/>
  <c r="B10" i="6"/>
  <c r="B9" i="6"/>
  <c r="B8" i="6"/>
  <c r="B7" i="6"/>
  <c r="B6" i="6"/>
  <c r="B5" i="6"/>
  <c r="B4" i="6"/>
  <c r="B8" i="8" l="1"/>
  <c r="B11" i="10"/>
  <c r="B7" i="9"/>
  <c r="B11" i="6"/>
  <c r="C7" i="6" l="1"/>
  <c r="C10" i="6"/>
  <c r="C5" i="6"/>
  <c r="C8" i="6"/>
  <c r="C9" i="6"/>
  <c r="C6" i="6"/>
  <c r="C4" i="6"/>
  <c r="C3" i="6"/>
</calcChain>
</file>

<file path=xl/sharedStrings.xml><?xml version="1.0" encoding="utf-8"?>
<sst xmlns="http://schemas.openxmlformats.org/spreadsheetml/2006/main" count="182" uniqueCount="85">
  <si>
    <t>Cadena</t>
  </si>
  <si>
    <t>Nombre</t>
  </si>
  <si>
    <t>Autores</t>
  </si>
  <si>
    <t>Machine learning methods for automatic cheiloscopy on facial images</t>
  </si>
  <si>
    <t>Daniel López-Sánchez;Angélica Gonzalez Arrieta;Juan M. Corchado</t>
  </si>
  <si>
    <t>Año</t>
  </si>
  <si>
    <t>S Sandhya;Roshan Fernandes</t>
  </si>
  <si>
    <t>Lip Print: An Emerging Biometrics Technology - A Review</t>
  </si>
  <si>
    <t>Personal identification utilizing lip print furrow based patterns. A new approach</t>
  </si>
  <si>
    <t>Krzysztof WrobelRafal Doroz</t>
  </si>
  <si>
    <t>Chapter 4: A cognitive system for lip identification using convolution neural networks</t>
  </si>
  <si>
    <t>Vishesh AgarwalRahul Raman</t>
  </si>
  <si>
    <t>Multidimensional nearest neighbors classification based system for incomplete lip print identification</t>
  </si>
  <si>
    <t>Rafal DorozKrzysztof Wrobel</t>
  </si>
  <si>
    <t>Using a Probabilistic Neural Network for lip-based biometric verification</t>
  </si>
  <si>
    <t>Krzysztof WrobelRafal DorozMarek Kowalski</t>
  </si>
  <si>
    <t>Recognition of lip prints using Fuzzy c-Means clustering</t>
  </si>
  <si>
    <t>Wrobel K. , Froelich W.</t>
  </si>
  <si>
    <t xml:space="preserve"> Lip print recognition using Gabor and LBP features</t>
  </si>
  <si>
    <t>B Niu, J Sun, Y Ding</t>
  </si>
  <si>
    <t>Comparative analysis of machine learning algorithms for Lip print based person identification</t>
  </si>
  <si>
    <t xml:space="preserve">S. Sandhya, Roshan Fernandes, S. Sapna &amp; Anisha P. Rodrigues </t>
  </si>
  <si>
    <t>Improving the performance of the lip identification through the use of shape correction</t>
  </si>
  <si>
    <t>Carlos M. Travieso, Antonio G. Ravelo-García, Jesús B. Alonso</t>
  </si>
  <si>
    <t>An alternate novel approach to classify lip prints</t>
  </si>
  <si>
    <t>Jagmeet Kaur, Mukesh Kumar Thakar in Egyptian Journal of Forensic Sciences (2021)</t>
  </si>
  <si>
    <t>Lip Print Pattern Extraction Using Top-Hat Transform</t>
  </si>
  <si>
    <t xml:space="preserve">Lukasz Smacki, Jacek Luczak &amp; Zygmunt Wrobel </t>
  </si>
  <si>
    <t>A hidden markov model (hmm) scheme for lip based identification utilizing vertical grooves angles</t>
  </si>
  <si>
    <t>AS Mousavi, H Zarrabi - International Journal of Compute</t>
  </si>
  <si>
    <t>Personal identity verification method based on lips photographs</t>
  </si>
  <si>
    <t>K Wrobel, R Doroz, P Porwik, J Naruniec</t>
  </si>
  <si>
    <t>Lip print-based identification using traditional and deep learning</t>
  </si>
  <si>
    <t>Wardah Farrukh,Dustin van der Haar</t>
  </si>
  <si>
    <t>“Cheiloscopy” + “Machine Learning”</t>
  </si>
  <si>
    <t>Design and Develop a Biometric Authentication System using Lip Image</t>
  </si>
  <si>
    <t>S.Kailasavalli, et. al.</t>
  </si>
  <si>
    <t>Lip Print Recognition Method Using Bifurcations Analysis</t>
  </si>
  <si>
    <t xml:space="preserve">Krzysztof Wrobel, Rafał Doroz &amp; Malgorzata Palys </t>
  </si>
  <si>
    <t>“Cheiloscopy” + “Image Processing”</t>
  </si>
  <si>
    <t>Lip print recognition using LBP based on bit plane</t>
  </si>
  <si>
    <t>B Niu, B Guo</t>
  </si>
  <si>
    <t>Effective Lip Prints Preprocessing and Matching Methods</t>
  </si>
  <si>
    <t xml:space="preserve">Krzysztof Wrobel, Piotr Porwik &amp; Rafal Doroz </t>
  </si>
  <si>
    <t>A Cheiloscopic Approach for Unique Identification Among Indian Subpopulation</t>
  </si>
  <si>
    <t xml:space="preserve">Shilpi Jain, V. Poojitha &amp; Madhulika Bhatia </t>
  </si>
  <si>
    <t>Implementation of 2DPCA and SOM Algorithms to Determine Sex According to Lip Shapes</t>
  </si>
  <si>
    <t>M.Kom Norhikmah; S.Kom Haris Angriawan</t>
  </si>
  <si>
    <t>sEMG-based lip shapes recognition</t>
  </si>
  <si>
    <t>Mingfeng Tang; Jianhai Zhang; Li Zhu</t>
  </si>
  <si>
    <t>“Lips” + “Image Processing”</t>
  </si>
  <si>
    <t>An ensemble learning approach to lip-based biometric verification, with a dynamic selection of classifiers</t>
  </si>
  <si>
    <t>PiotrPorwikRafalDorozKrzysztofWrobel</t>
  </si>
  <si>
    <t>Evaluation of Lip Prints on Different Supports Using a Batch Image Processing Algorithm and Image Superimposition</t>
  </si>
  <si>
    <t>Lara Maria Herrera M.Sc.,Clemente Maia da Silva Fernandes Ph.D</t>
  </si>
  <si>
    <t>Tipo</t>
  </si>
  <si>
    <t>Continente</t>
  </si>
  <si>
    <t>Congreso</t>
  </si>
  <si>
    <t>Europa</t>
  </si>
  <si>
    <t>Asia</t>
  </si>
  <si>
    <t>Revista</t>
  </si>
  <si>
    <t>Africa</t>
  </si>
  <si>
    <t>America del Norte</t>
  </si>
  <si>
    <t># Artículos</t>
  </si>
  <si>
    <t>Total</t>
  </si>
  <si>
    <t>%</t>
  </si>
  <si>
    <t>América del Norte</t>
  </si>
  <si>
    <t>África</t>
  </si>
  <si>
    <t>Fuente</t>
  </si>
  <si>
    <t>#Articulos</t>
  </si>
  <si>
    <t>Google Scholar</t>
  </si>
  <si>
    <t>IEEE</t>
  </si>
  <si>
    <t>Springer</t>
  </si>
  <si>
    <t>ScienceDirect</t>
  </si>
  <si>
    <t>“Lip prints” + “Pattern Recognition”</t>
  </si>
  <si>
    <t>“Lip prints” + “image processing”</t>
  </si>
  <si>
    <t>“Lip prints” + “Machine Learning”</t>
  </si>
  <si>
    <t>“Lips“ + “Machine learning“</t>
  </si>
  <si>
    <t>“Lips“ + “Image processing“</t>
  </si>
  <si>
    <t>“Lip prints” + “Image Processing”</t>
  </si>
  <si>
    <t>“Lips“  + “Pattern Recognition”</t>
  </si>
  <si>
    <t>“Cheiloscopy” + “Pattern Recognition”</t>
  </si>
  <si>
    <t>“Lips“ + “Machine Learning“</t>
  </si>
  <si>
    <t>Fuzzy System for Lip Print Identification</t>
  </si>
  <si>
    <t xml:space="preserve">Przemysław Kudłacik &amp; Tomasz Orczyk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</si>
</sst>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'Articulos por año'!$B$2</c:f>
              <c:strCache>
                <c:ptCount val="1"/>
                <c:pt idx="0">
                  <c:v># Artículos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'Articulos por año'!$A$3:$A$10</c:f>
              <c:numCache>
                <c:formatCode>General</c:formatCode>
                <c:ptCount val="8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</c:numCache>
            </c:numRef>
          </c:cat>
          <c:val>
            <c:numRef>
              <c:f>'Articulos por año'!$B$3:$B$10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56-4C1C-BCF2-A698C3A672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49533855"/>
        <c:axId val="749525119"/>
      </c:barChart>
      <c:catAx>
        <c:axId val="749533855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25119"/>
        <c:crosses val="autoZero"/>
        <c:auto val="1"/>
        <c:lblAlgn val="ctr"/>
        <c:lblOffset val="100"/>
        <c:noMultiLvlLbl val="0"/>
      </c:catAx>
      <c:valAx>
        <c:axId val="749525119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74953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C39-4F42-9923-D991FB1FC0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39-4F42-9923-D991FB1FC0A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AB1D4567-AAF7-4BDB-BF68-9C6B9431595D}" type="VALUE">
                      <a:rPr lang="en-US" b="1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r>
                      <a:rPr lang="en-US" b="1">
                        <a:solidFill>
                          <a:schemeClr val="bg1"/>
                        </a:solidFill>
                      </a:rPr>
                      <a:t> (</a:t>
                    </a:r>
                    <a:fld id="{A2CDFD92-1B05-41D4-9F72-576E498423CE}" type="PERCENTAGE">
                      <a:rPr lang="en-US" b="1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r>
                      <a:rPr lang="en-US" b="1">
                        <a:solidFill>
                          <a:schemeClr val="bg1"/>
                        </a:solidFill>
                      </a:rPr>
                      <a:t>)</a:t>
                    </a:r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C39-4F42-9923-D991FB1FC0A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19E75CB-6362-4422-A1BA-54BCE585B4EE}" type="VALUE">
                      <a:rPr lang="en-US" b="1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r>
                      <a:rPr lang="en-US" b="1">
                        <a:solidFill>
                          <a:schemeClr val="bg1"/>
                        </a:solidFill>
                      </a:rPr>
                      <a:t> (</a:t>
                    </a:r>
                    <a:fld id="{DD66A0CD-9493-433D-A754-D3EFB2173BA1}" type="PERCENTAGE">
                      <a:rPr lang="en-US" b="1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r>
                      <a:rPr lang="en-US" b="1">
                        <a:solidFill>
                          <a:schemeClr val="bg1"/>
                        </a:solidFill>
                      </a:rPr>
                      <a:t>)</a:t>
                    </a:r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C39-4F42-9923-D991FB1FC0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'Tipo de articulos'!$A$2:$A$3</c:f>
              <c:strCache>
                <c:ptCount val="2"/>
                <c:pt idx="0">
                  <c:v>Congreso</c:v>
                </c:pt>
                <c:pt idx="1">
                  <c:v>Revista</c:v>
                </c:pt>
              </c:strCache>
            </c:strRef>
          </c:cat>
          <c:val>
            <c:numRef>
              <c:f>'Tipo de articulos'!$B$2:$B$3</c:f>
              <c:numCache>
                <c:formatCode>General</c:formatCode>
                <c:ptCount val="2"/>
                <c:pt idx="0">
                  <c:v>10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9-4F42-9923-D991FB1FC0A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F0-443C-9FC8-600CA408AD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2F0-443C-9FC8-600CA408AD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F0-443C-9FC8-600CA408ADA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2F0-443C-9FC8-600CA408ADA3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73BD8F3-B2D7-498E-A64A-C26D5A875BF3}" type="VALUE">
                      <a:rPr lang="en-US" sz="900" b="1" i="0" u="none" strike="noStrike" kern="1200" baseline="0">
                        <a:solidFill>
                          <a:schemeClr val="bg1"/>
                        </a:solidFill>
                      </a:rPr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>
                          <a:solidFill>
                            <a:sysClr val="windowText" lastClr="000000">
                              <a:lumMod val="75000"/>
                              <a:lumOff val="25000"/>
                            </a:sysClr>
                          </a:solidFill>
                        </a:defRPr>
                      </a:pPr>
                      <a:t>[VALUE]</a:t>
                    </a:fld>
                    <a:endParaRPr lang="en-US" sz="900" b="1" i="0" u="none" strike="noStrike" kern="1200" baseline="0">
                      <a:solidFill>
                        <a:schemeClr val="bg1"/>
                      </a:solidFill>
                    </a:endParaRPr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defRPr>
                    </a:pPr>
                    <a:r>
                      <a:rPr lang="en-US" b="1">
                        <a:solidFill>
                          <a:schemeClr val="bg1"/>
                        </a:solidFill>
                      </a:rPr>
                      <a:t>(</a:t>
                    </a:r>
                    <a:fld id="{6F216F90-766E-4180-9A6A-1EBC14264E6A}" type="PERCENTAGE">
                      <a:rPr lang="en-US" b="1">
                        <a:solidFill>
                          <a:schemeClr val="bg1"/>
                        </a:solidFill>
                      </a:rPr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>
                          <a:solidFill>
                            <a:sysClr val="windowText" lastClr="000000">
                              <a:lumMod val="75000"/>
                              <a:lumOff val="25000"/>
                            </a:sysClr>
                          </a:solidFill>
                        </a:defRPr>
                      </a:pPr>
                      <a:t>[PERCENTAGE]</a:t>
                    </a:fld>
                    <a:r>
                      <a:rPr lang="en-US" b="1">
                        <a:solidFill>
                          <a:schemeClr val="bg1"/>
                        </a:solidFill>
                      </a:rPr>
                      <a:t>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2F0-443C-9FC8-600CA408ADA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A0549C2-B284-4484-958B-8176BE217BBD}" type="VALUE">
                      <a:rPr lang="en-US" b="1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r>
                      <a:rPr lang="en-US" b="1">
                        <a:solidFill>
                          <a:schemeClr val="bg1"/>
                        </a:solidFill>
                      </a:rPr>
                      <a:t> (</a:t>
                    </a:r>
                    <a:fld id="{493B5622-1D8A-43D6-B7C1-C355F8C4E995}" type="PERCENTAGE">
                      <a:rPr lang="en-US" b="1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r>
                      <a:rPr lang="en-US" b="1">
                        <a:solidFill>
                          <a:schemeClr val="bg1"/>
                        </a:solidFill>
                      </a:rPr>
                      <a:t>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2F0-443C-9FC8-600CA408AD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9F8D819-171B-40F2-9269-6275E36EBFAF}" type="VALUE">
                      <a:rPr lang="en-US" b="1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r>
                      <a:rPr lang="en-US" b="1">
                        <a:solidFill>
                          <a:schemeClr val="bg1"/>
                        </a:solidFill>
                      </a:rPr>
                      <a:t> (</a:t>
                    </a:r>
                    <a:fld id="{6210EC14-FB69-4DB0-B915-21DBC4FD4DE0}" type="PERCENTAGE">
                      <a:rPr lang="en-US" b="1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r>
                      <a:rPr lang="en-US" b="1">
                        <a:solidFill>
                          <a:schemeClr val="bg1"/>
                        </a:solidFill>
                      </a:rPr>
                      <a:t>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2F0-443C-9FC8-600CA408ADA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D96CC13-5568-404C-B992-6A44B1CD3239}" type="VALUE">
                      <a:rPr lang="en-US" b="1"/>
                      <a:pPr/>
                      <a:t>[VALUE]</a:t>
                    </a:fld>
                    <a:r>
                      <a:rPr lang="en-US" b="1"/>
                      <a:t> (</a:t>
                    </a:r>
                    <a:fld id="{1836BD08-0419-4C8F-8E6D-2465D173917E}" type="PERCENTAGE">
                      <a:rPr lang="en-US" b="1"/>
                      <a:pPr/>
                      <a:t>[PERCENTAGE]</a:t>
                    </a:fld>
                    <a:r>
                      <a:rPr lang="en-US" b="1"/>
                      <a:t>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2F0-443C-9FC8-600CA408AD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Continentes!$A$2:$A$5</c:f>
              <c:strCache>
                <c:ptCount val="4"/>
                <c:pt idx="0">
                  <c:v>Europa</c:v>
                </c:pt>
                <c:pt idx="1">
                  <c:v>Asia</c:v>
                </c:pt>
                <c:pt idx="2">
                  <c:v>América del Norte</c:v>
                </c:pt>
                <c:pt idx="3">
                  <c:v>África</c:v>
                </c:pt>
              </c:strCache>
            </c:strRef>
          </c:cat>
          <c:val>
            <c:numRef>
              <c:f>Continentes!$B$2:$B$5</c:f>
              <c:numCache>
                <c:formatCode>General</c:formatCode>
                <c:ptCount val="4"/>
                <c:pt idx="0">
                  <c:v>15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0-443C-9FC8-600CA408A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Fuente!$A$2:$A$5</c:f>
              <c:strCache>
                <c:ptCount val="4"/>
                <c:pt idx="0">
                  <c:v>Google Scholar</c:v>
                </c:pt>
                <c:pt idx="1">
                  <c:v>Springer</c:v>
                </c:pt>
                <c:pt idx="2">
                  <c:v>ScienceDirect</c:v>
                </c:pt>
                <c:pt idx="3">
                  <c:v>IEEE</c:v>
                </c:pt>
              </c:strCache>
            </c:strRef>
          </c:cat>
          <c:val>
            <c:numRef>
              <c:f>Fuente!$B$2:$B$5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A-4399-A51D-91E8ED1E9A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09796191"/>
        <c:axId val="709813247"/>
      </c:barChart>
      <c:catAx>
        <c:axId val="70979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813247"/>
        <c:crosses val="autoZero"/>
        <c:auto val="1"/>
        <c:lblAlgn val="ctr"/>
        <c:lblOffset val="100"/>
        <c:noMultiLvlLbl val="0"/>
      </c:catAx>
      <c:valAx>
        <c:axId val="7098132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0979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Cadena!$A$2:$A$10</c:f>
              <c:strCache>
                <c:ptCount val="9"/>
                <c:pt idx="0">
                  <c:v>“Cheiloscopy” + “Pattern Recognition”</c:v>
                </c:pt>
                <c:pt idx="1">
                  <c:v>“Lips“  + “Pattern Recognition”</c:v>
                </c:pt>
                <c:pt idx="2">
                  <c:v>“Lip prints” + “Machine Learning”</c:v>
                </c:pt>
                <c:pt idx="3">
                  <c:v>“Lips“ + “Machine learning“</c:v>
                </c:pt>
                <c:pt idx="4">
                  <c:v>“Lip prints” + “Image Processing”</c:v>
                </c:pt>
                <c:pt idx="5">
                  <c:v>“Lips“ + “Image processing“</c:v>
                </c:pt>
                <c:pt idx="6">
                  <c:v>“Cheiloscopy” + “Machine Learning”</c:v>
                </c:pt>
                <c:pt idx="7">
                  <c:v>“Cheiloscopy” + “Image Processing”</c:v>
                </c:pt>
                <c:pt idx="8">
                  <c:v>“Lip prints” + “Pattern Recognition”</c:v>
                </c:pt>
              </c:strCache>
            </c:strRef>
          </c:cat>
          <c:val>
            <c:numRef>
              <c:f>Cadena!$B$2:$B$10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1D-45E6-BC0E-4A3F62210E5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526879503"/>
        <c:axId val="526866191"/>
      </c:barChart>
      <c:catAx>
        <c:axId val="52687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66191"/>
        <c:crosses val="autoZero"/>
        <c:auto val="1"/>
        <c:lblAlgn val="ctr"/>
        <c:lblOffset val="100"/>
        <c:noMultiLvlLbl val="0"/>
      </c:catAx>
      <c:valAx>
        <c:axId val="5268661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687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579120</xdr:colOff>
      <xdr:row>2</xdr:row>
      <xdr:rowOff>3810</xdr:rowOff>
    </xdr:from>
    <xdr:to>
      <xdr:col>14</xdr:col>
      <xdr:colOff>274320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182880</xdr:colOff>
      <xdr:row>4</xdr:row>
      <xdr:rowOff>49530</xdr:rowOff>
    </xdr:from>
    <xdr:to>
      <xdr:col>11</xdr:col>
      <xdr:colOff>487680</xdr:colOff>
      <xdr:row>19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4</xdr:row>
      <xdr:rowOff>118110</xdr:rowOff>
    </xdr:from>
    <xdr:to>
      <xdr:col>12</xdr:col>
      <xdr:colOff>586740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4</xdr:row>
      <xdr:rowOff>118110</xdr:rowOff>
    </xdr:from>
    <xdr:to>
      <xdr:col>12</xdr:col>
      <xdr:colOff>525780</xdr:colOff>
      <xdr:row>19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4</xdr:row>
      <xdr:rowOff>118110</xdr:rowOff>
    </xdr:from>
    <xdr:to>
      <xdr:col>11</xdr:col>
      <xdr:colOff>327660</xdr:colOff>
      <xdr:row>19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workbookViewId="0">
      <selection activeCell="A2" sqref="A2"/>
    </sheetView>
  </sheetViews>
  <sheetFormatPr defaultRowHeight="14.4" x14ac:dyDescent="0.3"/>
  <cols>
    <col min="1" max="1" width="10" bestFit="1" customWidth="1"/>
    <col min="2" max="2" width="31" customWidth="1"/>
    <col min="3" max="3" width="29.6640625" bestFit="1" customWidth="1"/>
    <col min="4" max="4" width="74.77734375" bestFit="1" customWidth="1"/>
    <col min="5" max="5" width="29.6640625" bestFit="1" customWidth="1"/>
  </cols>
  <sheetData>
    <row r="1" spans="1:11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3">
      <c r="A2" t="s">
        <v>0</v>
      </c>
      <c r="B2" t="s">
        <v>34</v>
      </c>
      <c r="C2" t="s">
        <v>34</v>
      </c>
      <c r="D2" t="s">
        <v>50</v>
      </c>
      <c r="E2" t="s">
        <v>50</v>
      </c>
    </row>
    <row r="3" spans="1:11" ht="28.8" x14ac:dyDescent="0.3">
      <c r="A3" t="s">
        <v>1</v>
      </c>
      <c r="B3" t="s">
        <v>3</v>
      </c>
      <c r="C3" s="1" t="s">
        <v>7</v>
      </c>
      <c r="D3" t="s">
        <v>46</v>
      </c>
      <c r="E3" t="s">
        <v>48</v>
      </c>
    </row>
    <row r="4" spans="1:11" x14ac:dyDescent="0.3">
      <c r="A4" t="s">
        <v>2</v>
      </c>
      <c r="B4" t="s">
        <v>4</v>
      </c>
      <c r="C4" t="s">
        <v>6</v>
      </c>
      <c r="D4" t="s">
        <v>47</v>
      </c>
      <c r="E4" t="s">
        <v>49</v>
      </c>
    </row>
    <row r="5" spans="1:11" x14ac:dyDescent="0.3">
      <c r="A5" t="s">
        <v>55</v>
      </c>
      <c r="B5" t="s">
        <v>57</v>
      </c>
      <c r="C5" t="s">
        <v>57</v>
      </c>
      <c r="D5" t="s">
        <v>57</v>
      </c>
      <c r="E5" t="s">
        <v>57</v>
      </c>
    </row>
    <row r="6" spans="1:11" x14ac:dyDescent="0.3">
      <c r="A6" t="s">
        <v>56</v>
      </c>
      <c r="B6" t="s">
        <v>58</v>
      </c>
      <c r="C6" t="s">
        <v>59</v>
      </c>
      <c r="D6" t="s">
        <v>59</v>
      </c>
      <c r="E6" t="s">
        <v>59</v>
      </c>
    </row>
    <row r="7" spans="1:11" x14ac:dyDescent="0.3">
      <c r="A7" t="s">
        <v>5</v>
      </c>
      <c r="B7">
        <v>2017</v>
      </c>
      <c r="C7">
        <v>2017</v>
      </c>
      <c r="D7">
        <v>2020</v>
      </c>
      <c r="E7">
        <v>2019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7"/>
  <sheetViews>
    <sheetView topLeftCell="F1" workbookViewId="0">
      <selection activeCell="I7" sqref="I7"/>
    </sheetView>
  </sheetViews>
  <sheetFormatPr defaultRowHeight="14.4" x14ac:dyDescent="0.3"/>
  <cols>
    <col min="1" max="1" width="10" bestFit="1" customWidth="1"/>
    <col min="2" max="2" width="77.77734375" bestFit="1" customWidth="1"/>
    <col min="3" max="3" width="73.21875" bestFit="1" customWidth="1"/>
    <col min="4" max="4" width="70.21875" bestFit="1" customWidth="1"/>
    <col min="5" max="5" width="44.5546875" bestFit="1" customWidth="1"/>
    <col min="6" max="6" width="47.5546875" bestFit="1" customWidth="1"/>
    <col min="7" max="7" width="47.77734375" bestFit="1" customWidth="1"/>
    <col min="8" max="8" width="66.6640625" bestFit="1" customWidth="1"/>
  </cols>
  <sheetData>
    <row r="2" spans="1:9" x14ac:dyDescent="0.3">
      <c r="A2" t="s">
        <v>0</v>
      </c>
      <c r="B2" t="s">
        <v>74</v>
      </c>
      <c r="C2" t="s">
        <v>74</v>
      </c>
      <c r="D2" t="s">
        <v>75</v>
      </c>
      <c r="E2" t="s">
        <v>74</v>
      </c>
      <c r="F2" t="s">
        <v>39</v>
      </c>
      <c r="G2" t="s">
        <v>39</v>
      </c>
      <c r="H2" t="s">
        <v>79</v>
      </c>
    </row>
    <row r="3" spans="1:9" x14ac:dyDescent="0.3">
      <c r="A3" t="s">
        <v>1</v>
      </c>
      <c r="B3" t="s">
        <v>20</v>
      </c>
      <c r="C3" t="s">
        <v>22</v>
      </c>
      <c r="D3" t="s">
        <v>24</v>
      </c>
      <c r="E3" t="s">
        <v>26</v>
      </c>
      <c r="F3" t="s">
        <v>37</v>
      </c>
      <c r="G3" t="s">
        <v>42</v>
      </c>
      <c r="H3" t="s">
        <v>44</v>
      </c>
      <c r="I3" t="s">
        <v>83</v>
      </c>
    </row>
    <row r="4" spans="1:9" x14ac:dyDescent="0.3">
      <c r="A4" t="s">
        <v>2</v>
      </c>
      <c r="B4" t="s">
        <v>21</v>
      </c>
      <c r="C4" t="s">
        <v>23</v>
      </c>
      <c r="D4" t="s">
        <v>25</v>
      </c>
      <c r="E4" t="s">
        <v>27</v>
      </c>
      <c r="F4" t="s">
        <v>38</v>
      </c>
      <c r="G4" t="s">
        <v>43</v>
      </c>
      <c r="H4" t="s">
        <v>45</v>
      </c>
      <c r="I4" t="s">
        <v>84</v>
      </c>
    </row>
    <row r="5" spans="1:9" x14ac:dyDescent="0.3">
      <c r="A5" t="s">
        <v>55</v>
      </c>
      <c r="B5" t="s">
        <v>60</v>
      </c>
      <c r="C5" t="s">
        <v>60</v>
      </c>
      <c r="D5" t="s">
        <v>60</v>
      </c>
      <c r="E5" t="s">
        <v>57</v>
      </c>
      <c r="F5" t="s">
        <v>57</v>
      </c>
      <c r="G5" t="s">
        <v>57</v>
      </c>
      <c r="H5" t="s">
        <v>57</v>
      </c>
      <c r="I5" t="s">
        <v>57</v>
      </c>
    </row>
    <row r="6" spans="1:9" x14ac:dyDescent="0.3">
      <c r="A6" t="s">
        <v>56</v>
      </c>
      <c r="B6" t="s">
        <v>59</v>
      </c>
      <c r="C6" t="s">
        <v>58</v>
      </c>
      <c r="D6" t="s">
        <v>61</v>
      </c>
      <c r="E6" t="s">
        <v>58</v>
      </c>
      <c r="F6" t="s">
        <v>59</v>
      </c>
      <c r="G6" t="s">
        <v>58</v>
      </c>
      <c r="H6" t="s">
        <v>59</v>
      </c>
      <c r="I6" t="s">
        <v>58</v>
      </c>
    </row>
    <row r="7" spans="1:9" x14ac:dyDescent="0.3">
      <c r="A7" t="s">
        <v>5</v>
      </c>
      <c r="B7">
        <v>2021</v>
      </c>
      <c r="C7">
        <v>2019</v>
      </c>
      <c r="D7">
        <v>2021</v>
      </c>
      <c r="E7">
        <v>2016</v>
      </c>
      <c r="F7">
        <v>2015</v>
      </c>
      <c r="G7">
        <v>2016</v>
      </c>
      <c r="H7">
        <v>2019</v>
      </c>
      <c r="I7">
        <v>2021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7"/>
  <sheetViews>
    <sheetView topLeftCell="C1" workbookViewId="0">
      <selection activeCell="D3" sqref="D3"/>
    </sheetView>
  </sheetViews>
  <sheetFormatPr defaultRowHeight="14.4" x14ac:dyDescent="0.3"/>
  <cols>
    <col min="1" max="1" width="10" bestFit="1" customWidth="1"/>
    <col min="2" max="2" width="66.33203125" bestFit="1" customWidth="1"/>
    <col min="3" max="3" width="71.21875" customWidth="1"/>
    <col min="4" max="4" width="84.44140625" bestFit="1" customWidth="1"/>
    <col min="5" max="5" width="60.5546875" bestFit="1" customWidth="1"/>
    <col min="6" max="6" width="87.77734375" bestFit="1" customWidth="1"/>
  </cols>
  <sheetData>
    <row r="2" spans="1:6" x14ac:dyDescent="0.3">
      <c r="A2" t="s">
        <v>0</v>
      </c>
      <c r="B2" t="s">
        <v>34</v>
      </c>
      <c r="C2" t="s">
        <v>39</v>
      </c>
      <c r="D2" t="s">
        <v>39</v>
      </c>
      <c r="E2" t="s">
        <v>76</v>
      </c>
      <c r="F2" t="s">
        <v>82</v>
      </c>
    </row>
    <row r="3" spans="1:6" x14ac:dyDescent="0.3">
      <c r="A3" t="s">
        <v>1</v>
      </c>
      <c r="B3" t="s">
        <v>8</v>
      </c>
      <c r="C3" t="s">
        <v>10</v>
      </c>
      <c r="D3" t="s">
        <v>12</v>
      </c>
      <c r="E3" t="s">
        <v>14</v>
      </c>
      <c r="F3" t="s">
        <v>51</v>
      </c>
    </row>
    <row r="4" spans="1:6" x14ac:dyDescent="0.3">
      <c r="A4" t="s">
        <v>2</v>
      </c>
      <c r="B4" t="s">
        <v>9</v>
      </c>
      <c r="C4" t="s">
        <v>11</v>
      </c>
      <c r="D4" t="s">
        <v>13</v>
      </c>
      <c r="E4" t="s">
        <v>15</v>
      </c>
      <c r="F4" t="s">
        <v>52</v>
      </c>
    </row>
    <row r="5" spans="1:6" x14ac:dyDescent="0.3">
      <c r="A5" t="s">
        <v>55</v>
      </c>
      <c r="B5" t="s">
        <v>60</v>
      </c>
      <c r="C5" t="s">
        <v>60</v>
      </c>
      <c r="D5" t="s">
        <v>60</v>
      </c>
      <c r="E5" t="s">
        <v>60</v>
      </c>
      <c r="F5" t="s">
        <v>60</v>
      </c>
    </row>
    <row r="6" spans="1:6" x14ac:dyDescent="0.3">
      <c r="A6" t="s">
        <v>56</v>
      </c>
      <c r="B6" t="s">
        <v>58</v>
      </c>
      <c r="C6" t="s">
        <v>58</v>
      </c>
      <c r="D6" t="s">
        <v>58</v>
      </c>
      <c r="E6" t="s">
        <v>58</v>
      </c>
      <c r="F6" t="s">
        <v>58</v>
      </c>
    </row>
    <row r="7" spans="1:6" x14ac:dyDescent="0.3">
      <c r="A7" t="s">
        <v>5</v>
      </c>
      <c r="B7">
        <v>2018</v>
      </c>
      <c r="C7">
        <v>2022</v>
      </c>
      <c r="D7">
        <v>2022</v>
      </c>
      <c r="E7">
        <v>2017</v>
      </c>
      <c r="F7">
        <v>2019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7"/>
  <sheetViews>
    <sheetView tabSelected="1" topLeftCell="E1" workbookViewId="0">
      <selection activeCell="F16" sqref="F16"/>
    </sheetView>
  </sheetViews>
  <sheetFormatPr defaultRowHeight="14.4" x14ac:dyDescent="0.3"/>
  <cols>
    <col min="2" max="2" width="46.21875" bestFit="1" customWidth="1"/>
    <col min="3" max="3" width="42.6640625" bestFit="1" customWidth="1"/>
    <col min="4" max="4" width="81.44140625" bestFit="1" customWidth="1"/>
    <col min="5" max="5" width="53.6640625" bestFit="1" customWidth="1"/>
    <col min="6" max="6" width="53.5546875" bestFit="1" customWidth="1"/>
    <col min="7" max="7" width="59.44140625" bestFit="1" customWidth="1"/>
    <col min="8" max="8" width="41.21875" bestFit="1" customWidth="1"/>
    <col min="9" max="9" width="96.44140625" bestFit="1" customWidth="1"/>
  </cols>
  <sheetData>
    <row r="2" spans="1:9" x14ac:dyDescent="0.3">
      <c r="A2" t="s">
        <v>0</v>
      </c>
      <c r="B2" t="s">
        <v>74</v>
      </c>
      <c r="C2" t="s">
        <v>74</v>
      </c>
      <c r="D2" t="s">
        <v>74</v>
      </c>
      <c r="E2" t="s">
        <v>74</v>
      </c>
      <c r="F2" t="s">
        <v>34</v>
      </c>
      <c r="G2" t="s">
        <v>34</v>
      </c>
      <c r="H2" t="s">
        <v>39</v>
      </c>
      <c r="I2" t="s">
        <v>50</v>
      </c>
    </row>
    <row r="3" spans="1:9" x14ac:dyDescent="0.3">
      <c r="A3" t="s">
        <v>1</v>
      </c>
      <c r="B3" t="s">
        <v>16</v>
      </c>
      <c r="C3" t="s">
        <v>18</v>
      </c>
      <c r="D3" t="s">
        <v>28</v>
      </c>
      <c r="E3" t="s">
        <v>30</v>
      </c>
      <c r="F3" t="s">
        <v>32</v>
      </c>
      <c r="G3" t="s">
        <v>35</v>
      </c>
      <c r="H3" t="s">
        <v>40</v>
      </c>
      <c r="I3" t="s">
        <v>53</v>
      </c>
    </row>
    <row r="4" spans="1:9" x14ac:dyDescent="0.3">
      <c r="A4" t="s">
        <v>2</v>
      </c>
      <c r="B4" t="s">
        <v>17</v>
      </c>
      <c r="C4" t="s">
        <v>19</v>
      </c>
      <c r="D4" t="s">
        <v>29</v>
      </c>
      <c r="E4" t="s">
        <v>31</v>
      </c>
      <c r="F4" t="s">
        <v>33</v>
      </c>
      <c r="G4" t="s">
        <v>36</v>
      </c>
      <c r="H4" t="s">
        <v>41</v>
      </c>
      <c r="I4" t="s">
        <v>54</v>
      </c>
    </row>
    <row r="5" spans="1:9" x14ac:dyDescent="0.3">
      <c r="A5" t="s">
        <v>55</v>
      </c>
      <c r="B5" t="s">
        <v>60</v>
      </c>
      <c r="C5" t="s">
        <v>60</v>
      </c>
      <c r="D5" t="s">
        <v>60</v>
      </c>
      <c r="E5" t="s">
        <v>60</v>
      </c>
      <c r="F5" t="s">
        <v>60</v>
      </c>
      <c r="G5" t="s">
        <v>60</v>
      </c>
      <c r="H5" t="s">
        <v>57</v>
      </c>
      <c r="I5" t="s">
        <v>60</v>
      </c>
    </row>
    <row r="6" spans="1:9" x14ac:dyDescent="0.3">
      <c r="A6" t="s">
        <v>56</v>
      </c>
      <c r="B6" t="s">
        <v>58</v>
      </c>
      <c r="C6" t="s">
        <v>62</v>
      </c>
      <c r="D6" t="s">
        <v>58</v>
      </c>
      <c r="E6" t="s">
        <v>58</v>
      </c>
      <c r="F6" t="s">
        <v>58</v>
      </c>
      <c r="G6" t="s">
        <v>58</v>
      </c>
      <c r="H6" t="s">
        <v>59</v>
      </c>
      <c r="I6" t="s">
        <v>62</v>
      </c>
    </row>
    <row r="7" spans="1:9" x14ac:dyDescent="0.3">
      <c r="A7" t="s">
        <v>5</v>
      </c>
      <c r="B7">
        <v>2015</v>
      </c>
      <c r="C7">
        <v>2016</v>
      </c>
      <c r="D7">
        <v>2018</v>
      </c>
      <c r="E7">
        <v>2015</v>
      </c>
      <c r="F7">
        <v>2022</v>
      </c>
      <c r="G7">
        <v>2021</v>
      </c>
      <c r="H7">
        <v>2021</v>
      </c>
      <c r="I7">
        <v>2017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11"/>
  <sheetViews>
    <sheetView workbookViewId="0">
      <selection activeCell="P16" sqref="P16"/>
    </sheetView>
  </sheetViews>
  <sheetFormatPr defaultRowHeight="14.4" x14ac:dyDescent="0.3"/>
  <sheetData>
    <row r="2" spans="1:3" x14ac:dyDescent="0.3">
      <c r="A2" t="s">
        <v>5</v>
      </c>
      <c r="B2" t="s">
        <v>63</v>
      </c>
      <c r="C2" t="s">
        <v>65</v>
      </c>
    </row>
    <row r="3" spans="1:3" x14ac:dyDescent="0.3">
      <c r="A3">
        <v>2022</v>
      </c>
      <c r="B3">
        <f>COUNTIF(IEEE!7:7,"2022")+COUNTIF(Springer!7:7,"2022")+COUNTIF(ScienceDirect!7:7,"2022")+COUNTIF('Google scholar'!7:7,"2022")</f>
        <v>3</v>
      </c>
      <c r="C3">
        <f>100*B3/B11</f>
        <v>12</v>
      </c>
    </row>
    <row r="4" spans="1:3" x14ac:dyDescent="0.3">
      <c r="A4">
        <v>2021</v>
      </c>
      <c r="B4">
        <f>COUNTIF(IEEE!7:7,"2021")+COUNTIF(Springer!7:7,"2021")+COUNTIF(ScienceDirect!7:7,"2021")+COUNTIF('Google scholar'!7:7,"2021")</f>
        <v>5</v>
      </c>
      <c r="C4">
        <f>100*B4/B11</f>
        <v>20</v>
      </c>
    </row>
    <row r="5" spans="1:3" x14ac:dyDescent="0.3">
      <c r="A5">
        <v>2020</v>
      </c>
      <c r="B5">
        <f>COUNTIF(IEEE!7:7,"2020")+COUNTIF(Springer!7:7,"2020")+COUNTIF(ScienceDirect!7:7,"2020")+COUNTIF('Google scholar'!7:7,"2020")</f>
        <v>1</v>
      </c>
      <c r="C5">
        <f>100*B5/B11</f>
        <v>4</v>
      </c>
    </row>
    <row r="6" spans="1:3" x14ac:dyDescent="0.3">
      <c r="A6">
        <v>2019</v>
      </c>
      <c r="B6">
        <f>COUNTIF(IEEE!7:7,"2019")+COUNTIF(Springer!7:7,"2019")+COUNTIF(ScienceDirect!7:7,"2019")+COUNTIF('Google scholar'!7:7,"2019")</f>
        <v>4</v>
      </c>
      <c r="C6">
        <f>100*B6/B11</f>
        <v>16</v>
      </c>
    </row>
    <row r="7" spans="1:3" x14ac:dyDescent="0.3">
      <c r="A7">
        <v>2018</v>
      </c>
      <c r="B7">
        <f>COUNTIF(IEEE!7:7,"2018")+COUNTIF(Springer!7:7,"2018")+COUNTIF(ScienceDirect!7:7,"2018")+COUNTIF('Google scholar'!7:7,"2018")</f>
        <v>2</v>
      </c>
      <c r="C7">
        <f>100*B7/B11</f>
        <v>8</v>
      </c>
    </row>
    <row r="8" spans="1:3" x14ac:dyDescent="0.3">
      <c r="A8">
        <v>2017</v>
      </c>
      <c r="B8">
        <f>COUNTIF(IEEE!7:7,"2017")+COUNTIF(Springer!7:7,"2017")+COUNTIF(ScienceDirect!7:7,"2017")+COUNTIF('Google scholar'!7:7,"2017")</f>
        <v>4</v>
      </c>
      <c r="C8">
        <f>100*B8/B11</f>
        <v>16</v>
      </c>
    </row>
    <row r="9" spans="1:3" x14ac:dyDescent="0.3">
      <c r="A9">
        <v>2016</v>
      </c>
      <c r="B9">
        <f>COUNTIF(IEEE!7:7,"2016")+COUNTIF(Springer!7:7,"2016")+COUNTIF(ScienceDirect!7:7,"2016")+COUNTIF('Google scholar'!7:7,"2016")</f>
        <v>3</v>
      </c>
      <c r="C9">
        <f>100*B9/B11</f>
        <v>12</v>
      </c>
    </row>
    <row r="10" spans="1:3" x14ac:dyDescent="0.3">
      <c r="A10">
        <v>2015</v>
      </c>
      <c r="B10">
        <f>COUNTIF(IEEE!7:7,"2015")+COUNTIF(Springer!7:7,"2015")+COUNTIF(ScienceDirect!7:7,"2015")+COUNTIF('Google scholar'!7:7,"2015")</f>
        <v>3</v>
      </c>
      <c r="C10">
        <f>100*B10/B11</f>
        <v>12</v>
      </c>
    </row>
    <row r="11" spans="1:3" x14ac:dyDescent="0.3">
      <c r="A11" t="s">
        <v>64</v>
      </c>
      <c r="B11">
        <f>SUM(B3:B10)</f>
        <v>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"/>
  <sheetViews>
    <sheetView workbookViewId="0">
      <selection activeCell="I22" sqref="I22"/>
    </sheetView>
  </sheetViews>
  <sheetFormatPr defaultRowHeight="14.4" x14ac:dyDescent="0.3"/>
  <sheetData>
    <row r="1" spans="1:2" x14ac:dyDescent="0.3">
      <c r="A1" t="s">
        <v>55</v>
      </c>
      <c r="B1" t="s">
        <v>63</v>
      </c>
    </row>
    <row r="2" spans="1:2" x14ac:dyDescent="0.3">
      <c r="A2" t="s">
        <v>57</v>
      </c>
      <c r="B2">
        <f>COUNTIF(IEEE!5:5,"Congreso")+COUNTIF(Springer!5:5,"Congreso")+COUNTIF(ScienceDirect!5:5,"Congreso")+COUNTIF('Google scholar'!5:5,"Congreso")</f>
        <v>10</v>
      </c>
    </row>
    <row r="3" spans="1:2" x14ac:dyDescent="0.3">
      <c r="A3" t="s">
        <v>60</v>
      </c>
      <c r="B3">
        <f>COUNTIF(IEEE!5:5,"Revista")+COUNTIF(Springer!5:5,"Revista")+COUNTIF(ScienceDirect!5:5,"Revista")+COUNTIF('Google scholar'!5:5,"Revista")</f>
        <v>15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"/>
  <sheetViews>
    <sheetView workbookViewId="0">
      <selection activeCell="A2" sqref="A2"/>
    </sheetView>
  </sheetViews>
  <sheetFormatPr defaultRowHeight="14.4" x14ac:dyDescent="0.3"/>
  <cols>
    <col min="1" max="1" width="15.88671875" bestFit="1" customWidth="1"/>
  </cols>
  <sheetData>
    <row r="1" spans="1:2" x14ac:dyDescent="0.3">
      <c r="A1" t="s">
        <v>56</v>
      </c>
      <c r="B1" t="s">
        <v>63</v>
      </c>
    </row>
    <row r="2" spans="1:2" x14ac:dyDescent="0.3">
      <c r="A2" t="s">
        <v>58</v>
      </c>
      <c r="B2">
        <f>COUNTIF(IEEE!6:6,"Europa")+COUNTIF(Springer!6:6,"Europa")+COUNTIF(ScienceDirect!6:6,"Europa")+COUNTIF('Google scholar'!6:6,"Europa")</f>
        <v>15</v>
      </c>
    </row>
    <row r="3" spans="1:2" x14ac:dyDescent="0.3">
      <c r="A3" t="s">
        <v>59</v>
      </c>
      <c r="B3">
        <f>COUNTIF(IEEE!6:6,"Asia")+COUNTIF(Springer!6:6,"Asia")+COUNTIF(ScienceDirect!6:6,"Asia")+COUNTIF('Google scholar'!6:6,"Asia")</f>
        <v>7</v>
      </c>
    </row>
    <row r="4" spans="1:2" x14ac:dyDescent="0.3">
      <c r="A4" t="s">
        <v>66</v>
      </c>
      <c r="B4">
        <f>COUNTIF(IEEE!6:6,"America del norte")+COUNTIF(Springer!6:6,"America del norte")+COUNTIF(ScienceDirect!6:6,"America del norte")+COUNTIF('Google scholar'!6:6,"America del norte")</f>
        <v>2</v>
      </c>
    </row>
    <row r="5" spans="1:2" x14ac:dyDescent="0.3">
      <c r="A5" t="s">
        <v>67</v>
      </c>
      <c r="B5">
        <f>COUNTIF(IEEE!6:6,"Africa")+COUNTIF(Springer!6:6,"Africa")+COUNTIF(ScienceDirect!6:6,"Africa")+COUNTIF('Google scholar'!6:6,"Africa")</f>
        <v>1</v>
      </c>
    </row>
    <row r="8" spans="1:2" x14ac:dyDescent="0.3">
      <c r="A8" t="s">
        <v>64</v>
      </c>
      <c r="B8">
        <f>SUM(B2:B5)</f>
        <v>25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7"/>
  <sheetViews>
    <sheetView workbookViewId="0">
      <selection activeCell="B2" sqref="B2"/>
    </sheetView>
  </sheetViews>
  <sheetFormatPr defaultRowHeight="14.4" x14ac:dyDescent="0.3"/>
  <cols>
    <col min="1" max="1" width="13.33203125" bestFit="1" customWidth="1"/>
  </cols>
  <sheetData>
    <row r="1" spans="1:2" x14ac:dyDescent="0.3">
      <c r="A1" t="s">
        <v>68</v>
      </c>
      <c r="B1" t="s">
        <v>69</v>
      </c>
    </row>
    <row r="2" spans="1:2" x14ac:dyDescent="0.3">
      <c r="A2" t="s">
        <v>70</v>
      </c>
      <c r="B2">
        <f>COUNTIF('Google scholar'!7:7,"&gt;2000")</f>
        <v>8</v>
      </c>
    </row>
    <row r="3" spans="1:2" x14ac:dyDescent="0.3">
      <c r="A3" t="s">
        <v>72</v>
      </c>
      <c r="B3">
        <f>COUNTIF(Springer!7:7,"&gt;2000")</f>
        <v>8</v>
      </c>
    </row>
    <row r="4" spans="1:2" x14ac:dyDescent="0.3">
      <c r="A4" t="s">
        <v>73</v>
      </c>
      <c r="B4">
        <f>COUNTIF(ScienceDirect!7:7,"&gt;2000")</f>
        <v>5</v>
      </c>
    </row>
    <row r="5" spans="1:2" x14ac:dyDescent="0.3">
      <c r="A5" t="s">
        <v>71</v>
      </c>
      <c r="B5">
        <f>COUNTIF(IEEE!7:7,"&gt;2000")</f>
        <v>4</v>
      </c>
    </row>
    <row r="7" spans="1:2" x14ac:dyDescent="0.3">
      <c r="A7" t="s">
        <v>64</v>
      </c>
      <c r="B7">
        <f>SUM(B2:B5)</f>
        <v>25</v>
      </c>
    </row>
  </sheetData>
  <sortState xmlns:xlrd2="http://schemas.microsoft.com/office/spreadsheetml/2017/richdata2" ref="A2:B5">
    <sortCondition descending="1" ref="B5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1"/>
  <sheetViews>
    <sheetView workbookViewId="0">
      <selection activeCell="C3" sqref="C3"/>
    </sheetView>
  </sheetViews>
  <sheetFormatPr defaultRowHeight="14.4" x14ac:dyDescent="0.3"/>
  <cols>
    <col min="1" max="1" width="32.88671875" bestFit="1" customWidth="1"/>
  </cols>
  <sheetData>
    <row r="1" spans="1:2" x14ac:dyDescent="0.3">
      <c r="A1" t="s">
        <v>0</v>
      </c>
      <c r="B1" t="s">
        <v>69</v>
      </c>
    </row>
    <row r="2" spans="1:2" x14ac:dyDescent="0.3">
      <c r="A2" t="s">
        <v>81</v>
      </c>
      <c r="B2">
        <f>COUNTIF(IEEE!2:2,"“Cheiloscopy” + “Pattern Recognition”")+COUNTIF(Springer!2:2,"“Cheiloscopy” + “Pattern Recognition”")+COUNTIF(ScienceDirect!2:2,"“Cheiloscopy” + “Pattern Recognition”")+COUNTIF('Google scholar'!2:2,"“Cheiloscopy” + “Pattern Recognition”")</f>
        <v>0</v>
      </c>
    </row>
    <row r="3" spans="1:2" x14ac:dyDescent="0.3">
      <c r="A3" t="s">
        <v>80</v>
      </c>
      <c r="B3">
        <f>COUNTIF(IEEE!2:2,"“Lips“  + “Pattern Recognition”")+COUNTIF(Springer!2:2,"“Lips“  + “Pattern Recognition”")+COUNTIF(ScienceDirect!2:2,"“Lips“  + “Pattern Recognition”")+COUNTIF('Google scholar'!2:2,"“Lips“  + “Pattern Recognition”")</f>
        <v>0</v>
      </c>
    </row>
    <row r="4" spans="1:2" x14ac:dyDescent="0.3">
      <c r="A4" t="s">
        <v>76</v>
      </c>
      <c r="B4">
        <f>COUNTIF(IEEE!2:2,"“Lip prints” + “Machine Learning”")+COUNTIF(Springer!2:2,"“Lip prints” + “Machine Learning”")+COUNTIF(ScienceDirect!2:2,"“Lip prints” + “Machine Learning”")+COUNTIF('Google scholar'!2:2,"“Lip prints” + “Machine Learning”")</f>
        <v>1</v>
      </c>
    </row>
    <row r="5" spans="1:2" x14ac:dyDescent="0.3">
      <c r="A5" t="s">
        <v>77</v>
      </c>
      <c r="B5">
        <f>COUNTIF(IEEE!2:2,"“Lips“ + “Machine learning“")+COUNTIF(Springer!2:2,"“Lips“ + “Machine learning“")+COUNTIF(ScienceDirect!2:2,"“Lips“ + “Machine learning“")+COUNTIF('Google scholar'!2:2,"“Lips“ + “Machine learning“")</f>
        <v>1</v>
      </c>
    </row>
    <row r="6" spans="1:2" x14ac:dyDescent="0.3">
      <c r="A6" t="s">
        <v>79</v>
      </c>
      <c r="B6">
        <f>COUNTIF(IEEE!2:2,"“Lip prints” + “Image Processing”")+COUNTIF(Springer!2:2,"“Lip prints” + “Image Processing”")+COUNTIF(ScienceDirect!2:2,"“Lip prints” + “Image Processing”")+COUNTIF('Google scholar'!2:2,"“Lip prints” + “Image Processing”")</f>
        <v>2</v>
      </c>
    </row>
    <row r="7" spans="1:2" x14ac:dyDescent="0.3">
      <c r="A7" t="s">
        <v>78</v>
      </c>
      <c r="B7">
        <f>COUNTIF(IEEE!2:2,"“Lips” + “Image Processing”")+COUNTIF(Springer!2:2,"“Lips” + “Image Processing”")+COUNTIF(ScienceDirect!2:2,"“Lips” + “Image Processing”")+COUNTIF('Google scholar'!2:2,"“Lips” + “Image Processing”")</f>
        <v>3</v>
      </c>
    </row>
    <row r="8" spans="1:2" x14ac:dyDescent="0.3">
      <c r="A8" t="s">
        <v>34</v>
      </c>
      <c r="B8">
        <f>COUNTIF(IEEE!2:2,"“Cheiloscopy” + “Machine Learning”")+COUNTIF(Springer!2:2,"“Cheiloscopy” + “Machine Learning”")+COUNTIF(ScienceDirect!2:2,"“Cheiloscopy” + “Machine Learning”")+COUNTIF('Google scholar'!2:2,"“Cheiloscopy” + “Machine Learning”")</f>
        <v>5</v>
      </c>
    </row>
    <row r="9" spans="1:2" x14ac:dyDescent="0.3">
      <c r="A9" t="s">
        <v>39</v>
      </c>
      <c r="B9">
        <f>COUNTIF(IEEE!2:2,"“Cheiloscopy” + “Image Processing”")+COUNTIF(Springer!2:2,"“Cheiloscopy” + “Image Processing”")+COUNTIF(ScienceDirect!2:2,"“Cheiloscopy” + “Image Processing”")+COUNTIF('Google scholar'!2:2,"“Cheiloscopy” + “Image Processing”")</f>
        <v>5</v>
      </c>
    </row>
    <row r="10" spans="1:2" x14ac:dyDescent="0.3">
      <c r="A10" t="s">
        <v>74</v>
      </c>
      <c r="B10">
        <f>COUNTIF(IEEE!2:2,"“Lip prints” + “Pattern Recognition”")+COUNTIF(Springer!2:2,"“Lip prints” + “Pattern Recognition”")+COUNTIF(ScienceDirect!2:2,"“Lip prints” + “Pattern Recognition”")+COUNTIF('Google scholar'!2:2,"“Lip prints” + “Pattern Recognition”")</f>
        <v>7</v>
      </c>
    </row>
    <row r="11" spans="1:2" x14ac:dyDescent="0.3">
      <c r="A11" t="s">
        <v>64</v>
      </c>
      <c r="B11">
        <f>SUM(B2:B10)</f>
        <v>24</v>
      </c>
    </row>
  </sheetData>
  <sortState xmlns:xlrd2="http://schemas.microsoft.com/office/spreadsheetml/2017/richdata2" ref="A2:B10">
    <sortCondition ref="B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IEEE</vt:lpstr>
      <vt:lpstr>Springer</vt:lpstr>
      <vt:lpstr>ScienceDirect</vt:lpstr>
      <vt:lpstr>Google scholar</vt:lpstr>
      <vt:lpstr>Articulos por año</vt:lpstr>
      <vt:lpstr>Tipo de articulos</vt:lpstr>
      <vt:lpstr>Continentes</vt:lpstr>
      <vt:lpstr>Fuente</vt:lpstr>
      <vt:lpstr>Cadena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Federico Sabelli</dc:creator>
  <cp:lastModifiedBy>Agustín Federico Sabelli</cp:lastModifiedBy>
  <dcterms:created xsi:type="dcterms:W3CDTF">2022-06-25T22:42:57Z</dcterms:created>
  <dcterms:modified xsi:type="dcterms:W3CDTF">2023-02-08T19:40:20Z</dcterms:modified>
</cp:coreProperties>
</file>