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<sst xmlns="http://schemas.openxmlformats.org/spreadsheetml/2006/main" count="256" uniqueCount="96">
  <si>
    <t>1. mean</t>
  </si>
  <si>
    <t>question 1</t>
  </si>
  <si>
    <t>x</t>
  </si>
  <si>
    <t>y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</si>
  <si>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</si>
  <si>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</si>
  <si>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</si>
  <si>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</si>
  <si>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</si>
  <si>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</si>
  <si>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</si>
  <si>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</si>
  <si>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</si>
  <si>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 xml:space="preserve">n = </t>
  </si>
  <si>
    <t>answer</t>
  </si>
  <si>
    <t>xm</t>
  </si>
  <si>
    <t>fxm</t>
  </si>
  <si>
    <t>n=</t>
  </si>
  <si>
    <t>mean=</t>
  </si>
  <si>
    <t>xm/n</t>
  </si>
  <si>
    <t>Median</t>
  </si>
  <si>
    <t>un grouped data</t>
  </si>
  <si>
    <t>medium=</t>
  </si>
  <si>
    <t>Grouped data</t>
  </si>
  <si>
    <t>questian</t>
  </si>
  <si>
    <t>f</t>
  </si>
  <si>
    <t>cf</t>
  </si>
  <si>
    <t>mode</t>
  </si>
  <si>
    <t>l</t>
  </si>
  <si>
    <t>h=</t>
  </si>
  <si>
    <t>f1</t>
  </si>
  <si>
    <t>f0</t>
  </si>
  <si>
    <t>f2</t>
  </si>
  <si>
    <t>f1-f0</t>
  </si>
  <si>
    <t>2fi</t>
  </si>
  <si>
    <t>2f1-f0-f2</t>
  </si>
  <si>
    <t>mode=</t>
  </si>
  <si>
    <t>l+this*h</t>
  </si>
  <si>
    <t>n/2</t>
  </si>
  <si>
    <t>f=</t>
  </si>
  <si>
    <t>h</t>
  </si>
  <si>
    <t>3.Questian</t>
  </si>
  <si>
    <t>wieght</t>
  </si>
  <si>
    <t>no.stdnts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</si>
  <si>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</si>
  <si>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</si>
  <si>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</si>
  <si>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</si>
  <si>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</si>
  <si>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</si>
  <si>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</si>
  <si>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</si>
  <si>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</si>
  <si>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Answer</t>
  </si>
  <si>
    <t>Medium</t>
  </si>
  <si>
    <t>Mean</t>
  </si>
  <si>
    <t>Questian</t>
  </si>
  <si>
    <t>medium</t>
  </si>
  <si>
    <t>l=</t>
  </si>
  <si>
    <t>11-20</t>
  </si>
  <si>
    <t>21-30</t>
  </si>
  <si>
    <t>31-40</t>
  </si>
  <si>
    <t>41-50</t>
  </si>
  <si>
    <t>Mode</t>
  </si>
  <si>
    <t>20-14</t>
  </si>
  <si>
    <t>L=</t>
  </si>
  <si>
    <t>H</t>
  </si>
  <si>
    <t>F1</t>
  </si>
  <si>
    <t>F0</t>
  </si>
  <si>
    <t>F2</t>
  </si>
  <si>
    <t>question</t>
  </si>
  <si>
    <t>70-72</t>
  </si>
  <si>
    <t>67-69</t>
  </si>
  <si>
    <t>64-66</t>
  </si>
  <si>
    <t>61-63</t>
  </si>
  <si>
    <t>58-60</t>
  </si>
  <si>
    <t>55-57</t>
  </si>
  <si>
    <t>median=</t>
  </si>
  <si>
    <t>52-54</t>
  </si>
  <si>
    <t>49-51</t>
  </si>
  <si>
    <t>46-48</t>
  </si>
  <si>
    <t>43-45</t>
  </si>
  <si>
    <t>mean</t>
  </si>
  <si>
    <t>median</t>
  </si>
  <si>
    <t>13-19</t>
  </si>
  <si>
    <t>20-26</t>
  </si>
  <si>
    <t>27-33</t>
  </si>
  <si>
    <t>34-40</t>
  </si>
  <si>
    <t>41-47</t>
  </si>
  <si>
    <t>48-54</t>
  </si>
  <si>
    <t>55-61</t>
  </si>
  <si>
    <t>62-68</t>
  </si>
  <si>
    <t>Quartile formula</t>
  </si>
  <si>
    <t>q1=</t>
  </si>
  <si>
    <t>q3=</t>
  </si>
  <si>
    <t>q2=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</si>
</sst>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6" fontId="1" numFmtId="0" xfId="0" applyAlignment="1" applyBorder="1" applyFill="1" applyFont="1">
      <alignment readingOrder="0"/>
    </xf>
    <xf borderId="0" fillId="7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1" fillId="8" fontId="1" numFmtId="0" xfId="0" applyAlignment="1" applyBorder="1" applyFont="1">
      <alignment readingOrder="0"/>
    </xf>
    <xf borderId="0" fillId="0" fontId="1" numFmtId="0" xfId="0" applyFont="1"/>
    <xf borderId="1" fillId="7" fontId="1" numFmtId="0" xfId="0" applyBorder="1" applyFont="1"/>
    <xf borderId="1" fillId="7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1" fillId="6" fontId="1" numFmtId="0" xfId="0" applyBorder="1" applyFont="1"/>
    <xf borderId="1" fillId="9" fontId="1" numFmtId="0" xfId="0" applyAlignment="1" applyBorder="1" applyFill="1" applyFont="1">
      <alignment readingOrder="0"/>
    </xf>
    <xf borderId="1" fillId="9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1" numFmtId="164" xfId="0" applyAlignment="1" applyBorder="1" applyFont="1" applyNumberFormat="1">
      <alignment readingOrder="0"/>
    </xf>
    <xf borderId="1" fillId="10" fontId="1" numFmtId="0" xfId="0" applyBorder="1" applyFont="1"/>
    <xf borderId="1" fillId="11" fontId="1" numFmtId="0" xfId="0" applyAlignment="1" applyBorder="1" applyFill="1" applyFont="1">
      <alignment readingOrder="0"/>
    </xf>
    <xf borderId="1" fillId="11" fontId="1" numFmtId="164" xfId="0" applyAlignment="1" applyBorder="1" applyFont="1" applyNumberFormat="1">
      <alignment readingOrder="0"/>
    </xf>
    <xf borderId="1" fillId="11" fontId="1" numFmtId="0" xfId="0" applyBorder="1" applyFont="1"/>
    <xf borderId="1" fillId="9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12" fontId="2" numFmtId="0" xfId="0" applyAlignment="1" applyBorder="1" applyFill="1" applyFont="1">
      <alignment vertical="bottom"/>
    </xf>
    <xf borderId="1" fillId="12" fontId="1" numFmtId="0" xfId="0" applyAlignment="1" applyBorder="1" applyFont="1">
      <alignment readingOrder="0"/>
    </xf>
    <xf borderId="1" fillId="12" fontId="2" numFmtId="164" xfId="0" applyAlignment="1" applyBorder="1" applyFont="1" applyNumberFormat="1">
      <alignment horizontal="right" vertical="bottom"/>
    </xf>
    <xf borderId="1" fillId="12" fontId="2" numFmtId="0" xfId="0" applyAlignment="1" applyBorder="1" applyFont="1">
      <alignment horizontal="right" vertical="bottom"/>
    </xf>
    <xf borderId="1" fillId="13" fontId="1" numFmtId="0" xfId="0" applyAlignment="1" applyBorder="1" applyFill="1" applyFont="1">
      <alignment readingOrder="0"/>
    </xf>
    <xf borderId="1" fillId="13" fontId="1" numFmtId="0" xfId="0" applyBorder="1" applyFont="1"/>
    <xf borderId="1" fillId="12" fontId="1" numFmtId="0" xfId="0" applyBorder="1" applyFont="1"/>
    <xf borderId="1" fillId="14" fontId="1" numFmtId="0" xfId="0" applyAlignment="1" applyBorder="1" applyFill="1" applyFont="1">
      <alignment readingOrder="0"/>
    </xf>
    <xf borderId="1" fillId="15" fontId="1" numFmtId="0" xfId="0" applyAlignment="1" applyBorder="1" applyFill="1" applyFont="1">
      <alignment readingOrder="0"/>
    </xf>
    <xf borderId="1" fillId="15" fontId="1" numFmtId="0" xfId="0" applyBorder="1" applyFont="1"/>
    <xf borderId="1" fillId="16" fontId="1" numFmtId="0" xfId="0" applyAlignment="1" applyBorder="1" applyFill="1" applyFont="1">
      <alignment readingOrder="0"/>
    </xf>
    <xf borderId="1" fillId="16" fontId="1" numFmtId="0" xfId="0" applyBorder="1" applyFont="1"/>
    <xf borderId="1" fillId="17" fontId="1" numFmtId="0" xfId="0" applyAlignment="1" applyBorder="1" applyFill="1" applyFont="1">
      <alignment readingOrder="0"/>
    </xf>
    <xf borderId="1" fillId="17" fontId="1" numFmtId="0" xfId="0" applyBorder="1" applyFont="1"/>
    <xf borderId="1" fillId="18" fontId="1" numFmtId="0" xfId="0" applyAlignment="1" applyBorder="1" applyFill="1" applyFont="1">
      <alignment readingOrder="0"/>
    </xf>
    <xf borderId="1" fillId="14" fontId="1" numFmtId="0" xfId="0" applyBorder="1" applyFont="1"/>
    <xf borderId="1" fillId="18" fontId="1" numFmtId="0" xfId="0" applyBorder="1" applyFont="1"/>
    <xf borderId="1" fillId="8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2" t="s">
        <v>2</v>
      </c>
      <c r="B3" s="3" t="s">
        <v>3</v>
      </c>
    </row>
    <row r="4">
      <c r="A4" s="4" t="s">
        <v>4</v>
      </c>
      <c r="B4" s="5">
        <v>5.0</v>
      </c>
    </row>
    <row r="5">
      <c r="A5" s="4" t="s">
        <v>5</v>
      </c>
      <c r="B5" s="5">
        <v>2.0</v>
      </c>
    </row>
    <row r="6">
      <c r="A6" s="4" t="s">
        <v>6</v>
      </c>
      <c r="B6" s="5">
        <v>3.0</v>
      </c>
    </row>
    <row r="7">
      <c r="A7" s="4" t="s">
        <v>7</v>
      </c>
      <c r="B7" s="5">
        <v>5.0</v>
      </c>
    </row>
    <row r="8">
      <c r="A8" s="4" t="s">
        <v>8</v>
      </c>
      <c r="B8" s="5">
        <v>2.0</v>
      </c>
    </row>
    <row r="9">
      <c r="A9" s="4" t="s">
        <v>9</v>
      </c>
      <c r="B9" s="5">
        <v>9.0</v>
      </c>
    </row>
    <row r="10">
      <c r="A10" s="4" t="s">
        <v>10</v>
      </c>
      <c r="B10" s="5">
        <v>6.0</v>
      </c>
    </row>
    <row r="11">
      <c r="A11" s="4" t="s">
        <v>11</v>
      </c>
      <c r="B11" s="5">
        <v>3.0</v>
      </c>
    </row>
    <row r="12">
      <c r="A12" s="4" t="s">
        <v>12</v>
      </c>
      <c r="B12" s="5">
        <v>5.0</v>
      </c>
    </row>
    <row r="13">
      <c r="A13" s="4" t="s">
        <v>13</v>
      </c>
      <c r="B13" s="6">
        <f>SUM(B4:B12)</f>
        <v>40</v>
      </c>
    </row>
    <row r="14">
      <c r="A14" s="7"/>
      <c r="B14" s="6"/>
    </row>
    <row r="17">
      <c r="A17" s="1" t="s">
        <v>14</v>
      </c>
    </row>
    <row r="19">
      <c r="A19" s="1" t="s">
        <v>2</v>
      </c>
      <c r="B19" s="3" t="s">
        <v>3</v>
      </c>
      <c r="C19" s="8" t="s">
        <v>15</v>
      </c>
      <c r="D19" s="9" t="s">
        <v>16</v>
      </c>
    </row>
    <row r="20">
      <c r="A20" s="4" t="s">
        <v>4</v>
      </c>
      <c r="B20" s="5">
        <v>5.0</v>
      </c>
      <c r="C20" s="10">
        <v>12.0</v>
      </c>
      <c r="D20" s="11">
        <v>60.0</v>
      </c>
    </row>
    <row r="21">
      <c r="A21" s="4" t="s">
        <v>5</v>
      </c>
      <c r="B21" s="5">
        <v>2.0</v>
      </c>
      <c r="C21" s="8">
        <v>17.0</v>
      </c>
      <c r="D21" s="12">
        <v>34.0</v>
      </c>
    </row>
    <row r="22">
      <c r="A22" s="4" t="s">
        <v>6</v>
      </c>
      <c r="B22" s="5">
        <v>3.0</v>
      </c>
      <c r="C22" s="8">
        <v>22.0</v>
      </c>
      <c r="D22" s="12">
        <v>66.0</v>
      </c>
    </row>
    <row r="23">
      <c r="A23" s="4" t="s">
        <v>7</v>
      </c>
      <c r="B23" s="5">
        <v>5.0</v>
      </c>
      <c r="C23" s="8">
        <v>27.0</v>
      </c>
      <c r="D23" s="12">
        <v>135.0</v>
      </c>
    </row>
    <row r="24">
      <c r="A24" s="4" t="s">
        <v>8</v>
      </c>
      <c r="B24" s="5">
        <v>2.0</v>
      </c>
      <c r="C24" s="8">
        <v>32.0</v>
      </c>
      <c r="D24" s="12">
        <v>64.0</v>
      </c>
    </row>
    <row r="25">
      <c r="A25" s="4" t="s">
        <v>9</v>
      </c>
      <c r="B25" s="5">
        <v>9.0</v>
      </c>
      <c r="C25" s="8">
        <v>37.0</v>
      </c>
      <c r="D25" s="12">
        <v>333.0</v>
      </c>
    </row>
    <row r="26">
      <c r="A26" s="4" t="s">
        <v>10</v>
      </c>
      <c r="B26" s="5">
        <v>6.0</v>
      </c>
      <c r="C26" s="8">
        <v>42.0</v>
      </c>
      <c r="D26" s="12">
        <v>252.0</v>
      </c>
    </row>
    <row r="27">
      <c r="A27" s="4" t="s">
        <v>11</v>
      </c>
      <c r="B27" s="5">
        <v>3.0</v>
      </c>
      <c r="C27" s="8">
        <v>47.0</v>
      </c>
      <c r="D27" s="12">
        <v>141.0</v>
      </c>
    </row>
    <row r="28">
      <c r="A28" s="4" t="s">
        <v>12</v>
      </c>
      <c r="B28" s="2">
        <v>5.0</v>
      </c>
      <c r="C28" s="8">
        <v>52.0</v>
      </c>
      <c r="D28" s="12">
        <v>260.0</v>
      </c>
    </row>
    <row r="29">
      <c r="A29" s="1" t="s">
        <v>17</v>
      </c>
      <c r="B29" s="13">
        <f t="shared" ref="B29:D29" si="1">SUM(B20:B28)</f>
        <v>40</v>
      </c>
      <c r="C29" s="13">
        <f t="shared" si="1"/>
        <v>288</v>
      </c>
      <c r="D29" s="13">
        <f t="shared" si="1"/>
        <v>1345</v>
      </c>
    </row>
    <row r="30">
      <c r="A30" s="1" t="s">
        <v>18</v>
      </c>
      <c r="B30" s="1" t="s">
        <v>19</v>
      </c>
    </row>
    <row r="31">
      <c r="B31" s="13">
        <f>D29/B29</f>
        <v>33.625</v>
      </c>
    </row>
    <row r="32">
      <c r="A32" s="14"/>
      <c r="B32" s="14"/>
      <c r="C32" s="14"/>
      <c r="D32" s="14"/>
      <c r="E32" s="14"/>
      <c r="F32" s="14"/>
      <c r="G32" s="14"/>
      <c r="H32" s="14"/>
    </row>
    <row r="33">
      <c r="A33" s="15" t="s">
        <v>20</v>
      </c>
      <c r="B33" s="14"/>
      <c r="C33" s="14"/>
      <c r="D33" s="14"/>
      <c r="E33" s="14"/>
      <c r="F33" s="14"/>
      <c r="G33" s="14"/>
      <c r="H33" s="14"/>
    </row>
    <row r="34">
      <c r="A34" s="14"/>
      <c r="B34" s="14"/>
      <c r="C34" s="14"/>
      <c r="D34" s="14"/>
      <c r="E34" s="14"/>
      <c r="F34" s="14"/>
      <c r="G34" s="14"/>
      <c r="H34" s="14"/>
    </row>
    <row r="35">
      <c r="A35" s="15" t="s">
        <v>21</v>
      </c>
      <c r="B35" s="14"/>
      <c r="C35" s="14"/>
      <c r="D35" s="14"/>
      <c r="E35" s="14"/>
      <c r="F35" s="14"/>
      <c r="G35" s="14"/>
      <c r="H35" s="14"/>
    </row>
    <row r="36">
      <c r="A36" s="15">
        <v>30.0</v>
      </c>
      <c r="B36" s="15">
        <v>19.0</v>
      </c>
      <c r="C36" s="15">
        <v>17.0</v>
      </c>
      <c r="D36" s="15">
        <v>16.0</v>
      </c>
      <c r="E36" s="15">
        <v>15.0</v>
      </c>
      <c r="F36" s="15">
        <v>10.0</v>
      </c>
      <c r="G36" s="15">
        <v>5.0</v>
      </c>
      <c r="H36" s="15">
        <v>2.0</v>
      </c>
    </row>
    <row r="37">
      <c r="A37" s="14"/>
      <c r="B37" s="14"/>
      <c r="C37" s="14"/>
      <c r="D37" s="14"/>
      <c r="E37" s="14"/>
      <c r="F37" s="14"/>
      <c r="G37" s="14"/>
      <c r="H37" s="14"/>
    </row>
    <row r="38">
      <c r="A38" s="14"/>
      <c r="B38" s="14"/>
      <c r="C38" s="15" t="s">
        <v>22</v>
      </c>
      <c r="D38" s="14">
        <f>SUM(D36,E36)</f>
        <v>31</v>
      </c>
      <c r="E38" s="14">
        <f>DIVIDE(D38,2)</f>
        <v>15.5</v>
      </c>
      <c r="F38" s="14"/>
      <c r="G38" s="14"/>
      <c r="H38" s="14"/>
    </row>
    <row r="40">
      <c r="A40" s="1" t="s">
        <v>23</v>
      </c>
    </row>
    <row r="41">
      <c r="A41" s="1" t="s">
        <v>24</v>
      </c>
    </row>
    <row r="45">
      <c r="A45" s="1" t="s">
        <v>2</v>
      </c>
      <c r="B45" s="3" t="s">
        <v>25</v>
      </c>
      <c r="C45" s="16" t="s">
        <v>26</v>
      </c>
    </row>
    <row r="46">
      <c r="A46" s="4" t="s">
        <v>4</v>
      </c>
      <c r="B46" s="5">
        <v>5.0</v>
      </c>
      <c r="C46" s="16">
        <v>5.0</v>
      </c>
      <c r="E46" s="8" t="s">
        <v>27</v>
      </c>
      <c r="F46" s="17"/>
      <c r="G46" s="17"/>
    </row>
    <row r="47">
      <c r="A47" s="4" t="s">
        <v>5</v>
      </c>
      <c r="B47" s="5">
        <v>2.0</v>
      </c>
      <c r="C47" s="16">
        <v>7.0</v>
      </c>
      <c r="E47" s="8" t="s">
        <v>28</v>
      </c>
      <c r="F47" s="8">
        <v>35.0</v>
      </c>
      <c r="G47" s="17"/>
    </row>
    <row r="48">
      <c r="A48" s="4" t="s">
        <v>6</v>
      </c>
      <c r="B48" s="5">
        <v>3.0</v>
      </c>
      <c r="C48" s="16">
        <v>10.0</v>
      </c>
      <c r="E48" s="8" t="s">
        <v>29</v>
      </c>
      <c r="F48" s="8">
        <v>5.0</v>
      </c>
      <c r="G48" s="17"/>
    </row>
    <row r="49">
      <c r="A49" s="4" t="s">
        <v>7</v>
      </c>
      <c r="B49" s="5">
        <v>5.0</v>
      </c>
      <c r="C49" s="16">
        <v>15.0</v>
      </c>
      <c r="E49" s="8" t="s">
        <v>30</v>
      </c>
      <c r="F49" s="8">
        <v>9.0</v>
      </c>
      <c r="G49" s="17"/>
    </row>
    <row r="50">
      <c r="A50" s="4" t="s">
        <v>8</v>
      </c>
      <c r="B50" s="5">
        <v>2.0</v>
      </c>
      <c r="C50" s="16">
        <v>17.0</v>
      </c>
      <c r="E50" s="8" t="s">
        <v>31</v>
      </c>
      <c r="F50" s="8">
        <v>2.0</v>
      </c>
      <c r="G50" s="17"/>
    </row>
    <row r="51">
      <c r="A51" s="4" t="s">
        <v>9</v>
      </c>
      <c r="B51" s="5">
        <v>9.0</v>
      </c>
      <c r="C51" s="16">
        <v>26.0</v>
      </c>
      <c r="E51" s="8" t="s">
        <v>32</v>
      </c>
      <c r="F51" s="8">
        <v>6.0</v>
      </c>
      <c r="G51" s="17"/>
    </row>
    <row r="52">
      <c r="A52" s="4" t="s">
        <v>10</v>
      </c>
      <c r="B52" s="5">
        <v>6.0</v>
      </c>
      <c r="C52" s="16">
        <v>32.0</v>
      </c>
      <c r="E52" s="8" t="s">
        <v>33</v>
      </c>
      <c r="F52" s="17">
        <f>F49-F50</f>
        <v>7</v>
      </c>
      <c r="G52" s="17"/>
    </row>
    <row r="53">
      <c r="A53" s="4" t="s">
        <v>11</v>
      </c>
      <c r="B53" s="5">
        <v>3.0</v>
      </c>
      <c r="C53" s="16">
        <v>35.0</v>
      </c>
      <c r="E53" s="8" t="s">
        <v>34</v>
      </c>
      <c r="F53" s="17">
        <f>2*F49</f>
        <v>18</v>
      </c>
      <c r="G53" s="17"/>
    </row>
    <row r="54">
      <c r="A54" s="4" t="s">
        <v>12</v>
      </c>
      <c r="B54" s="2">
        <v>5.0</v>
      </c>
      <c r="C54" s="16">
        <v>40.0</v>
      </c>
      <c r="E54" s="8" t="s">
        <v>35</v>
      </c>
      <c r="F54" s="17">
        <f>F53-F50-F51</f>
        <v>10</v>
      </c>
      <c r="G54" s="17"/>
    </row>
    <row r="55">
      <c r="E55" s="8" t="s">
        <v>36</v>
      </c>
      <c r="F55" s="8" t="s">
        <v>37</v>
      </c>
      <c r="G55" s="17">
        <f>35+F54*F48</f>
        <v>85</v>
      </c>
    </row>
    <row r="56">
      <c r="A56" s="1" t="s">
        <v>28</v>
      </c>
      <c r="B56" s="13">
        <f>35</f>
        <v>35</v>
      </c>
    </row>
    <row r="57">
      <c r="A57" s="1" t="s">
        <v>38</v>
      </c>
      <c r="B57" s="1">
        <v>20.0</v>
      </c>
    </row>
    <row r="58">
      <c r="A58" s="1" t="s">
        <v>26</v>
      </c>
      <c r="B58" s="1">
        <v>17.0</v>
      </c>
    </row>
    <row r="59">
      <c r="A59" s="1" t="s">
        <v>39</v>
      </c>
      <c r="B59" s="1">
        <v>9.0</v>
      </c>
    </row>
    <row r="60">
      <c r="A60" s="1" t="s">
        <v>40</v>
      </c>
      <c r="B60" s="1">
        <v>5.0</v>
      </c>
    </row>
    <row r="61">
      <c r="B61" s="13">
        <f>(B57-B58)/B59</f>
        <v>0.3333333333</v>
      </c>
    </row>
    <row r="62">
      <c r="A62" s="1" t="s">
        <v>22</v>
      </c>
      <c r="B62" s="13">
        <f>B56*B61*B60</f>
        <v>58.33333333</v>
      </c>
    </row>
    <row r="65">
      <c r="A65" s="1" t="s">
        <v>41</v>
      </c>
    </row>
    <row r="66">
      <c r="A66" s="15" t="s">
        <v>42</v>
      </c>
      <c r="B66" s="15" t="s">
        <v>43</v>
      </c>
    </row>
    <row r="67">
      <c r="A67" s="15" t="s">
        <v>44</v>
      </c>
      <c r="B67" s="15">
        <v>9.0</v>
      </c>
    </row>
    <row r="68">
      <c r="A68" s="15" t="s">
        <v>45</v>
      </c>
      <c r="B68" s="15">
        <v>5.0</v>
      </c>
    </row>
    <row r="69">
      <c r="A69" s="15" t="s">
        <v>46</v>
      </c>
      <c r="B69" s="15">
        <v>14.0</v>
      </c>
    </row>
    <row r="70">
      <c r="A70" s="15" t="s">
        <v>47</v>
      </c>
      <c r="B70" s="15">
        <v>3.0</v>
      </c>
    </row>
    <row r="71">
      <c r="A71" s="15" t="s">
        <v>48</v>
      </c>
      <c r="B71" s="15">
        <v>1.0</v>
      </c>
    </row>
    <row r="72">
      <c r="A72" s="15" t="s">
        <v>49</v>
      </c>
      <c r="B72" s="15">
        <v>2.0</v>
      </c>
    </row>
    <row r="73">
      <c r="A73" s="15" t="s">
        <v>50</v>
      </c>
      <c r="B73" s="15">
        <v>2.0</v>
      </c>
    </row>
    <row r="74">
      <c r="A74" s="15" t="s">
        <v>51</v>
      </c>
      <c r="B74" s="15">
        <v>1.0</v>
      </c>
    </row>
    <row r="75">
      <c r="A75" s="15" t="s">
        <v>52</v>
      </c>
      <c r="B75" s="15">
        <v>1.0</v>
      </c>
    </row>
    <row r="77">
      <c r="A77" s="1" t="s">
        <v>53</v>
      </c>
    </row>
    <row r="78">
      <c r="A78" s="1" t="s">
        <v>54</v>
      </c>
    </row>
    <row r="79">
      <c r="A79" s="15" t="s">
        <v>42</v>
      </c>
      <c r="B79" s="15" t="s">
        <v>43</v>
      </c>
      <c r="C79" s="15" t="s">
        <v>26</v>
      </c>
    </row>
    <row r="80">
      <c r="A80" s="15" t="s">
        <v>44</v>
      </c>
      <c r="B80" s="15">
        <v>9.0</v>
      </c>
      <c r="C80" s="15">
        <v>9.0</v>
      </c>
    </row>
    <row r="81">
      <c r="A81" s="15" t="s">
        <v>45</v>
      </c>
      <c r="B81" s="15">
        <v>5.0</v>
      </c>
      <c r="C81" s="14">
        <f>B80+B81</f>
        <v>14</v>
      </c>
    </row>
    <row r="82">
      <c r="A82" s="15" t="s">
        <v>46</v>
      </c>
      <c r="B82" s="15">
        <v>14.0</v>
      </c>
      <c r="C82" s="14">
        <f>C81+B82</f>
        <v>28</v>
      </c>
    </row>
    <row r="83">
      <c r="A83" s="15" t="s">
        <v>47</v>
      </c>
      <c r="B83" s="15">
        <v>3.0</v>
      </c>
      <c r="C83" s="15">
        <v>31.0</v>
      </c>
    </row>
    <row r="84">
      <c r="A84" s="15" t="s">
        <v>48</v>
      </c>
      <c r="B84" s="15">
        <v>1.0</v>
      </c>
      <c r="C84" s="15">
        <v>32.0</v>
      </c>
    </row>
    <row r="85">
      <c r="A85" s="15" t="s">
        <v>49</v>
      </c>
      <c r="B85" s="15">
        <v>2.0</v>
      </c>
      <c r="C85" s="15">
        <v>34.0</v>
      </c>
    </row>
    <row r="86">
      <c r="A86" s="15" t="s">
        <v>50</v>
      </c>
      <c r="B86" s="15">
        <v>2.0</v>
      </c>
      <c r="C86" s="15">
        <v>36.0</v>
      </c>
    </row>
    <row r="87">
      <c r="A87" s="15" t="s">
        <v>51</v>
      </c>
      <c r="B87" s="15">
        <v>1.0</v>
      </c>
      <c r="C87" s="15">
        <v>37.0</v>
      </c>
    </row>
    <row r="88">
      <c r="A88" s="15" t="s">
        <v>52</v>
      </c>
      <c r="B88" s="15">
        <v>1.0</v>
      </c>
      <c r="C88" s="15">
        <v>38.0</v>
      </c>
    </row>
    <row r="90">
      <c r="A90" s="1" t="s">
        <v>38</v>
      </c>
      <c r="B90" s="13">
        <f>C88/2</f>
        <v>19</v>
      </c>
    </row>
    <row r="91">
      <c r="A91" s="1" t="s">
        <v>26</v>
      </c>
      <c r="B91" s="13">
        <f>C81</f>
        <v>14</v>
      </c>
    </row>
    <row r="92">
      <c r="A92" s="1" t="s">
        <v>28</v>
      </c>
      <c r="B92" s="13">
        <f>41</f>
        <v>41</v>
      </c>
    </row>
    <row r="93">
      <c r="A93" s="1" t="s">
        <v>39</v>
      </c>
      <c r="B93" s="13">
        <f>B82</f>
        <v>14</v>
      </c>
    </row>
    <row r="94">
      <c r="A94" s="1" t="s">
        <v>40</v>
      </c>
      <c r="B94" s="1">
        <v>5.0</v>
      </c>
    </row>
    <row r="95">
      <c r="A95" s="1" t="s">
        <v>22</v>
      </c>
      <c r="B95" s="13">
        <f>(19-14)/14</f>
        <v>0.3571428571</v>
      </c>
    </row>
    <row r="96">
      <c r="B96" s="13">
        <f>41*B95*5</f>
        <v>73.21428571</v>
      </c>
    </row>
    <row r="98">
      <c r="A98" s="1" t="s">
        <v>55</v>
      </c>
    </row>
    <row r="99">
      <c r="A99" s="18" t="s">
        <v>42</v>
      </c>
      <c r="B99" s="18" t="s">
        <v>43</v>
      </c>
      <c r="C99" s="18" t="s">
        <v>15</v>
      </c>
      <c r="D99" s="18" t="s">
        <v>16</v>
      </c>
    </row>
    <row r="100">
      <c r="A100" s="18" t="s">
        <v>44</v>
      </c>
      <c r="B100" s="18">
        <v>9.0</v>
      </c>
      <c r="C100" s="18">
        <v>33.0</v>
      </c>
      <c r="D100" s="19">
        <f t="shared" ref="D100:D101" si="2">C100*B100</f>
        <v>297</v>
      </c>
      <c r="F100" s="5" t="s">
        <v>36</v>
      </c>
      <c r="G100" s="6">
        <f>B102-B101</f>
        <v>9</v>
      </c>
      <c r="H100" s="6"/>
      <c r="I100" s="6"/>
      <c r="J100" s="6"/>
    </row>
    <row r="101">
      <c r="A101" s="18" t="s">
        <v>45</v>
      </c>
      <c r="B101" s="18">
        <v>5.0</v>
      </c>
      <c r="C101" s="19">
        <f>38</f>
        <v>38</v>
      </c>
      <c r="D101" s="19">
        <f t="shared" si="2"/>
        <v>190</v>
      </c>
      <c r="F101" s="6"/>
      <c r="G101" s="6">
        <f>2*B102</f>
        <v>28</v>
      </c>
      <c r="H101" s="5" t="s">
        <v>36</v>
      </c>
      <c r="I101" s="6">
        <f>41+G103*5</f>
        <v>43.25</v>
      </c>
      <c r="J101" s="6"/>
    </row>
    <row r="102">
      <c r="A102" s="18" t="s">
        <v>46</v>
      </c>
      <c r="B102" s="18">
        <v>14.0</v>
      </c>
      <c r="C102" s="18">
        <v>43.0</v>
      </c>
      <c r="D102" s="19">
        <f>C102*B101</f>
        <v>215</v>
      </c>
      <c r="F102" s="6"/>
      <c r="G102" s="6">
        <f>G101-B101-B103</f>
        <v>20</v>
      </c>
      <c r="H102" s="6"/>
      <c r="I102" s="6"/>
      <c r="J102" s="6"/>
    </row>
    <row r="103">
      <c r="A103" s="18" t="s">
        <v>47</v>
      </c>
      <c r="B103" s="18">
        <v>3.0</v>
      </c>
      <c r="C103" s="18">
        <v>48.0</v>
      </c>
      <c r="D103" s="19">
        <f t="shared" ref="D103:D106" si="3">C103*B103</f>
        <v>144</v>
      </c>
      <c r="F103" s="6"/>
      <c r="G103" s="6">
        <f>G100/G102</f>
        <v>0.45</v>
      </c>
      <c r="H103" s="6"/>
      <c r="I103" s="6"/>
      <c r="J103" s="6"/>
    </row>
    <row r="104">
      <c r="A104" s="18" t="s">
        <v>48</v>
      </c>
      <c r="B104" s="18">
        <v>1.0</v>
      </c>
      <c r="C104" s="18">
        <v>53.0</v>
      </c>
      <c r="D104" s="19">
        <f t="shared" si="3"/>
        <v>53</v>
      </c>
      <c r="F104" s="6"/>
      <c r="G104" s="6"/>
      <c r="H104" s="6"/>
      <c r="I104" s="6"/>
      <c r="J104" s="6"/>
    </row>
    <row r="105">
      <c r="A105" s="18" t="s">
        <v>49</v>
      </c>
      <c r="B105" s="18">
        <v>2.0</v>
      </c>
      <c r="C105" s="18">
        <v>58.0</v>
      </c>
      <c r="D105" s="19">
        <f t="shared" si="3"/>
        <v>116</v>
      </c>
    </row>
    <row r="106">
      <c r="A106" s="18" t="s">
        <v>50</v>
      </c>
      <c r="B106" s="18">
        <v>2.0</v>
      </c>
      <c r="C106" s="18">
        <v>63.0</v>
      </c>
      <c r="D106" s="19">
        <f t="shared" si="3"/>
        <v>126</v>
      </c>
    </row>
    <row r="107">
      <c r="A107" s="18" t="s">
        <v>51</v>
      </c>
      <c r="B107" s="18">
        <v>1.0</v>
      </c>
      <c r="C107" s="18">
        <v>68.0</v>
      </c>
      <c r="D107" s="18">
        <v>68.0</v>
      </c>
    </row>
    <row r="108">
      <c r="A108" s="18" t="s">
        <v>52</v>
      </c>
      <c r="B108" s="18">
        <v>1.0</v>
      </c>
      <c r="C108" s="18">
        <v>73.0</v>
      </c>
      <c r="D108" s="19">
        <f>C108*B108</f>
        <v>73</v>
      </c>
    </row>
    <row r="109">
      <c r="B109" s="13">
        <f>SUM(B100:B108)</f>
        <v>38</v>
      </c>
      <c r="D109" s="13">
        <f>SUM(D99:D108)</f>
        <v>1282</v>
      </c>
    </row>
    <row r="111">
      <c r="A111" s="1" t="s">
        <v>18</v>
      </c>
      <c r="B111" s="13">
        <f>D109/B109</f>
        <v>33.73684211</v>
      </c>
    </row>
    <row r="114">
      <c r="A114" s="1" t="s">
        <v>56</v>
      </c>
    </row>
    <row r="115">
      <c r="A115" s="20" t="s">
        <v>2</v>
      </c>
      <c r="B115" s="20" t="s">
        <v>25</v>
      </c>
      <c r="C115" s="20" t="s">
        <v>15</v>
      </c>
      <c r="D115" s="20" t="s">
        <v>16</v>
      </c>
    </row>
    <row r="116">
      <c r="A116" s="21">
        <v>44593.0</v>
      </c>
      <c r="B116" s="20">
        <v>7.0</v>
      </c>
      <c r="C116" s="20">
        <v>1.5</v>
      </c>
      <c r="D116" s="22">
        <f t="shared" ref="D116:D119" si="4">C116*B116</f>
        <v>10.5</v>
      </c>
    </row>
    <row r="117">
      <c r="A117" s="21">
        <v>44654.0</v>
      </c>
      <c r="B117" s="20">
        <v>3.0</v>
      </c>
      <c r="C117" s="20">
        <v>3.5</v>
      </c>
      <c r="D117" s="22">
        <f t="shared" si="4"/>
        <v>10.5</v>
      </c>
    </row>
    <row r="118">
      <c r="A118" s="21">
        <v>44717.0</v>
      </c>
      <c r="B118" s="20">
        <v>3.0</v>
      </c>
      <c r="C118" s="20">
        <v>5.5</v>
      </c>
      <c r="D118" s="22">
        <f t="shared" si="4"/>
        <v>16.5</v>
      </c>
    </row>
    <row r="119">
      <c r="A119" s="21">
        <v>44780.0</v>
      </c>
      <c r="B119" s="20">
        <v>2.0</v>
      </c>
      <c r="C119" s="20">
        <v>7.5</v>
      </c>
      <c r="D119" s="22">
        <f t="shared" si="4"/>
        <v>15</v>
      </c>
    </row>
    <row r="120">
      <c r="A120" s="22"/>
      <c r="B120" s="22">
        <f>SUM(B116:B119)</f>
        <v>15</v>
      </c>
      <c r="C120" s="22"/>
      <c r="D120" s="22">
        <f>SUM(D115:D119)</f>
        <v>52.5</v>
      </c>
    </row>
    <row r="122">
      <c r="A122" s="1" t="s">
        <v>18</v>
      </c>
      <c r="B122" s="13">
        <f>D120/B120</f>
        <v>3.5</v>
      </c>
    </row>
    <row r="124">
      <c r="A124" s="1" t="s">
        <v>57</v>
      </c>
    </row>
    <row r="125">
      <c r="A125" s="23" t="s">
        <v>2</v>
      </c>
      <c r="B125" s="23" t="s">
        <v>25</v>
      </c>
      <c r="C125" s="23" t="s">
        <v>26</v>
      </c>
    </row>
    <row r="126">
      <c r="A126" s="24">
        <v>44593.0</v>
      </c>
      <c r="B126" s="23">
        <v>7.0</v>
      </c>
      <c r="C126" s="23">
        <v>7.0</v>
      </c>
    </row>
    <row r="127">
      <c r="A127" s="24">
        <v>44654.0</v>
      </c>
      <c r="B127" s="23">
        <v>3.0</v>
      </c>
      <c r="C127" s="23">
        <v>10.0</v>
      </c>
    </row>
    <row r="128">
      <c r="A128" s="24">
        <v>44717.0</v>
      </c>
      <c r="B128" s="23">
        <v>3.0</v>
      </c>
      <c r="C128" s="23">
        <v>13.0</v>
      </c>
    </row>
    <row r="129">
      <c r="A129" s="24">
        <v>44780.0</v>
      </c>
      <c r="B129" s="23">
        <v>2.0</v>
      </c>
      <c r="C129" s="23">
        <v>15.0</v>
      </c>
    </row>
    <row r="130">
      <c r="A130" s="25"/>
      <c r="B130" s="25"/>
      <c r="C130" s="25"/>
    </row>
    <row r="131">
      <c r="A131" s="1" t="s">
        <v>58</v>
      </c>
      <c r="B131" s="1">
        <v>3.0</v>
      </c>
    </row>
    <row r="132">
      <c r="A132" s="1" t="s">
        <v>38</v>
      </c>
      <c r="B132" s="13">
        <f>B120/2</f>
        <v>7.5</v>
      </c>
    </row>
    <row r="133">
      <c r="A133" s="1" t="s">
        <v>39</v>
      </c>
      <c r="B133" s="1">
        <v>3.0</v>
      </c>
    </row>
    <row r="134">
      <c r="A134" s="1" t="s">
        <v>26</v>
      </c>
      <c r="B134" s="1">
        <v>7.0</v>
      </c>
    </row>
    <row r="135">
      <c r="A135" s="1" t="s">
        <v>57</v>
      </c>
      <c r="B135" s="13">
        <f>(B132-B134)/B133</f>
        <v>0.1666666667</v>
      </c>
    </row>
    <row r="136">
      <c r="A136" s="1" t="s">
        <v>40</v>
      </c>
      <c r="B136" s="1">
        <v>2.0</v>
      </c>
    </row>
    <row r="137">
      <c r="A137" s="1" t="s">
        <v>57</v>
      </c>
      <c r="B137" s="13">
        <f>B131*B135*B136</f>
        <v>1</v>
      </c>
    </row>
    <row r="139">
      <c r="A139" s="1" t="s">
        <v>24</v>
      </c>
    </row>
    <row r="140">
      <c r="A140" s="18" t="s">
        <v>2</v>
      </c>
      <c r="B140" s="18" t="s">
        <v>3</v>
      </c>
    </row>
    <row r="141">
      <c r="A141" s="26">
        <v>44835.0</v>
      </c>
      <c r="B141" s="18">
        <v>2.0</v>
      </c>
    </row>
    <row r="142">
      <c r="A142" s="18" t="s">
        <v>59</v>
      </c>
      <c r="B142" s="18">
        <v>7.0</v>
      </c>
    </row>
    <row r="143">
      <c r="A143" s="18" t="s">
        <v>60</v>
      </c>
      <c r="B143" s="18">
        <v>10.0</v>
      </c>
    </row>
    <row r="144">
      <c r="A144" s="18" t="s">
        <v>61</v>
      </c>
      <c r="B144" s="18">
        <v>3.0</v>
      </c>
    </row>
    <row r="145">
      <c r="A145" s="18" t="s">
        <v>62</v>
      </c>
      <c r="B145" s="18">
        <v>1.0</v>
      </c>
    </row>
    <row r="147">
      <c r="A147" s="1" t="s">
        <v>14</v>
      </c>
      <c r="F147" s="27"/>
      <c r="G147" s="27"/>
      <c r="H147" s="27"/>
      <c r="I147" s="27"/>
      <c r="J147" s="27"/>
      <c r="K147" s="27"/>
    </row>
    <row r="148">
      <c r="A148" s="28" t="s">
        <v>2</v>
      </c>
      <c r="B148" s="28" t="s">
        <v>3</v>
      </c>
      <c r="C148" s="29" t="s">
        <v>15</v>
      </c>
      <c r="D148" s="29" t="s">
        <v>16</v>
      </c>
      <c r="F148" s="27"/>
      <c r="G148" s="27"/>
      <c r="H148" s="27"/>
      <c r="I148" s="27"/>
      <c r="J148" s="27"/>
      <c r="K148" s="27"/>
    </row>
    <row r="149">
      <c r="A149" s="30">
        <v>44835.0</v>
      </c>
      <c r="B149" s="31">
        <v>2.0</v>
      </c>
      <c r="C149" s="29">
        <v>5.0</v>
      </c>
      <c r="D149" s="29">
        <f t="shared" ref="D149:D153" si="5">C149*B149</f>
        <v>10</v>
      </c>
      <c r="F149" s="32" t="s">
        <v>36</v>
      </c>
      <c r="G149" s="33"/>
      <c r="H149" s="33"/>
      <c r="I149" s="33"/>
      <c r="J149" s="33"/>
      <c r="K149" s="33"/>
    </row>
    <row r="150">
      <c r="A150" s="28" t="s">
        <v>59</v>
      </c>
      <c r="B150" s="31">
        <v>7.0</v>
      </c>
      <c r="C150" s="29">
        <v>15.0</v>
      </c>
      <c r="D150" s="34">
        <f t="shared" si="5"/>
        <v>105</v>
      </c>
      <c r="F150" s="32" t="s">
        <v>28</v>
      </c>
      <c r="G150" s="32">
        <v>21.0</v>
      </c>
      <c r="H150" s="33"/>
      <c r="I150" s="33">
        <f>G152-G153</f>
        <v>3</v>
      </c>
      <c r="J150" s="33"/>
      <c r="K150" s="33"/>
    </row>
    <row r="151">
      <c r="A151" s="28" t="s">
        <v>60</v>
      </c>
      <c r="B151" s="31">
        <v>10.0</v>
      </c>
      <c r="C151" s="29">
        <v>25.0</v>
      </c>
      <c r="D151" s="34">
        <f t="shared" si="5"/>
        <v>250</v>
      </c>
      <c r="F151" s="32" t="s">
        <v>40</v>
      </c>
      <c r="G151" s="32">
        <v>10.0</v>
      </c>
      <c r="H151" s="33"/>
      <c r="I151" s="33">
        <f>2*G152</f>
        <v>20</v>
      </c>
      <c r="J151" s="33"/>
      <c r="K151" s="33"/>
    </row>
    <row r="152">
      <c r="A152" s="28" t="s">
        <v>61</v>
      </c>
      <c r="B152" s="31">
        <v>3.0</v>
      </c>
      <c r="C152" s="29">
        <v>35.0</v>
      </c>
      <c r="D152" s="34">
        <f t="shared" si="5"/>
        <v>105</v>
      </c>
      <c r="F152" s="32" t="s">
        <v>30</v>
      </c>
      <c r="G152" s="32">
        <v>10.0</v>
      </c>
      <c r="H152" s="33"/>
      <c r="I152" s="33">
        <f>I151-G153-G154</f>
        <v>10</v>
      </c>
      <c r="J152" s="32" t="s">
        <v>36</v>
      </c>
      <c r="K152" s="33">
        <f t="shared" ref="K152:K153" si="6">I153*10</f>
        <v>3</v>
      </c>
    </row>
    <row r="153">
      <c r="A153" s="28" t="s">
        <v>62</v>
      </c>
      <c r="B153" s="31">
        <v>1.0</v>
      </c>
      <c r="C153" s="29">
        <v>45.0</v>
      </c>
      <c r="D153" s="34">
        <f t="shared" si="5"/>
        <v>45</v>
      </c>
      <c r="F153" s="32" t="s">
        <v>31</v>
      </c>
      <c r="G153" s="32">
        <v>7.0</v>
      </c>
      <c r="H153" s="33"/>
      <c r="I153" s="33">
        <f>I150/I152</f>
        <v>0.3</v>
      </c>
      <c r="J153" s="33"/>
      <c r="K153" s="33">
        <f t="shared" si="6"/>
        <v>0</v>
      </c>
    </row>
    <row r="154">
      <c r="A154" s="34"/>
      <c r="B154" s="34">
        <f>SUM(B148:B153)</f>
        <v>23</v>
      </c>
      <c r="C154" s="34"/>
      <c r="D154" s="34">
        <f>SUM(D149:D153)</f>
        <v>515</v>
      </c>
      <c r="F154" s="32" t="s">
        <v>32</v>
      </c>
      <c r="G154" s="32">
        <v>3.0</v>
      </c>
      <c r="H154" s="33"/>
      <c r="I154" s="33"/>
      <c r="J154" s="33"/>
      <c r="K154" s="33"/>
    </row>
    <row r="155">
      <c r="A155" s="1" t="s">
        <v>18</v>
      </c>
      <c r="B155" s="13">
        <f>D154/B154</f>
        <v>22.39130435</v>
      </c>
    </row>
    <row r="157">
      <c r="A157" s="1" t="s">
        <v>57</v>
      </c>
    </row>
    <row r="158">
      <c r="A158" s="28" t="s">
        <v>2</v>
      </c>
      <c r="B158" s="28" t="s">
        <v>3</v>
      </c>
      <c r="C158" s="1" t="s">
        <v>26</v>
      </c>
    </row>
    <row r="159">
      <c r="A159" s="30">
        <v>44835.0</v>
      </c>
      <c r="B159" s="31">
        <v>2.0</v>
      </c>
      <c r="C159" s="29">
        <v>2.0</v>
      </c>
    </row>
    <row r="160">
      <c r="A160" s="28" t="s">
        <v>59</v>
      </c>
      <c r="B160" s="31">
        <v>7.0</v>
      </c>
      <c r="C160" s="29">
        <v>9.0</v>
      </c>
    </row>
    <row r="161">
      <c r="A161" s="28" t="s">
        <v>60</v>
      </c>
      <c r="B161" s="31">
        <v>10.0</v>
      </c>
      <c r="C161" s="29">
        <v>19.0</v>
      </c>
    </row>
    <row r="162">
      <c r="A162" s="28" t="s">
        <v>61</v>
      </c>
      <c r="B162" s="31">
        <v>3.0</v>
      </c>
      <c r="C162" s="29">
        <v>22.0</v>
      </c>
    </row>
    <row r="163">
      <c r="A163" s="28" t="s">
        <v>62</v>
      </c>
      <c r="B163" s="31">
        <v>1.0</v>
      </c>
      <c r="C163" s="29">
        <v>23.0</v>
      </c>
    </row>
    <row r="164">
      <c r="A164" s="34"/>
      <c r="B164" s="34">
        <f>SUM(B158:B163)</f>
        <v>23</v>
      </c>
    </row>
    <row r="166">
      <c r="A166" s="1" t="s">
        <v>38</v>
      </c>
      <c r="B166" s="13">
        <f>B164/2</f>
        <v>11.5</v>
      </c>
    </row>
    <row r="167">
      <c r="A167" s="1" t="s">
        <v>28</v>
      </c>
      <c r="B167" s="1">
        <v>21.0</v>
      </c>
    </row>
    <row r="168">
      <c r="A168" s="1" t="s">
        <v>26</v>
      </c>
      <c r="B168" s="1">
        <v>9.0</v>
      </c>
    </row>
    <row r="169">
      <c r="A169" s="1" t="s">
        <v>25</v>
      </c>
      <c r="B169" s="1">
        <v>10.0</v>
      </c>
    </row>
    <row r="170">
      <c r="A170" s="1" t="s">
        <v>40</v>
      </c>
      <c r="B170" s="1">
        <v>10.0</v>
      </c>
    </row>
    <row r="171">
      <c r="A171" s="1" t="s">
        <v>22</v>
      </c>
      <c r="B171" s="13">
        <f>(B166-B168)/B169</f>
        <v>0.25</v>
      </c>
    </row>
    <row r="172">
      <c r="B172" s="13">
        <f>B167*B171*B170</f>
        <v>52.5</v>
      </c>
    </row>
    <row r="174">
      <c r="A174" s="1" t="s">
        <v>63</v>
      </c>
    </row>
    <row r="175">
      <c r="A175" s="1" t="s">
        <v>2</v>
      </c>
      <c r="B175" s="1" t="s">
        <v>25</v>
      </c>
    </row>
    <row r="176">
      <c r="A176" s="35" t="s">
        <v>4</v>
      </c>
      <c r="B176" s="35">
        <v>5.0</v>
      </c>
    </row>
    <row r="177">
      <c r="A177" s="35" t="s">
        <v>5</v>
      </c>
      <c r="B177" s="35">
        <v>2.0</v>
      </c>
    </row>
    <row r="178">
      <c r="A178" s="35" t="s">
        <v>64</v>
      </c>
      <c r="B178" s="35">
        <v>3.0</v>
      </c>
    </row>
    <row r="179">
      <c r="A179" s="35" t="s">
        <v>7</v>
      </c>
      <c r="B179" s="35">
        <v>5.0</v>
      </c>
      <c r="D179" s="36" t="s">
        <v>36</v>
      </c>
      <c r="E179" s="37"/>
      <c r="F179" s="37"/>
    </row>
    <row r="180">
      <c r="A180" s="35" t="s">
        <v>8</v>
      </c>
      <c r="B180" s="35">
        <v>2.0</v>
      </c>
      <c r="D180" s="36" t="s">
        <v>33</v>
      </c>
      <c r="E180" s="37">
        <f>B188-B189</f>
        <v>7</v>
      </c>
      <c r="F180" s="37"/>
    </row>
    <row r="181">
      <c r="A181" s="35" t="s">
        <v>9</v>
      </c>
      <c r="B181" s="35">
        <v>9.0</v>
      </c>
      <c r="D181" s="36" t="s">
        <v>34</v>
      </c>
      <c r="E181" s="37">
        <f>2*B188</f>
        <v>18</v>
      </c>
      <c r="F181" s="37"/>
    </row>
    <row r="182">
      <c r="A182" s="35" t="s">
        <v>10</v>
      </c>
      <c r="B182" s="35">
        <v>6.0</v>
      </c>
      <c r="D182" s="36" t="s">
        <v>35</v>
      </c>
      <c r="E182" s="37">
        <f>E181-B189-B190</f>
        <v>10</v>
      </c>
      <c r="F182" s="37"/>
    </row>
    <row r="183">
      <c r="A183" s="35" t="s">
        <v>11</v>
      </c>
      <c r="B183" s="35">
        <v>3.0</v>
      </c>
      <c r="D183" s="36" t="s">
        <v>36</v>
      </c>
      <c r="E183" s="37">
        <f>E180/E182</f>
        <v>0.7</v>
      </c>
      <c r="F183" s="37">
        <f>E183*5</f>
        <v>3.5</v>
      </c>
    </row>
    <row r="184">
      <c r="A184" s="35" t="s">
        <v>12</v>
      </c>
      <c r="B184" s="35">
        <v>5.0</v>
      </c>
    </row>
    <row r="186">
      <c r="A186" s="32" t="s">
        <v>65</v>
      </c>
      <c r="B186" s="32">
        <v>35.0</v>
      </c>
    </row>
    <row r="187">
      <c r="A187" s="32" t="s">
        <v>66</v>
      </c>
      <c r="B187" s="32">
        <v>5.0</v>
      </c>
    </row>
    <row r="188">
      <c r="A188" s="32" t="s">
        <v>67</v>
      </c>
      <c r="B188" s="32">
        <v>9.0</v>
      </c>
    </row>
    <row r="189">
      <c r="A189" s="32" t="s">
        <v>68</v>
      </c>
      <c r="B189" s="32">
        <v>2.0</v>
      </c>
    </row>
    <row r="190">
      <c r="A190" s="32" t="s">
        <v>69</v>
      </c>
      <c r="B190" s="32">
        <v>6.0</v>
      </c>
    </row>
    <row r="193">
      <c r="A193" s="38" t="s">
        <v>70</v>
      </c>
      <c r="B193" s="39"/>
      <c r="C193" s="39"/>
      <c r="D193" s="39"/>
      <c r="E193" s="39"/>
      <c r="F193" s="39"/>
      <c r="G193" s="39"/>
      <c r="H193" s="39"/>
      <c r="I193" s="39"/>
      <c r="J193" s="39"/>
      <c r="K193" s="39"/>
    </row>
    <row r="194">
      <c r="A194" s="40" t="s">
        <v>2</v>
      </c>
      <c r="B194" s="40" t="s">
        <v>25</v>
      </c>
      <c r="C194" s="15" t="s">
        <v>26</v>
      </c>
      <c r="D194" s="20" t="s">
        <v>15</v>
      </c>
      <c r="E194" s="20" t="s">
        <v>16</v>
      </c>
      <c r="F194" s="20" t="s">
        <v>55</v>
      </c>
      <c r="G194" s="15" t="s">
        <v>20</v>
      </c>
      <c r="H194" s="14"/>
      <c r="I194" s="38" t="s">
        <v>63</v>
      </c>
      <c r="J194" s="39"/>
      <c r="K194" s="39"/>
    </row>
    <row r="195">
      <c r="A195" s="40" t="s">
        <v>71</v>
      </c>
      <c r="B195" s="40">
        <v>2.0</v>
      </c>
      <c r="C195" s="15">
        <v>2.0</v>
      </c>
      <c r="D195" s="20">
        <v>71.0</v>
      </c>
      <c r="E195" s="22">
        <f t="shared" ref="E195:E204" si="7">D195*B195</f>
        <v>142</v>
      </c>
      <c r="F195" s="22">
        <f>E205/B205</f>
        <v>58.7</v>
      </c>
      <c r="G195" s="15" t="s">
        <v>38</v>
      </c>
      <c r="H195" s="14">
        <f>B205/2</f>
        <v>20</v>
      </c>
      <c r="I195" s="38" t="s">
        <v>28</v>
      </c>
      <c r="J195" s="38">
        <v>58.0</v>
      </c>
      <c r="K195" s="39"/>
    </row>
    <row r="196">
      <c r="A196" s="40" t="s">
        <v>72</v>
      </c>
      <c r="B196" s="40">
        <v>2.0</v>
      </c>
      <c r="C196" s="15">
        <v>4.0</v>
      </c>
      <c r="D196" s="20">
        <v>68.0</v>
      </c>
      <c r="E196" s="22">
        <f t="shared" si="7"/>
        <v>136</v>
      </c>
      <c r="F196" s="22"/>
      <c r="G196" s="15" t="s">
        <v>58</v>
      </c>
      <c r="H196" s="15">
        <v>58.0</v>
      </c>
      <c r="I196" s="38" t="s">
        <v>40</v>
      </c>
      <c r="J196" s="38">
        <v>3.0</v>
      </c>
      <c r="K196" s="39"/>
    </row>
    <row r="197">
      <c r="A197" s="40" t="s">
        <v>73</v>
      </c>
      <c r="B197" s="40">
        <v>4.0</v>
      </c>
      <c r="C197" s="15">
        <v>8.0</v>
      </c>
      <c r="D197" s="20">
        <v>65.0</v>
      </c>
      <c r="E197" s="22">
        <f t="shared" si="7"/>
        <v>260</v>
      </c>
      <c r="F197" s="22"/>
      <c r="G197" s="15" t="s">
        <v>40</v>
      </c>
      <c r="H197" s="15">
        <v>3.0</v>
      </c>
      <c r="I197" s="38" t="s">
        <v>30</v>
      </c>
      <c r="J197" s="38">
        <v>11.0</v>
      </c>
      <c r="K197" s="39"/>
    </row>
    <row r="198">
      <c r="A198" s="40" t="s">
        <v>74</v>
      </c>
      <c r="B198" s="40">
        <v>5.0</v>
      </c>
      <c r="C198" s="15">
        <v>13.0</v>
      </c>
      <c r="D198" s="20">
        <v>62.0</v>
      </c>
      <c r="E198" s="22">
        <f t="shared" si="7"/>
        <v>310</v>
      </c>
      <c r="F198" s="22"/>
      <c r="G198" s="15" t="s">
        <v>26</v>
      </c>
      <c r="H198" s="15">
        <v>13.0</v>
      </c>
      <c r="I198" s="38" t="s">
        <v>31</v>
      </c>
      <c r="J198" s="38">
        <v>5.0</v>
      </c>
      <c r="K198" s="39"/>
    </row>
    <row r="199">
      <c r="A199" s="40" t="s">
        <v>75</v>
      </c>
      <c r="B199" s="40">
        <v>11.0</v>
      </c>
      <c r="C199" s="15">
        <v>24.0</v>
      </c>
      <c r="D199" s="20">
        <v>59.0</v>
      </c>
      <c r="E199" s="22">
        <f t="shared" si="7"/>
        <v>649</v>
      </c>
      <c r="F199" s="22"/>
      <c r="G199" s="15" t="s">
        <v>25</v>
      </c>
      <c r="H199" s="15">
        <v>11.0</v>
      </c>
      <c r="I199" s="38" t="s">
        <v>32</v>
      </c>
      <c r="J199" s="38">
        <v>8.0</v>
      </c>
      <c r="K199" s="39"/>
    </row>
    <row r="200">
      <c r="A200" s="40" t="s">
        <v>76</v>
      </c>
      <c r="B200" s="40">
        <v>8.0</v>
      </c>
      <c r="C200" s="15">
        <v>32.0</v>
      </c>
      <c r="D200" s="20">
        <v>56.0</v>
      </c>
      <c r="E200" s="22">
        <f t="shared" si="7"/>
        <v>448</v>
      </c>
      <c r="F200" s="22"/>
      <c r="G200" s="15" t="s">
        <v>77</v>
      </c>
      <c r="H200" s="14">
        <f>(H195-H198)/H199</f>
        <v>0.6363636364</v>
      </c>
      <c r="I200" s="38" t="s">
        <v>36</v>
      </c>
      <c r="J200" s="39"/>
      <c r="K200" s="39"/>
    </row>
    <row r="201">
      <c r="A201" s="40" t="s">
        <v>78</v>
      </c>
      <c r="B201" s="40">
        <v>4.0</v>
      </c>
      <c r="C201" s="15">
        <v>36.0</v>
      </c>
      <c r="D201" s="20">
        <v>53.0</v>
      </c>
      <c r="E201" s="22">
        <f t="shared" si="7"/>
        <v>212</v>
      </c>
      <c r="F201" s="22"/>
      <c r="G201" s="14"/>
      <c r="H201" s="14">
        <f>H196*H200*H197</f>
        <v>110.7272727</v>
      </c>
      <c r="I201" s="39">
        <f>J197-J198</f>
        <v>6</v>
      </c>
      <c r="J201" s="39">
        <f>I202-J198-J199</f>
        <v>9</v>
      </c>
      <c r="K201" s="39">
        <f>I201/J201</f>
        <v>0.6666666667</v>
      </c>
    </row>
    <row r="202">
      <c r="A202" s="40" t="s">
        <v>79</v>
      </c>
      <c r="B202" s="40">
        <v>2.0</v>
      </c>
      <c r="C202" s="15">
        <v>38.0</v>
      </c>
      <c r="D202" s="20">
        <v>50.0</v>
      </c>
      <c r="E202" s="22">
        <f t="shared" si="7"/>
        <v>100</v>
      </c>
      <c r="F202" s="22"/>
      <c r="G202" s="14"/>
      <c r="H202" s="14"/>
      <c r="I202" s="39">
        <f>2*J197</f>
        <v>22</v>
      </c>
      <c r="J202" s="38" t="s">
        <v>36</v>
      </c>
      <c r="K202" s="39">
        <f>K201*J196</f>
        <v>2</v>
      </c>
    </row>
    <row r="203">
      <c r="A203" s="40" t="s">
        <v>80</v>
      </c>
      <c r="B203" s="40">
        <v>1.0</v>
      </c>
      <c r="C203" s="15">
        <v>39.0</v>
      </c>
      <c r="D203" s="20">
        <v>47.0</v>
      </c>
      <c r="E203" s="22">
        <f t="shared" si="7"/>
        <v>47</v>
      </c>
      <c r="F203" s="22"/>
      <c r="G203" s="14"/>
      <c r="H203" s="14"/>
      <c r="I203" s="39"/>
      <c r="J203" s="39"/>
      <c r="K203" s="39"/>
    </row>
    <row r="204">
      <c r="A204" s="40" t="s">
        <v>81</v>
      </c>
      <c r="B204" s="40">
        <v>1.0</v>
      </c>
      <c r="C204" s="15">
        <v>40.0</v>
      </c>
      <c r="D204" s="20">
        <v>44.0</v>
      </c>
      <c r="E204" s="22">
        <f t="shared" si="7"/>
        <v>44</v>
      </c>
      <c r="F204" s="22"/>
      <c r="G204" s="14"/>
      <c r="H204" s="14"/>
      <c r="I204" s="39"/>
      <c r="J204" s="39"/>
      <c r="K204" s="39"/>
    </row>
    <row r="205">
      <c r="A205" s="41"/>
      <c r="B205" s="41">
        <f>SUM(B193:B204)</f>
        <v>40</v>
      </c>
      <c r="C205" s="14"/>
      <c r="D205" s="22"/>
      <c r="E205" s="22">
        <f>SUM(E193:E204)</f>
        <v>2348</v>
      </c>
      <c r="F205" s="22"/>
      <c r="G205" s="14"/>
      <c r="H205" s="14"/>
      <c r="I205" s="39"/>
      <c r="J205" s="39"/>
      <c r="K205" s="39"/>
    </row>
    <row r="207">
      <c r="A207" s="1" t="s">
        <v>70</v>
      </c>
    </row>
    <row r="208">
      <c r="A208" s="4" t="s">
        <v>2</v>
      </c>
      <c r="B208" s="4" t="s">
        <v>25</v>
      </c>
      <c r="C208" s="42" t="s">
        <v>26</v>
      </c>
      <c r="D208" s="8" t="s">
        <v>15</v>
      </c>
      <c r="E208" s="8" t="s">
        <v>16</v>
      </c>
      <c r="F208" s="42" t="s">
        <v>82</v>
      </c>
      <c r="G208" s="42" t="s">
        <v>83</v>
      </c>
      <c r="H208" s="43"/>
      <c r="I208" s="35" t="s">
        <v>27</v>
      </c>
      <c r="J208" s="43"/>
    </row>
    <row r="209">
      <c r="A209" s="4" t="s">
        <v>84</v>
      </c>
      <c r="B209" s="4">
        <v>2.0</v>
      </c>
      <c r="C209" s="42">
        <v>2.0</v>
      </c>
      <c r="D209" s="8">
        <v>16.0</v>
      </c>
      <c r="E209" s="17">
        <f t="shared" ref="E209:E216" si="8">D209*B209</f>
        <v>32</v>
      </c>
      <c r="F209" s="44">
        <f>E217/B217</f>
        <v>33.51428571</v>
      </c>
      <c r="G209" s="42" t="s">
        <v>38</v>
      </c>
      <c r="H209" s="43">
        <f>B217/2</f>
        <v>17.5</v>
      </c>
      <c r="I209" s="35" t="s">
        <v>28</v>
      </c>
      <c r="J209" s="35">
        <v>27.0</v>
      </c>
    </row>
    <row r="210">
      <c r="A210" s="4" t="s">
        <v>85</v>
      </c>
      <c r="B210" s="4">
        <v>7.0</v>
      </c>
      <c r="C210" s="42">
        <v>9.0</v>
      </c>
      <c r="D210" s="8">
        <v>23.0</v>
      </c>
      <c r="E210" s="17">
        <f t="shared" si="8"/>
        <v>161</v>
      </c>
      <c r="F210" s="44"/>
      <c r="G210" s="42" t="s">
        <v>28</v>
      </c>
      <c r="H210" s="35">
        <v>27.0</v>
      </c>
      <c r="I210" s="35" t="s">
        <v>40</v>
      </c>
      <c r="J210" s="35">
        <v>7.0</v>
      </c>
    </row>
    <row r="211">
      <c r="A211" s="4" t="s">
        <v>86</v>
      </c>
      <c r="B211" s="4">
        <v>12.0</v>
      </c>
      <c r="C211" s="42">
        <v>21.0</v>
      </c>
      <c r="D211" s="8">
        <v>30.0</v>
      </c>
      <c r="E211" s="17">
        <f t="shared" si="8"/>
        <v>360</v>
      </c>
      <c r="F211" s="44"/>
      <c r="G211" s="42" t="s">
        <v>40</v>
      </c>
      <c r="H211" s="35">
        <v>7.0</v>
      </c>
      <c r="I211" s="35" t="s">
        <v>30</v>
      </c>
      <c r="J211" s="35">
        <v>12.0</v>
      </c>
    </row>
    <row r="212">
      <c r="A212" s="4" t="s">
        <v>87</v>
      </c>
      <c r="B212" s="4">
        <v>5.0</v>
      </c>
      <c r="C212" s="42">
        <v>26.0</v>
      </c>
      <c r="D212" s="8">
        <v>35.0</v>
      </c>
      <c r="E212" s="17">
        <f t="shared" si="8"/>
        <v>175</v>
      </c>
      <c r="F212" s="44"/>
      <c r="G212" s="42" t="s">
        <v>26</v>
      </c>
      <c r="H212" s="35">
        <v>9.0</v>
      </c>
      <c r="I212" s="35" t="s">
        <v>31</v>
      </c>
      <c r="J212" s="35">
        <v>7.0</v>
      </c>
    </row>
    <row r="213">
      <c r="A213" s="4" t="s">
        <v>88</v>
      </c>
      <c r="B213" s="4">
        <v>6.0</v>
      </c>
      <c r="C213" s="42">
        <v>32.0</v>
      </c>
      <c r="D213" s="8">
        <v>44.0</v>
      </c>
      <c r="E213" s="17">
        <f t="shared" si="8"/>
        <v>264</v>
      </c>
      <c r="F213" s="44"/>
      <c r="G213" s="42" t="s">
        <v>25</v>
      </c>
      <c r="H213" s="35">
        <v>12.0</v>
      </c>
      <c r="I213" s="35" t="s">
        <v>32</v>
      </c>
      <c r="J213" s="35">
        <v>5.0</v>
      </c>
    </row>
    <row r="214">
      <c r="A214" s="4" t="s">
        <v>89</v>
      </c>
      <c r="B214" s="4">
        <v>1.0</v>
      </c>
      <c r="C214" s="42">
        <v>33.0</v>
      </c>
      <c r="D214" s="8">
        <v>51.0</v>
      </c>
      <c r="E214" s="17">
        <f t="shared" si="8"/>
        <v>51</v>
      </c>
      <c r="F214" s="44"/>
      <c r="G214" s="42" t="s">
        <v>82</v>
      </c>
      <c r="H214" s="43">
        <f>(H209-H212)/H213</f>
        <v>0.7083333333</v>
      </c>
      <c r="I214" s="35" t="s">
        <v>36</v>
      </c>
      <c r="J214" s="43">
        <f>J209+J215*J210</f>
        <v>111</v>
      </c>
    </row>
    <row r="215">
      <c r="A215" s="4" t="s">
        <v>90</v>
      </c>
      <c r="B215" s="4">
        <v>0.0</v>
      </c>
      <c r="C215" s="42">
        <v>33.0</v>
      </c>
      <c r="D215" s="8">
        <v>58.0</v>
      </c>
      <c r="E215" s="17">
        <f t="shared" si="8"/>
        <v>0</v>
      </c>
      <c r="F215" s="44"/>
      <c r="G215" s="44"/>
      <c r="H215" s="43">
        <f>H210*H214*H211</f>
        <v>133.875</v>
      </c>
      <c r="I215" s="43">
        <f>J211-J212</f>
        <v>5</v>
      </c>
      <c r="J215" s="43">
        <f>I216-J212-J213</f>
        <v>12</v>
      </c>
    </row>
    <row r="216">
      <c r="A216" s="4" t="s">
        <v>91</v>
      </c>
      <c r="B216" s="4">
        <v>2.0</v>
      </c>
      <c r="C216" s="42">
        <v>35.0</v>
      </c>
      <c r="D216" s="8">
        <v>65.0</v>
      </c>
      <c r="E216" s="17">
        <f t="shared" si="8"/>
        <v>130</v>
      </c>
      <c r="F216" s="44"/>
      <c r="G216" s="44"/>
      <c r="H216" s="43"/>
      <c r="I216" s="43">
        <f>2*J211</f>
        <v>24</v>
      </c>
      <c r="J216" s="43"/>
    </row>
    <row r="217">
      <c r="A217" s="7"/>
      <c r="B217" s="7">
        <f>SUM(B207:B216)</f>
        <v>35</v>
      </c>
      <c r="C217" s="44"/>
      <c r="D217" s="17"/>
      <c r="E217" s="17">
        <f>SUM(E207:E216)</f>
        <v>1173</v>
      </c>
      <c r="F217" s="44"/>
      <c r="G217" s="44"/>
      <c r="H217" s="43"/>
      <c r="I217" s="43"/>
      <c r="J217" s="43"/>
    </row>
    <row r="219">
      <c r="A219" s="12" t="s">
        <v>92</v>
      </c>
      <c r="B219" s="45"/>
      <c r="C219" s="45"/>
    </row>
    <row r="220">
      <c r="A220" s="12" t="s">
        <v>93</v>
      </c>
      <c r="B220" s="45">
        <f>1/4*13</f>
        <v>3.25</v>
      </c>
      <c r="C220" s="45"/>
    </row>
    <row r="221">
      <c r="A221" s="12" t="s">
        <v>94</v>
      </c>
      <c r="B221" s="45">
        <f>3/4*13</f>
        <v>9.75</v>
      </c>
      <c r="C221" s="45"/>
    </row>
    <row r="222">
      <c r="A222" s="12" t="s">
        <v>95</v>
      </c>
      <c r="B222" s="45">
        <f>B221-B220</f>
        <v>6.5</v>
      </c>
      <c r="C222" s="45"/>
    </row>
    <row r="223">
      <c r="A223" s="45"/>
      <c r="B223" s="45"/>
      <c r="C223" s="45"/>
    </row>
  </sheetData>
  <drawing r:id="rId1"/>
</worksheet>
</file>