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Ilian.Kostov\Downloads\"/>
    </mc:Choice>
  </mc:AlternateContent>
  <xr:revisionPtr revIDLastSave="0" documentId="13_ncr:1_{F527FE1B-174E-45F4-83B6-7FED3DAB53FE}" xr6:coauthVersionLast="47" xr6:coauthVersionMax="47" xr10:uidLastSave="{00000000-0000-0000-0000-000000000000}"/>
  <bookViews>
    <workbookView xWindow="-120" yWindow="-120" windowWidth="29040" windowHeight="15840" tabRatio="788" xr2:uid="{536B0029-45C2-435C-A0C8-6660BD09A58C}"/>
  </bookViews>
  <sheets>
    <sheet name="S1" sheetId="4" r:id="rId1"/>
    <sheet name="S2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4" l="1"/>
  <c r="Q12" i="4"/>
  <c r="Q11" i="4"/>
  <c r="P5" i="4"/>
  <c r="P10" i="4"/>
  <c r="Q10" i="4"/>
  <c r="Q9" i="4"/>
  <c r="Q8" i="4"/>
  <c r="Q7" i="4"/>
  <c r="Q6" i="4"/>
  <c r="Q5" i="4"/>
  <c r="Q4" i="4"/>
  <c r="Q3" i="4"/>
  <c r="G5" i="4"/>
  <c r="G6" i="4"/>
  <c r="D10" i="5"/>
  <c r="D9" i="5"/>
  <c r="I6" i="5"/>
  <c r="I5" i="5"/>
  <c r="J5" i="5"/>
  <c r="C9" i="5"/>
  <c r="C10" i="5"/>
  <c r="B9" i="5"/>
  <c r="B10" i="5"/>
  <c r="D23" i="4" s="1"/>
  <c r="F6" i="5"/>
  <c r="G5" i="5"/>
  <c r="F5" i="5" s="1"/>
  <c r="B5" i="5"/>
  <c r="C5" i="5"/>
  <c r="B6" i="5"/>
  <c r="B16" i="4"/>
  <c r="D22" i="4" l="1"/>
  <c r="D30" i="4"/>
  <c r="D29" i="4"/>
  <c r="D28" i="4"/>
  <c r="D27" i="4"/>
  <c r="D26" i="4"/>
  <c r="D25" i="4"/>
  <c r="D24" i="4"/>
  <c r="D31" i="4"/>
  <c r="G9" i="4" l="1"/>
  <c r="A32" i="4"/>
  <c r="B18" i="4" l="1"/>
  <c r="B17" i="4"/>
  <c r="G4" i="4" s="1"/>
  <c r="P8" i="4" l="1"/>
  <c r="P6" i="4"/>
  <c r="P4" i="4"/>
  <c r="P3" i="4"/>
  <c r="P11" i="4"/>
  <c r="P9" i="4"/>
  <c r="G7" i="4"/>
  <c r="B15" i="4"/>
  <c r="G8" i="4" s="1"/>
  <c r="G12" i="4" l="1"/>
  <c r="D5" i="5"/>
  <c r="L12" i="4" l="1"/>
</calcChain>
</file>

<file path=xl/sharedStrings.xml><?xml version="1.0" encoding="utf-8"?>
<sst xmlns="http://schemas.openxmlformats.org/spreadsheetml/2006/main" count="147" uniqueCount="91">
  <si>
    <t>m²</t>
  </si>
  <si>
    <t>€</t>
  </si>
  <si>
    <t>Nein</t>
  </si>
  <si>
    <t>Ja</t>
  </si>
  <si>
    <t xml:space="preserve"> </t>
  </si>
  <si>
    <t>€ / m²</t>
  </si>
  <si>
    <t>x</t>
  </si>
  <si>
    <t>=</t>
  </si>
  <si>
    <t>%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</si>
  <si>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</si>
  <si>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</si>
  <si>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</si>
  <si>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</si>
  <si>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</si>
  <si>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</si>
  <si>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</si>
  <si>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</si>
  <si>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</si>
  <si>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Condition</t>
  </si>
  <si>
    <t>Calc</t>
  </si>
  <si>
    <t>10)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</si>
  <si>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</si>
  <si>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</si>
  <si>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</si>
  <si>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</si>
  <si>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</si>
  <si>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</si>
  <si>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</si>
  <si>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</si>
  <si>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</si>
  <si>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</si>
  <si>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</si>
  <si>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</si>
  <si>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</si>
  <si>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</si>
  <si>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</si>
  <si>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</si>
  <si>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</si>
  <si>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</si>
  <si>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b21</t>
  </si>
  <si>
    <t>c21</t>
  </si>
  <si>
    <t>d21</t>
  </si>
  <si>
    <t>a33</t>
  </si>
  <si>
    <t>a1</t>
  </si>
  <si>
    <t>b1</t>
  </si>
  <si>
    <t>a3</t>
  </si>
  <si>
    <t>b3</t>
  </si>
  <si>
    <t>c3</t>
  </si>
  <si>
    <t>d3</t>
  </si>
  <si>
    <t>f3</t>
  </si>
  <si>
    <t>g3</t>
  </si>
  <si>
    <t>h3</t>
  </si>
  <si>
    <t>j13</t>
  </si>
  <si>
    <t>n12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</si>
  <si>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</si>
  <si>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</si>
  <si>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</si>
  <si>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</si>
  <si>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</si>
  <si>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</si>
  <si>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</si>
  <si>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</si>
  <si>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</si>
  <si>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</si>
  <si>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</si>
  <si>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</si>
  <si>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</si>
  <si>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</si>
  <si>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</si>
  <si>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</si>
  <si>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</si>
  <si>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f4</t>
  </si>
  <si>
    <t>f5</t>
  </si>
  <si>
    <t>f6</t>
  </si>
  <si>
    <t>f7</t>
  </si>
  <si>
    <t>f8</t>
  </si>
  <si>
    <t>f9</t>
  </si>
  <si>
    <t>f12</t>
  </si>
  <si>
    <t>a2</t>
  </si>
  <si>
    <t>b4</t>
  </si>
  <si>
    <t>c4</t>
  </si>
  <si>
    <t>i3</t>
  </si>
  <si>
    <t>j3</t>
  </si>
  <si>
    <t>e4</t>
  </si>
  <si>
    <t>g4</t>
  </si>
  <si>
    <t>h4</t>
  </si>
  <si>
    <t>i4</t>
  </si>
  <si>
    <t>j4</t>
  </si>
  <si>
    <t>b8</t>
  </si>
  <si>
    <t>c8</t>
  </si>
  <si>
    <t>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</si>
</sst>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4" fontId="0" fillId="0" borderId="1" xfId="0" applyNumberFormat="1" applyBorder="1"/>
    <xf numFmtId="4" fontId="3" fillId="0" borderId="0" xfId="0" applyNumberFormat="1" applyFont="1"/>
    <xf numFmtId="0" fontId="1" fillId="0" borderId="0" xfId="0" applyFont="1" applyAlignment="1">
      <alignment vertical="center"/>
    </xf>
    <xf numFmtId="0" fontId="5" fillId="0" borderId="1" xfId="1" applyBorder="1"/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7" fillId="0" borderId="1" xfId="0" applyFont="1" applyBorder="1"/>
    <xf numFmtId="2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/>
    <xf numFmtId="2" fontId="4" fillId="0" borderId="1" xfId="0" applyNumberFormat="1" applyFont="1" applyBorder="1"/>
    <xf numFmtId="2" fontId="7" fillId="0" borderId="1" xfId="0" applyNumberFormat="1" applyFont="1" applyBorder="1"/>
    <xf numFmtId="2" fontId="0" fillId="0" borderId="1" xfId="2" applyNumberFormat="1" applyFont="1" applyBorder="1"/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64" fontId="7" fillId="2" borderId="1" xfId="2" applyFont="1" applyFill="1" applyBorder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3" xfId="0" applyBorder="1"/>
    <xf numFmtId="2" fontId="2" fillId="0" borderId="3" xfId="0" applyNumberFormat="1" applyFont="1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8" xfId="0" applyFont="1" applyBorder="1"/>
    <xf numFmtId="2" fontId="2" fillId="0" borderId="10" xfId="0" applyNumberFormat="1" applyFont="1" applyBorder="1"/>
    <xf numFmtId="0" fontId="0" fillId="0" borderId="8" xfId="0" applyBorder="1"/>
    <xf numFmtId="0" fontId="7" fillId="2" borderId="1" xfId="2" applyNumberFormat="1" applyFont="1" applyFill="1" applyBorder="1" applyAlignment="1" applyProtection="1">
      <alignment horizontal="right"/>
      <protection locked="0"/>
    </xf>
    <xf numFmtId="2" fontId="2" fillId="0" borderId="3" xfId="3" applyNumberFormat="1" applyFont="1" applyBorder="1"/>
    <xf numFmtId="9" fontId="0" fillId="0" borderId="0" xfId="0" applyNumberFormat="1"/>
    <xf numFmtId="2" fontId="0" fillId="0" borderId="3" xfId="0" applyNumberFormat="1" applyBorder="1" applyAlignment="1">
      <alignment horizontal="center"/>
    </xf>
    <xf numFmtId="164" fontId="7" fillId="2" borderId="1" xfId="2" applyFont="1" applyFill="1" applyBorder="1" applyAlignment="1" applyProtection="1">
      <alignment horizontal="right"/>
      <protection locked="0"/>
    </xf>
    <xf numFmtId="2" fontId="0" fillId="2" borderId="2" xfId="0" applyNumberFormat="1" applyFill="1" applyBorder="1" applyProtection="1">
      <protection locked="0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left" vertical="center" wrapText="1"/>
    </xf>
    <xf numFmtId="0" fontId="0" fillId="0" borderId="11" xfId="0" applyBorder="1" applyAlignment="1">
      <alignment wrapText="1"/>
    </xf>
    <xf numFmtId="2" fontId="0" fillId="0" borderId="0" xfId="0" applyNumberFormat="1"/>
    <xf numFmtId="165" fontId="0" fillId="0" borderId="0" xfId="0" applyNumberFormat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 wrapText="1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243B-D416-44B9-90CC-EBFAFBB2E1ED}">
  <sheetPr>
    <tabColor theme="9"/>
  </sheetPr>
  <dimension ref="A1:Q64"/>
  <sheetViews>
    <sheetView tabSelected="1" workbookViewId="0">
      <selection activeCell="O14" sqref="O14"/>
    </sheetView>
  </sheetViews>
  <sheetFormatPr defaultColWidth="11.42578125" defaultRowHeight="12.75" x14ac:dyDescent="0.2"/>
  <cols>
    <col min="1" max="1" width="46.7109375" customWidth="1"/>
    <col min="2" max="2" width="14.85546875" customWidth="1"/>
    <col min="3" max="3" width="19.42578125" customWidth="1"/>
    <col min="4" max="4" width="22.28515625" customWidth="1"/>
    <col min="5" max="5" width="15" customWidth="1"/>
    <col min="6" max="6" width="24.42578125" customWidth="1"/>
    <col min="7" max="7" width="14.85546875" customWidth="1"/>
    <col min="8" max="8" width="9.42578125" customWidth="1"/>
    <col min="9" max="9" width="6" customWidth="1"/>
    <col min="10" max="10" width="16.85546875" customWidth="1"/>
    <col min="11" max="11" width="6" customWidth="1"/>
    <col min="13" max="13" width="4.42578125" customWidth="1"/>
    <col min="14" max="14" width="20.42578125" customWidth="1"/>
    <col min="15" max="15" width="8" customWidth="1"/>
    <col min="16" max="16" width="35.5703125" customWidth="1"/>
    <col min="17" max="17" width="18.5703125" customWidth="1"/>
    <col min="18" max="18" width="19.28515625" customWidth="1"/>
  </cols>
  <sheetData>
    <row r="1" spans="1:17" ht="30.75" customHeight="1" x14ac:dyDescent="0.2">
      <c r="A1" s="29" t="s">
        <v>43</v>
      </c>
      <c r="B1" s="74" t="s">
        <v>44</v>
      </c>
      <c r="C1" s="74"/>
      <c r="D1" s="74"/>
      <c r="E1" s="13"/>
      <c r="F1" s="18"/>
    </row>
    <row r="2" spans="1:17" x14ac:dyDescent="0.2">
      <c r="P2" t="s">
        <v>18</v>
      </c>
      <c r="Q2" t="s">
        <v>19</v>
      </c>
    </row>
    <row r="3" spans="1:17" ht="27" customHeight="1" x14ac:dyDescent="0.2">
      <c r="A3" s="6" t="s">
        <v>45</v>
      </c>
      <c r="B3" s="6" t="s">
        <v>46</v>
      </c>
      <c r="C3" s="6" t="s">
        <v>47</v>
      </c>
      <c r="D3" s="6" t="s">
        <v>48</v>
      </c>
      <c r="F3" s="6" t="s">
        <v>49</v>
      </c>
      <c r="G3" s="6" t="s">
        <v>50</v>
      </c>
      <c r="H3" s="6" t="s">
        <v>51</v>
      </c>
      <c r="O3" t="s">
        <v>9</v>
      </c>
      <c r="P3" s="67" t="b">
        <f>(AND(IF(AND(B8=0,B9=0),B17=1,(B8-B9)/B17&gt;=0.9),B20&gt;0,(B4&gt;10*(B8-B9)),B5="Ja",B4&gt;10000,((B4-(10*(B8-B9))&gt;10000))))</f>
        <v>0</v>
      </c>
      <c r="Q3" s="67" t="e">
        <f>((10*B11*(B8-B9))+(((B4-10000-(10*(B8-B9)))*B11)^0.7)+(10000*B11))</f>
        <v>#NUM!</v>
      </c>
    </row>
    <row r="4" spans="1:17" ht="27" customHeight="1" x14ac:dyDescent="0.2">
      <c r="A4" s="30" t="s">
        <v>21</v>
      </c>
      <c r="B4" s="41">
        <v>439</v>
      </c>
      <c r="C4" s="7" t="s">
        <v>0</v>
      </c>
      <c r="D4" s="7" t="s">
        <v>54</v>
      </c>
      <c r="F4" s="15" t="s">
        <v>71</v>
      </c>
      <c r="G4" s="70">
        <f>ROUNDDOWN(IF(B20&gt;0,(IF(AND(IF(AND(B8=0,B9=0),B17=1,(B8-B9)/B17&gt;=0.9),(B4&gt;10*(B8-B9)),B5="Ja",B4&gt;10000,((B4-(10*(B8-B9))&gt;10000))),((10*B11*(B8-B9))+(((B4-10000-(10*(B8-B9)))*B11)^0.7)+(10000*B11)),IF(AND(IF(AND(B8=0,B9=0),B17=1,(B8-B9)/B17&gt;=0.9),(B4&gt;10*(B8-B9)),B5="Ja",B4&gt;10000,(B4-(10*(B8-B9)&lt;10000))),B11*B4,IF(AND(B5="Ja",B4&gt;10000),((((B4-10000)*B11)^0.7)+(10000*B11)),IF(AND(IF(AND(B8=0,B9=0),B17=1,(B8-B9)/B17&gt;=0.9),B4&gt;10*(B8-B9)),(((B4-((B8-B9)*10))*B11/2)+((B8-B9)*10*B11)),B11*B4)))))*(100-B20)/100,IF(AND(IF(AND(B8=0,B9=0),B17=1,(B8-B9)/B17&gt;=0.9),(B4&gt;10*(B8-B9)),B5="Ja",B4&gt;10000,((B4-(10*(B8-B9))&gt;10000))),((10*B11*(B8-B9))+(((B4-10000-(10*(B8-B9)))*B11)^0.7)+(10000*B11)),IF(AND(IF(AND(B8=0,B9=0),B17=1,(B8-B9)/B17&gt;=0.9),(B4&gt;10*(B8-B9)),B5="Ja",B4&gt;10000,(B4-(10*(B8-B9)&lt;10000))),B11*B4,IF(AND(B5="Ja",B4&gt;10000),((((B4-10000)*B11)^0.7)+(10000*B11)),IF(AND(IF(AND(B8=0,B9=0),B17=1,(B8-B9)/B17&gt;=0.9),B4&gt;10*(B8-B9)),(((B4-((B8-B9)*10))*B11/2)+((B8-B9)*10*B11)),B11*B4))))),2)</f>
        <v>17.559999999999999</v>
      </c>
      <c r="H4" s="7" t="s">
        <v>1</v>
      </c>
      <c r="J4" s="73"/>
      <c r="K4" s="73"/>
      <c r="L4" s="73"/>
      <c r="M4" s="73"/>
      <c r="N4" s="73"/>
      <c r="O4" t="s">
        <v>10</v>
      </c>
      <c r="P4" s="28" t="b">
        <f>(AND(IF(AND(B8=0,B9=0),B17=1,(B8-B9)/B17&gt;=0.9),(B4&gt;10*(B8-B9)),B5="Ja",B4&gt;10000,(B4-(10*(B8-B9)&lt;10000)),B20&gt;0))</f>
        <v>0</v>
      </c>
      <c r="Q4" s="67">
        <f>B11*B4</f>
        <v>17.559999999999999</v>
      </c>
    </row>
    <row r="5" spans="1:17" ht="27" customHeight="1" x14ac:dyDescent="0.2">
      <c r="A5" s="30" t="s">
        <v>22</v>
      </c>
      <c r="B5" s="63" t="s">
        <v>3</v>
      </c>
      <c r="C5" s="7"/>
      <c r="D5" s="6" t="s">
        <v>55</v>
      </c>
      <c r="F5" s="6" t="s">
        <v>72</v>
      </c>
      <c r="G5" s="9">
        <f>ROUNDDOWN(IF(B20&gt;0,((B6-B7)*B12)*(100-B20)/100,ROUNDDOWN((B6-B7)*B12,1)),2)</f>
        <v>0</v>
      </c>
      <c r="H5" s="7" t="s">
        <v>1</v>
      </c>
      <c r="J5" s="67"/>
      <c r="O5" t="s">
        <v>11</v>
      </c>
      <c r="P5" s="28" t="b">
        <f>AND(B5="Ja",B4&gt;10000,B20&gt;20)</f>
        <v>0</v>
      </c>
      <c r="Q5" s="67" t="e">
        <f>(((B4-10000)*B11)^0.7)+(10000*B11)</f>
        <v>#NUM!</v>
      </c>
    </row>
    <row r="6" spans="1:17" ht="27" customHeight="1" x14ac:dyDescent="0.2">
      <c r="A6" s="30" t="s">
        <v>23</v>
      </c>
      <c r="B6" s="41"/>
      <c r="C6" s="7" t="s">
        <v>0</v>
      </c>
      <c r="D6" s="7" t="s">
        <v>56</v>
      </c>
      <c r="F6" s="15" t="s">
        <v>73</v>
      </c>
      <c r="G6" s="17">
        <f>ROUNDDOWN(IF(B20&gt;0,((B8-B9)*B13)*(100-B20)/100,((B8-B9)*B13)),2)</f>
        <v>0</v>
      </c>
      <c r="H6" s="7" t="s">
        <v>1</v>
      </c>
      <c r="O6" t="s">
        <v>12</v>
      </c>
      <c r="P6" s="28" t="b">
        <f>AND(IF(AND(B8=0,B9=0),B17=1,(B8-B9)/B17&gt;=0.9),B4&gt;10*(B8-B9),B20&gt;20)</f>
        <v>0</v>
      </c>
      <c r="Q6" s="67">
        <f>(((B4-((B8-B9)*10))*B11/2)+((B8-B9)*10*B11))</f>
        <v>8.7799999999999994</v>
      </c>
    </row>
    <row r="7" spans="1:17" ht="27" customHeight="1" x14ac:dyDescent="0.2">
      <c r="A7" s="30" t="s">
        <v>24</v>
      </c>
      <c r="B7" s="41"/>
      <c r="C7" s="7" t="s">
        <v>0</v>
      </c>
      <c r="D7" s="6" t="s">
        <v>57</v>
      </c>
      <c r="F7" s="6" t="s">
        <v>74</v>
      </c>
      <c r="G7" s="9">
        <f>ROUNDDOWN(IF(AND(IF(AND(B8=0,B9=0),B17=1,(B8-B9)/B17&gt;=0.9),(B4&gt;10*(B8-B9)),B5="Ja",B4&gt;10000,((B4-(10*(B8-B9))&gt;10000))),((10*B11*(B8-B9))+(((B4-10000-(10*(B8-B9)))*B11)^0.7)+(10000*B11)),IF(AND(IF(AND(B8=0,B9=0),B17=1,(B8-B9)/B17&gt;=0.9),(B4&gt;10*(B8-B9)),B5="Ja",B4&gt;10000,(B4-(10*(B8-B9)&lt;10000))),B11*B4,IF(AND(B5="Ja",B4&gt;10000),((((B4-10000)*B11)^0.7)+(10000*B11)),IF(AND(IF(AND(B8=0,B9=0),B17=1,(B8-B9)/B17&gt;=0.9),B4&gt;10*(B8-B9)),(((B4-((B8-B9)*10))*B11/2)+((B8-B9)*10*B11)),B11*B4)))*(B14/100)),2)</f>
        <v>17.559999999999999</v>
      </c>
      <c r="H7" s="7" t="s">
        <v>1</v>
      </c>
      <c r="O7" t="s">
        <v>13</v>
      </c>
      <c r="P7" s="67"/>
      <c r="Q7">
        <f>(B11*B4)*(100-B20)/100</f>
        <v>17.559999999999999</v>
      </c>
    </row>
    <row r="8" spans="1:17" ht="27" customHeight="1" x14ac:dyDescent="0.2">
      <c r="A8" s="30" t="s">
        <v>25</v>
      </c>
      <c r="B8" s="41"/>
      <c r="C8" s="7" t="s">
        <v>0</v>
      </c>
      <c r="D8" s="7" t="s">
        <v>58</v>
      </c>
      <c r="F8" s="15" t="s">
        <v>75</v>
      </c>
      <c r="G8" s="9">
        <f>ROUNDDOWN(((B6-B7-C19)*B12)+(C19*B12*(B15/100)),2)</f>
        <v>0</v>
      </c>
      <c r="H8" s="7" t="s">
        <v>1</v>
      </c>
      <c r="O8" t="s">
        <v>14</v>
      </c>
      <c r="P8" s="28" t="b">
        <f>AND(IF(AND(B8=0,B9=0),B17=1,(B8-B9)/B17&gt;=0.9),(B4&gt;10*(B8-B9)),B5="Ja",B4&gt;10000,((B4-(10*(B8-B9))&gt;10000)))</f>
        <v>0</v>
      </c>
      <c r="Q8" s="67" t="e">
        <f>((10*B11*(B8-B9))+(((B4-10000-(10*(B8-B9)))*B11)^0.7)+(10000*B11))</f>
        <v>#NUM!</v>
      </c>
    </row>
    <row r="9" spans="1:17" ht="27" customHeight="1" x14ac:dyDescent="0.2">
      <c r="A9" s="30" t="s">
        <v>26</v>
      </c>
      <c r="B9" s="41"/>
      <c r="C9" s="7" t="s">
        <v>0</v>
      </c>
      <c r="D9" s="6" t="s">
        <v>59</v>
      </c>
      <c r="F9" s="6" t="s">
        <v>76</v>
      </c>
      <c r="G9" s="17">
        <f>ROUNDDOWN(((((B8-B9-A22-A23-A24-A25-A26-A27-A28-A29-A30-A31)*B13)*B16/100)+((A22*B13)*D22/100))+((A23*B13)*D23/100)+((A24*B13)*D24/100)+((A25*B13)*D25/100)+((A26*B13)*D26/100)+((A27*B13)*D27/100)+((A28*B13)*D28/100)+((A29*B13)*D29/100)+((A30*B13)*D30/100)+((A31*B13)*D31/100),2)</f>
        <v>0</v>
      </c>
      <c r="H9" s="7" t="s">
        <v>1</v>
      </c>
      <c r="O9" t="s">
        <v>15</v>
      </c>
      <c r="P9" s="28" t="b">
        <f>AND(IF(AND(B8=0,B9=0),B17=1,(B8-B9)/B17&gt;=0.9),(B4&gt;10*(B8-B9)),B5="Ja",B4&gt;10000)</f>
        <v>0</v>
      </c>
      <c r="Q9" s="67">
        <f>B11*B4</f>
        <v>17.559999999999999</v>
      </c>
    </row>
    <row r="10" spans="1:17" ht="27" customHeight="1" x14ac:dyDescent="0.2">
      <c r="A10" s="30" t="s">
        <v>27</v>
      </c>
      <c r="B10" s="59" t="s">
        <v>3</v>
      </c>
      <c r="C10" s="7"/>
      <c r="D10" s="7" t="s">
        <v>60</v>
      </c>
      <c r="F10" s="69"/>
      <c r="L10" t="s">
        <v>4</v>
      </c>
      <c r="O10" t="s">
        <v>16</v>
      </c>
      <c r="P10" s="28" t="b">
        <f>AND(B5="Ja",B4&gt;10000)</f>
        <v>0</v>
      </c>
      <c r="Q10" s="67" t="e">
        <f>(((B4-10000)*B11)^0.7)+(10000*B11)</f>
        <v>#NUM!</v>
      </c>
    </row>
    <row r="11" spans="1:17" ht="27" customHeight="1" x14ac:dyDescent="0.2">
      <c r="A11" s="30" t="s">
        <v>28</v>
      </c>
      <c r="B11" s="16">
        <v>0.04</v>
      </c>
      <c r="C11" s="7" t="s">
        <v>5</v>
      </c>
      <c r="D11" s="6" t="s">
        <v>61</v>
      </c>
      <c r="E11" s="31"/>
      <c r="F11" s="23"/>
      <c r="G11" s="24"/>
      <c r="H11" s="23"/>
      <c r="O11" t="s">
        <v>17</v>
      </c>
      <c r="P11" s="28" t="b">
        <f>AND(IF(AND(B8=0,B9=0),B17=1,(B8-B9)/B17&gt;=0.9),B4&gt;10*(B8-B9))</f>
        <v>0</v>
      </c>
      <c r="Q11" s="67">
        <f>((B4-((B8-B9)*10))*B11/2)+((B8-B9)*10*B11)</f>
        <v>8.7799999999999994</v>
      </c>
    </row>
    <row r="12" spans="1:17" ht="27" customHeight="1" x14ac:dyDescent="0.2">
      <c r="A12" s="30" t="s">
        <v>29</v>
      </c>
      <c r="B12" s="16">
        <v>0.5</v>
      </c>
      <c r="C12" s="7" t="s">
        <v>5</v>
      </c>
      <c r="D12" s="7" t="s">
        <v>62</v>
      </c>
      <c r="F12" s="23" t="s">
        <v>77</v>
      </c>
      <c r="G12" s="27">
        <f>ROUNDDOWN(IF(B20&gt;0,ROUNDDOWN((G8+G7+G9)*(100-B20)/100,1),ROUNDDOWN(G8+G7+G9,1)),2)</f>
        <v>17.5</v>
      </c>
      <c r="H12" s="23" t="s">
        <v>1</v>
      </c>
      <c r="I12" s="20" t="s">
        <v>6</v>
      </c>
      <c r="J12" s="42">
        <v>535</v>
      </c>
      <c r="K12" s="20" t="s">
        <v>7</v>
      </c>
      <c r="L12" s="25">
        <f>ROUNDDOWN(((G12*J12)/100),1)</f>
        <v>93.6</v>
      </c>
      <c r="M12" s="22" t="s">
        <v>1</v>
      </c>
      <c r="N12" s="19" t="s">
        <v>53</v>
      </c>
      <c r="O12" t="s">
        <v>20</v>
      </c>
      <c r="P12" s="71"/>
      <c r="Q12" s="67">
        <f>ROUNDDOWN(B4*B11, 2)</f>
        <v>17.559999999999999</v>
      </c>
    </row>
    <row r="13" spans="1:17" ht="27" customHeight="1" x14ac:dyDescent="0.2">
      <c r="A13" s="30" t="s">
        <v>30</v>
      </c>
      <c r="B13" s="16">
        <v>0.5</v>
      </c>
      <c r="C13" s="7" t="s">
        <v>5</v>
      </c>
      <c r="D13" s="6" t="s">
        <v>63</v>
      </c>
      <c r="I13" s="20"/>
      <c r="J13" s="21" t="s">
        <v>52</v>
      </c>
      <c r="K13" s="20"/>
      <c r="L13" s="26"/>
      <c r="M13" s="23"/>
      <c r="N13" s="20"/>
      <c r="O13" t="s">
        <v>90</v>
      </c>
      <c r="P13" s="28"/>
      <c r="Q13">
        <f>ROUNDDOWN(439*0.04, 2)</f>
        <v>17.559999999999999</v>
      </c>
    </row>
    <row r="14" spans="1:17" ht="27" customHeight="1" x14ac:dyDescent="0.2">
      <c r="A14" s="30" t="s">
        <v>31</v>
      </c>
      <c r="B14" s="16">
        <v>100</v>
      </c>
      <c r="C14" s="7" t="s">
        <v>8</v>
      </c>
      <c r="D14" s="7" t="s">
        <v>64</v>
      </c>
    </row>
    <row r="15" spans="1:17" ht="27" customHeight="1" x14ac:dyDescent="0.2">
      <c r="A15" s="30" t="s">
        <v>32</v>
      </c>
      <c r="B15" s="16">
        <f>IF(B19="Ja",'S2'!D5,'S2'!D6)</f>
        <v>100</v>
      </c>
      <c r="C15" s="7" t="s">
        <v>8</v>
      </c>
      <c r="D15" s="6" t="s">
        <v>65</v>
      </c>
      <c r="F15" s="68"/>
      <c r="G15" s="23"/>
      <c r="H15" s="23"/>
    </row>
    <row r="16" spans="1:17" ht="27" customHeight="1" x14ac:dyDescent="0.2">
      <c r="A16" s="30" t="s">
        <v>33</v>
      </c>
      <c r="B16" s="35">
        <f>IF(B10="Ja",70-(70*25/100),70)</f>
        <v>52.5</v>
      </c>
      <c r="C16" s="7" t="s">
        <v>8</v>
      </c>
      <c r="D16" s="7" t="s">
        <v>66</v>
      </c>
      <c r="F16" s="66"/>
      <c r="G16" s="23"/>
      <c r="H16" s="23"/>
      <c r="J16" s="3"/>
    </row>
    <row r="17" spans="1:16" ht="27" customHeight="1" x14ac:dyDescent="0.2">
      <c r="A17" s="30" t="s">
        <v>34</v>
      </c>
      <c r="B17" s="36">
        <f>B8+B6</f>
        <v>0</v>
      </c>
      <c r="C17" s="7" t="s">
        <v>0</v>
      </c>
      <c r="D17" s="6" t="s">
        <v>67</v>
      </c>
      <c r="F17" s="67"/>
      <c r="G17" s="20"/>
      <c r="H17" s="20"/>
      <c r="I17" s="20"/>
      <c r="J17" s="65"/>
      <c r="K17" s="20"/>
      <c r="L17" s="24"/>
      <c r="M17" s="23"/>
      <c r="N17" s="20"/>
      <c r="O17" s="20"/>
    </row>
    <row r="18" spans="1:16" ht="27" customHeight="1" x14ac:dyDescent="0.2">
      <c r="A18" s="30" t="s">
        <v>35</v>
      </c>
      <c r="B18" s="36">
        <f>SUM(A22:A51)+C19</f>
        <v>0</v>
      </c>
      <c r="C18" s="7" t="s">
        <v>0</v>
      </c>
      <c r="D18" s="7" t="s">
        <v>68</v>
      </c>
      <c r="F18" s="20"/>
      <c r="G18" s="20"/>
      <c r="H18" s="20"/>
      <c r="I18" s="25"/>
      <c r="J18" s="25"/>
      <c r="K18" s="25"/>
      <c r="L18" s="25"/>
      <c r="M18" s="22"/>
      <c r="N18" s="19"/>
      <c r="O18" s="20"/>
    </row>
    <row r="19" spans="1:16" ht="27" customHeight="1" x14ac:dyDescent="0.2">
      <c r="A19" s="30" t="s">
        <v>36</v>
      </c>
      <c r="B19" s="43" t="s">
        <v>2</v>
      </c>
      <c r="C19" s="44">
        <v>0</v>
      </c>
      <c r="D19" s="6" t="s">
        <v>69</v>
      </c>
      <c r="F19" s="20"/>
      <c r="G19" s="20"/>
      <c r="H19" s="20"/>
      <c r="I19" s="25"/>
      <c r="J19" s="25"/>
      <c r="K19" s="25"/>
      <c r="L19" s="25"/>
      <c r="M19" s="22"/>
      <c r="N19" s="19"/>
      <c r="O19" s="20"/>
    </row>
    <row r="20" spans="1:16" ht="27" customHeight="1" thickBot="1" x14ac:dyDescent="0.25">
      <c r="A20" s="30" t="s">
        <v>37</v>
      </c>
      <c r="B20" s="64"/>
      <c r="C20" s="37" t="s">
        <v>8</v>
      </c>
      <c r="D20" s="7" t="s">
        <v>70</v>
      </c>
      <c r="I20" s="20"/>
      <c r="J20" s="21"/>
      <c r="K20" s="20"/>
      <c r="L20" s="26"/>
      <c r="M20" s="23"/>
      <c r="N20" s="20"/>
      <c r="O20" s="20"/>
    </row>
    <row r="21" spans="1:16" ht="27" customHeight="1" thickBot="1" x14ac:dyDescent="0.25">
      <c r="A21" s="72" t="s">
        <v>38</v>
      </c>
      <c r="B21" s="38" t="s">
        <v>39</v>
      </c>
      <c r="C21" s="38" t="s">
        <v>40</v>
      </c>
      <c r="D21" s="40" t="s">
        <v>41</v>
      </c>
      <c r="E21" s="20"/>
      <c r="I21" s="21"/>
      <c r="J21" s="65"/>
      <c r="K21" s="26"/>
      <c r="L21" s="23"/>
      <c r="M21" s="20"/>
      <c r="N21" s="20"/>
    </row>
    <row r="22" spans="1:16" ht="21" customHeight="1" x14ac:dyDescent="0.2">
      <c r="A22" s="45">
        <v>0</v>
      </c>
      <c r="B22" s="46" t="s">
        <v>2</v>
      </c>
      <c r="C22" s="46" t="s">
        <v>2</v>
      </c>
      <c r="D22" s="62">
        <f>IF(AND('S1'!B22="Ja",'S1'!C22="Ja"),'S2'!$D$9,IF(OR(B22="Ja",C22="Ja"),'S2'!$B$9,'S2'!$B$10))</f>
        <v>52.5</v>
      </c>
      <c r="E22" s="20"/>
      <c r="G22" s="3"/>
      <c r="I22" s="21"/>
      <c r="J22" s="20"/>
      <c r="K22" s="26"/>
      <c r="L22" s="23"/>
      <c r="M22" s="20"/>
      <c r="N22" s="20"/>
    </row>
    <row r="23" spans="1:16" ht="21.4" customHeight="1" x14ac:dyDescent="0.2">
      <c r="A23" s="47">
        <v>0</v>
      </c>
      <c r="B23" s="48" t="s">
        <v>2</v>
      </c>
      <c r="C23" s="48" t="s">
        <v>2</v>
      </c>
      <c r="D23" s="62">
        <f>IF(AND('S1'!B23="Ja",'S1'!C23="Ja"),'S2'!$D$9,IF(OR(B23="Ja",C23="Ja"),'S2'!$B$9,'S2'!$B$10))</f>
        <v>52.5</v>
      </c>
      <c r="N23" s="20"/>
    </row>
    <row r="24" spans="1:16" ht="21.4" customHeight="1" x14ac:dyDescent="0.2">
      <c r="A24" s="47">
        <v>0</v>
      </c>
      <c r="B24" s="48" t="s">
        <v>2</v>
      </c>
      <c r="C24" s="48" t="s">
        <v>2</v>
      </c>
      <c r="D24" s="62">
        <f>IF(AND('S1'!B24="Ja",'S1'!C24="Ja"),'S2'!$D$9,IF(OR(B24="Ja",C24="Ja"),'S2'!$B$9,'S2'!$B$10))</f>
        <v>52.5</v>
      </c>
      <c r="N24" s="20"/>
    </row>
    <row r="25" spans="1:16" ht="21.4" customHeight="1" x14ac:dyDescent="0.2">
      <c r="A25" s="47">
        <v>0</v>
      </c>
      <c r="B25" s="48" t="s">
        <v>2</v>
      </c>
      <c r="C25" s="48" t="s">
        <v>2</v>
      </c>
      <c r="D25" s="62">
        <f>IF(AND('S1'!B25="Ja",'S1'!C25="Ja"),'S2'!$D$9,IF(OR(B25="Ja",C25="Ja"),'S2'!$B$9,'S2'!$B$10))</f>
        <v>52.5</v>
      </c>
      <c r="N25" s="20"/>
      <c r="P25" s="1"/>
    </row>
    <row r="26" spans="1:16" ht="21.4" customHeight="1" x14ac:dyDescent="0.2">
      <c r="A26" s="47">
        <v>0</v>
      </c>
      <c r="B26" s="48" t="s">
        <v>2</v>
      </c>
      <c r="C26" s="48" t="s">
        <v>2</v>
      </c>
      <c r="D26" s="62">
        <f>IF(AND('S1'!B26="Ja",'S1'!C26="Ja"),'S2'!$D$9,IF(OR(B26="Ja",C26="Ja"),'S2'!$B$9,'S2'!$B$10))</f>
        <v>52.5</v>
      </c>
      <c r="N26" s="20"/>
    </row>
    <row r="27" spans="1:16" ht="21.4" customHeight="1" x14ac:dyDescent="0.2">
      <c r="A27" s="47">
        <v>0</v>
      </c>
      <c r="B27" s="48" t="s">
        <v>2</v>
      </c>
      <c r="C27" s="48" t="s">
        <v>2</v>
      </c>
      <c r="D27" s="62">
        <f>IF(AND('S1'!B27="Ja",'S1'!C27="Ja"),'S2'!$D$9,IF(OR(B27="Ja",C27="Ja"),'S2'!$B$9,'S2'!$B$10))</f>
        <v>52.5</v>
      </c>
      <c r="F27" s="3"/>
      <c r="I27" s="2"/>
    </row>
    <row r="28" spans="1:16" ht="21.4" customHeight="1" x14ac:dyDescent="0.2">
      <c r="A28" s="47">
        <v>0</v>
      </c>
      <c r="B28" s="48" t="s">
        <v>2</v>
      </c>
      <c r="C28" s="48" t="s">
        <v>2</v>
      </c>
      <c r="D28" s="62">
        <f>IF(AND('S1'!B28="Ja",'S1'!C28="Ja"),'S2'!$D$9,IF(OR(B28="Ja",C28="Ja"),'S2'!$B$9,'S2'!$B$10))</f>
        <v>52.5</v>
      </c>
      <c r="F28" s="3"/>
    </row>
    <row r="29" spans="1:16" ht="21.4" customHeight="1" x14ac:dyDescent="0.2">
      <c r="A29" s="47">
        <v>0</v>
      </c>
      <c r="B29" s="48" t="s">
        <v>2</v>
      </c>
      <c r="C29" s="48" t="s">
        <v>2</v>
      </c>
      <c r="D29" s="62">
        <f>IF(AND('S1'!B29="Ja",'S1'!C29="Ja"),'S2'!$D$9,IF(OR(B29="Ja",C29="Ja"),'S2'!$B$9,'S2'!$B$10))</f>
        <v>52.5</v>
      </c>
    </row>
    <row r="30" spans="1:16" ht="21.4" customHeight="1" x14ac:dyDescent="0.2">
      <c r="A30" s="47">
        <v>0</v>
      </c>
      <c r="B30" s="48" t="s">
        <v>2</v>
      </c>
      <c r="C30" s="48" t="s">
        <v>2</v>
      </c>
      <c r="D30" s="62">
        <f>IF(AND('S1'!B30="Ja",'S1'!C30="Ja"),'S2'!$D$9,IF(OR(B30="Ja",C30="Ja"),'S2'!$B$9,'S2'!$B$10))</f>
        <v>52.5</v>
      </c>
    </row>
    <row r="31" spans="1:16" ht="21.4" customHeight="1" x14ac:dyDescent="0.2">
      <c r="A31" s="47">
        <v>0</v>
      </c>
      <c r="B31" s="48" t="s">
        <v>2</v>
      </c>
      <c r="C31" s="48" t="s">
        <v>2</v>
      </c>
      <c r="D31" s="62">
        <f>IF(AND('S1'!B31="Ja",'S1'!C31="Ja"),'S2'!$D$9,IF(OR(B31="Ja",C31="Ja"),'S2'!$B$9,'S2'!$B$10))</f>
        <v>52.5</v>
      </c>
    </row>
    <row r="32" spans="1:16" ht="21.4" customHeight="1" x14ac:dyDescent="0.2">
      <c r="A32" s="39">
        <f>SUM(A21:A30)+C19</f>
        <v>0</v>
      </c>
    </row>
    <row r="33" spans="1:1" ht="21.4" customHeight="1" x14ac:dyDescent="0.2">
      <c r="A33" s="39" t="s">
        <v>42</v>
      </c>
    </row>
    <row r="34" spans="1:1" ht="21.4" customHeight="1" x14ac:dyDescent="0.2"/>
    <row r="35" spans="1:1" ht="21.4" customHeight="1" x14ac:dyDescent="0.2"/>
    <row r="36" spans="1:1" ht="21.4" customHeight="1" x14ac:dyDescent="0.2"/>
    <row r="37" spans="1:1" ht="21.4" customHeight="1" x14ac:dyDescent="0.2"/>
    <row r="38" spans="1:1" ht="21.4" customHeight="1" x14ac:dyDescent="0.2"/>
    <row r="39" spans="1:1" ht="21.4" customHeight="1" x14ac:dyDescent="0.2"/>
    <row r="40" spans="1:1" ht="21.4" customHeight="1" x14ac:dyDescent="0.2"/>
    <row r="41" spans="1:1" ht="21.4" customHeight="1" x14ac:dyDescent="0.2"/>
    <row r="42" spans="1:1" ht="21.4" customHeight="1" x14ac:dyDescent="0.2"/>
    <row r="43" spans="1:1" ht="21.4" customHeight="1" x14ac:dyDescent="0.2"/>
    <row r="44" spans="1:1" ht="21.4" customHeight="1" x14ac:dyDescent="0.2"/>
    <row r="45" spans="1:1" ht="21.4" customHeight="1" x14ac:dyDescent="0.2"/>
    <row r="46" spans="1:1" ht="21.4" customHeight="1" x14ac:dyDescent="0.2"/>
    <row r="47" spans="1:1" ht="21.4" customHeight="1" x14ac:dyDescent="0.2"/>
    <row r="48" spans="1:1" ht="21.4" customHeight="1" x14ac:dyDescent="0.2"/>
    <row r="49" ht="21.4" customHeight="1" x14ac:dyDescent="0.2"/>
    <row r="50" ht="21.4" customHeight="1" x14ac:dyDescent="0.2"/>
    <row r="51" ht="21.4" customHeight="1" x14ac:dyDescent="0.2"/>
    <row r="52" ht="21.4" customHeight="1" x14ac:dyDescent="0.2"/>
    <row r="53" ht="21.4" customHeight="1" x14ac:dyDescent="0.2"/>
    <row r="54" ht="21.4" customHeight="1" x14ac:dyDescent="0.2"/>
    <row r="55" ht="21.4" customHeight="1" x14ac:dyDescent="0.2"/>
    <row r="56" ht="21.4" customHeight="1" x14ac:dyDescent="0.2"/>
    <row r="57" ht="21.4" customHeight="1" x14ac:dyDescent="0.2"/>
    <row r="58" ht="21.4" customHeight="1" x14ac:dyDescent="0.2"/>
    <row r="59" ht="21.4" customHeight="1" x14ac:dyDescent="0.2"/>
    <row r="60" ht="21.4" customHeight="1" x14ac:dyDescent="0.2"/>
    <row r="61" ht="21.4" customHeight="1" x14ac:dyDescent="0.2"/>
    <row r="62" ht="21.4" customHeight="1" x14ac:dyDescent="0.2"/>
    <row r="63" ht="21.4" customHeight="1" x14ac:dyDescent="0.2"/>
    <row r="64" ht="21.4" customHeight="1" x14ac:dyDescent="0.2"/>
  </sheetData>
  <mergeCells count="1">
    <mergeCell ref="B1:D1"/>
  </mergeCells>
  <phoneticPr fontId="8" type="noConversion"/>
  <dataValidations disablePrompts="1" xWindow="191" yWindow="468" count="2">
    <dataValidation type="list" allowBlank="1" showInputMessage="1" showErrorMessage="1" sqref="B19 B22:C31 B10 B5" xr:uid="{924E120C-285D-47E6-9185-CCE1B9B0CA4F}">
      <formula1>"Ja,Nein"</formula1>
    </dataValidation>
    <dataValidation allowBlank="1" showInputMessage="1" showErrorMessage="1" prompt="Nutzfläche von Gebäuden + Nutzfläche von Nebengebäuden (bei Nebengebäuden mit Wohnflächenzusammenhang, zählt nur die Fläche, die &gt;30m² ist +(Tief)Garagenfläche (bei Wohngrundstücken nur die Fläche, die &gt;50m² ist, sonst die kompl. Fläche hier dazu addieren" sqref="B6" xr:uid="{A2AF5C23-6E41-4346-939B-DDA02B3CF8F3}"/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B1D4-D82A-4EAD-98AD-4E991D193557}">
  <dimension ref="A1:Q18"/>
  <sheetViews>
    <sheetView workbookViewId="0">
      <selection activeCell="A2" sqref="A2"/>
    </sheetView>
  </sheetViews>
  <sheetFormatPr defaultColWidth="11.42578125" defaultRowHeight="12.75" x14ac:dyDescent="0.2"/>
  <cols>
    <col min="1" max="9" width="19" customWidth="1"/>
    <col min="10" max="10" width="16.7109375" customWidth="1"/>
  </cols>
  <sheetData>
    <row r="1" spans="1:16" x14ac:dyDescent="0.2">
      <c r="A1" s="11"/>
      <c r="E1" s="13"/>
    </row>
    <row r="2" spans="1:16" ht="27.75" customHeight="1" x14ac:dyDescent="0.2">
      <c r="A2" t="s">
        <v>78</v>
      </c>
    </row>
    <row r="3" spans="1:16" ht="27.75" customHeight="1" x14ac:dyDescent="0.2">
      <c r="A3" s="32">
        <v>1</v>
      </c>
      <c r="B3" s="6" t="s">
        <v>46</v>
      </c>
      <c r="C3" s="7" t="s">
        <v>47</v>
      </c>
      <c r="D3" s="56" t="s">
        <v>48</v>
      </c>
      <c r="E3" s="39">
        <v>2</v>
      </c>
      <c r="F3" s="6" t="s">
        <v>49</v>
      </c>
      <c r="G3" s="7" t="s">
        <v>50</v>
      </c>
      <c r="H3" s="32">
        <v>3</v>
      </c>
      <c r="I3" s="6" t="s">
        <v>81</v>
      </c>
      <c r="J3" s="7" t="s">
        <v>82</v>
      </c>
    </row>
    <row r="4" spans="1:16" ht="27.75" customHeight="1" thickBot="1" x14ac:dyDescent="0.25">
      <c r="A4" s="51" t="s">
        <v>21</v>
      </c>
      <c r="B4" s="6" t="s">
        <v>79</v>
      </c>
      <c r="C4" s="7" t="s">
        <v>80</v>
      </c>
      <c r="D4" s="56" t="s">
        <v>54</v>
      </c>
      <c r="E4" s="53" t="s">
        <v>83</v>
      </c>
      <c r="F4" s="6" t="s">
        <v>71</v>
      </c>
      <c r="G4" s="7" t="s">
        <v>84</v>
      </c>
      <c r="H4" s="52" t="s">
        <v>85</v>
      </c>
      <c r="I4" s="6" t="s">
        <v>86</v>
      </c>
      <c r="J4" s="7" t="s">
        <v>87</v>
      </c>
    </row>
    <row r="5" spans="1:16" ht="27.75" customHeight="1" x14ac:dyDescent="0.2">
      <c r="A5" s="49" t="s">
        <v>3</v>
      </c>
      <c r="B5" s="50">
        <f>C5-(C5*25/100)</f>
        <v>39.375</v>
      </c>
      <c r="C5" s="50">
        <f>70-(70*25/100)</f>
        <v>52.5</v>
      </c>
      <c r="D5" s="57">
        <f>100-(100*25/100)</f>
        <v>75</v>
      </c>
      <c r="E5" s="54" t="s">
        <v>3</v>
      </c>
      <c r="F5" s="50">
        <f>G5-(G5*25/100)</f>
        <v>39.375</v>
      </c>
      <c r="G5" s="50">
        <f>70-(70*25/100)</f>
        <v>52.5</v>
      </c>
      <c r="H5" s="50" t="s">
        <v>3</v>
      </c>
      <c r="I5" s="50">
        <f>J5*(1-L5)</f>
        <v>29.53125</v>
      </c>
      <c r="J5" s="60">
        <f>70*(1-L5)*(1-L5)</f>
        <v>39.375</v>
      </c>
      <c r="L5" s="61">
        <v>0.25</v>
      </c>
    </row>
    <row r="6" spans="1:16" ht="27.75" customHeight="1" x14ac:dyDescent="0.2">
      <c r="A6" s="7" t="s">
        <v>2</v>
      </c>
      <c r="B6" s="33">
        <f>70-(70*25/100)</f>
        <v>52.5</v>
      </c>
      <c r="C6">
        <v>70</v>
      </c>
      <c r="D6" s="58">
        <v>100</v>
      </c>
      <c r="E6" s="55" t="s">
        <v>2</v>
      </c>
      <c r="F6" s="33">
        <f>70-(70*25/100)</f>
        <v>52.5</v>
      </c>
      <c r="G6">
        <v>70</v>
      </c>
      <c r="H6" s="7" t="s">
        <v>2</v>
      </c>
      <c r="I6" s="7">
        <f>70*(1-L5)</f>
        <v>52.5</v>
      </c>
      <c r="J6" s="7">
        <v>70</v>
      </c>
    </row>
    <row r="7" spans="1:16" ht="27.75" customHeight="1" x14ac:dyDescent="0.2">
      <c r="A7" s="7"/>
      <c r="B7" s="7"/>
      <c r="C7" s="7"/>
      <c r="D7" s="7"/>
      <c r="E7" s="7"/>
      <c r="F7" s="7"/>
      <c r="G7" s="9"/>
      <c r="H7" s="7"/>
      <c r="I7" s="7"/>
      <c r="J7" s="7"/>
    </row>
    <row r="8" spans="1:16" ht="27.75" customHeight="1" x14ac:dyDescent="0.2">
      <c r="A8" s="7"/>
      <c r="B8" s="16" t="s">
        <v>88</v>
      </c>
      <c r="C8" s="7" t="s">
        <v>89</v>
      </c>
      <c r="D8" s="7" t="s">
        <v>58</v>
      </c>
      <c r="E8" s="7"/>
      <c r="F8" s="7"/>
      <c r="G8" s="9"/>
      <c r="H8" s="7"/>
      <c r="I8" s="7"/>
      <c r="J8" s="7"/>
    </row>
    <row r="9" spans="1:16" ht="27.75" customHeight="1" x14ac:dyDescent="0.2">
      <c r="A9" s="7" t="s">
        <v>3</v>
      </c>
      <c r="B9" s="8">
        <f>IF('S1'!B10="Ja",'S2'!B5,'S2'!C5)</f>
        <v>39.375</v>
      </c>
      <c r="C9" s="8">
        <f>IF('S1'!B10="Ja",'S2'!F5,'S2'!G5)</f>
        <v>39.375</v>
      </c>
      <c r="D9" s="8">
        <f>IF('S1'!B10="Ja",'S2'!I5,'S2'!J5)</f>
        <v>29.53125</v>
      </c>
      <c r="E9" s="7"/>
      <c r="F9" s="7"/>
      <c r="G9" s="9"/>
      <c r="H9" s="7"/>
      <c r="I9" s="7"/>
      <c r="J9" s="7"/>
    </row>
    <row r="10" spans="1:16" ht="27.75" customHeight="1" x14ac:dyDescent="0.2">
      <c r="A10" s="7" t="s">
        <v>2</v>
      </c>
      <c r="B10" s="8">
        <f>IF('S1'!B10="Nein",'S2'!C6,'S2'!B6)</f>
        <v>52.5</v>
      </c>
      <c r="C10" s="8">
        <f>IF('S1'!B10="Nein",'S2'!G6,'S2'!F6)</f>
        <v>52.5</v>
      </c>
      <c r="D10" s="8">
        <f>IF('S1'!B10="Nein",'S2'!J6,'S2'!I6)</f>
        <v>52.5</v>
      </c>
      <c r="E10" s="7"/>
      <c r="F10" s="7"/>
      <c r="G10" s="9"/>
      <c r="H10" s="7"/>
      <c r="I10" s="7"/>
      <c r="J10" s="7"/>
    </row>
    <row r="11" spans="1:16" ht="27.75" customHeight="1" x14ac:dyDescent="0.2">
      <c r="A11" s="7"/>
      <c r="B11" s="8"/>
      <c r="C11" s="7"/>
      <c r="D11" s="12"/>
      <c r="E11" s="7"/>
      <c r="F11" s="7"/>
      <c r="G11" s="9"/>
      <c r="H11" s="7"/>
      <c r="I11" s="7"/>
      <c r="J11" s="7"/>
    </row>
    <row r="12" spans="1:16" ht="27.75" customHeight="1" x14ac:dyDescent="0.2">
      <c r="A12" s="7"/>
      <c r="B12" s="8"/>
      <c r="C12" s="7"/>
      <c r="D12" s="12"/>
      <c r="E12" s="7"/>
      <c r="F12" s="7"/>
      <c r="G12" s="9"/>
      <c r="H12" s="7"/>
      <c r="I12" s="7"/>
      <c r="J12" s="7"/>
      <c r="K12" s="2"/>
      <c r="L12" s="2"/>
      <c r="M12" s="2"/>
      <c r="N12" s="10"/>
      <c r="O12" s="1"/>
      <c r="P12" s="1"/>
    </row>
    <row r="13" spans="1:16" ht="27.75" customHeight="1" x14ac:dyDescent="0.2">
      <c r="A13" s="7"/>
      <c r="B13" s="8"/>
      <c r="C13" s="7"/>
      <c r="D13" s="12"/>
      <c r="E13" s="7"/>
      <c r="F13" s="7"/>
      <c r="G13" s="9"/>
      <c r="H13" s="7"/>
      <c r="I13" s="7"/>
      <c r="J13" s="7"/>
      <c r="L13" s="5"/>
    </row>
    <row r="14" spans="1:16" ht="27.75" customHeight="1" x14ac:dyDescent="0.2">
      <c r="A14" s="7"/>
      <c r="B14" s="34"/>
      <c r="C14" s="7"/>
      <c r="D14" s="12"/>
      <c r="E14" s="7"/>
      <c r="F14" s="7"/>
      <c r="G14" s="9"/>
      <c r="H14" s="7"/>
      <c r="I14" s="7"/>
      <c r="J14" s="7"/>
      <c r="L14" s="2"/>
    </row>
    <row r="15" spans="1:16" ht="27.75" customHeight="1" x14ac:dyDescent="0.2">
      <c r="A15" s="7"/>
      <c r="B15" s="8"/>
      <c r="C15" s="7"/>
      <c r="D15" s="12"/>
      <c r="E15" s="7"/>
      <c r="F15" s="7"/>
      <c r="G15" s="9"/>
      <c r="H15" s="7"/>
      <c r="I15" s="7"/>
      <c r="J15" s="7"/>
    </row>
    <row r="16" spans="1:16" ht="27.75" customHeight="1" x14ac:dyDescent="0.2">
      <c r="A16" s="7"/>
      <c r="B16" s="7"/>
      <c r="C16" s="7"/>
      <c r="D16" s="7"/>
      <c r="E16" s="7"/>
      <c r="F16" s="7"/>
      <c r="G16" s="9"/>
      <c r="H16" s="7"/>
      <c r="I16" s="7"/>
      <c r="J16" s="7"/>
      <c r="L16" s="14"/>
    </row>
    <row r="17" spans="10:17" x14ac:dyDescent="0.2">
      <c r="J17" s="4"/>
      <c r="K17" s="1"/>
      <c r="L17" s="5"/>
      <c r="M17" s="2"/>
      <c r="N17" s="10"/>
      <c r="O17" s="1"/>
      <c r="P17" s="1"/>
      <c r="Q17" s="1"/>
    </row>
    <row r="18" spans="10:17" x14ac:dyDescent="0.2">
      <c r="L18" s="2"/>
    </row>
  </sheetData>
  <phoneticPr fontId="8" type="noConversion"/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c76189-0289-4eb4-971c-333c16c64bfe">
      <Terms xmlns="http://schemas.microsoft.com/office/infopath/2007/PartnerControls"/>
    </lcf76f155ced4ddcb4097134ff3c332f>
    <TaxCatchAll xmlns="02e8d3d0-cbb7-4c58-b984-e524e00ad47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B33EAD812CE43B558C435519A3753" ma:contentTypeVersion="16" ma:contentTypeDescription="Ein neues Dokument erstellen." ma:contentTypeScope="" ma:versionID="be784d85dbaaaf52b627a74a001a30ff">
  <xsd:schema xmlns:xsd="http://www.w3.org/2001/XMLSchema" xmlns:xs="http://www.w3.org/2001/XMLSchema" xmlns:p="http://schemas.microsoft.com/office/2006/metadata/properties" xmlns:ns2="4ec76189-0289-4eb4-971c-333c16c64bfe" xmlns:ns3="02e8d3d0-cbb7-4c58-b984-e524e00ad477" targetNamespace="http://schemas.microsoft.com/office/2006/metadata/properties" ma:root="true" ma:fieldsID="a3f015699e8296e0e5cedbe911520999" ns2:_="" ns3:_="">
    <xsd:import namespace="4ec76189-0289-4eb4-971c-333c16c64bfe"/>
    <xsd:import namespace="02e8d3d0-cbb7-4c58-b984-e524e00ad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76189-0289-4eb4-971c-333c16c64b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96b8a8a-982e-4a9e-a72d-358f8bc9f2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8d3d0-cbb7-4c58-b984-e524e00ad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1a7d6b8-be3a-4ca0-8a82-875f171a35c7}" ma:internalName="TaxCatchAll" ma:showField="CatchAllData" ma:web="02e8d3d0-cbb7-4c58-b984-e524e00ad4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0D81B2-CC67-4C03-A4EF-C6B1EB7DC40B}">
  <ds:schemaRefs>
    <ds:schemaRef ds:uri="http://schemas.microsoft.com/office/2006/metadata/properties"/>
    <ds:schemaRef ds:uri="http://schemas.microsoft.com/office/infopath/2007/PartnerControls"/>
    <ds:schemaRef ds:uri="4ec76189-0289-4eb4-971c-333c16c64bfe"/>
    <ds:schemaRef ds:uri="02e8d3d0-cbb7-4c58-b984-e524e00ad477"/>
  </ds:schemaRefs>
</ds:datastoreItem>
</file>

<file path=customXml/itemProps2.xml><?xml version="1.0" encoding="utf-8"?>
<ds:datastoreItem xmlns:ds="http://schemas.openxmlformats.org/officeDocument/2006/customXml" ds:itemID="{15616357-A92A-49A0-B4C3-F65E8B4A2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c76189-0289-4eb4-971c-333c16c64bfe"/>
    <ds:schemaRef ds:uri="02e8d3d0-cbb7-4c58-b984-e524e00ad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831DC1-7E0C-4973-9B3D-E084964BC1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Baartz, Felix</dc:creator>
  <cp:keywords/>
  <dc:description/>
  <cp:lastModifiedBy>Ilian Kostov</cp:lastModifiedBy>
  <cp:revision/>
  <dcterms:created xsi:type="dcterms:W3CDTF">2020-12-21T08:46:02Z</dcterms:created>
  <dcterms:modified xsi:type="dcterms:W3CDTF">2023-09-29T11:48:02Z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0x0101000B962743E026FC4D857BBFB1B1C663A7</vt:lpwstr>
  </property>
  <property fmtid="{D5CDD505-2E9C-101B-9397-08002B2CF9AE}" pid="3" name="MediaServiceImageTags">
    <vt:lpwstr/>
  </property>
  <property fmtid="{D5CDD505-2E9C-101B-9397-08002B2CF9AE}" pid="4" name="MSIP_Label_900cb6a2-1424-44a4-b345-c4ce12fd9e6f_Enabled">
    <vt:lpwstr>true</vt:lpwstr>
  </property>
  <property fmtid="{D5CDD505-2E9C-101B-9397-08002B2CF9AE}" pid="5" name="MSIP_Label_900cb6a2-1424-44a4-b345-c4ce12fd9e6f_SetDate">
    <vt:lpwstr>2023-09-11T08:06:04Z</vt:lpwstr>
  </property>
  <property fmtid="{D5CDD505-2E9C-101B-9397-08002B2CF9AE}" pid="6" name="MSIP_Label_900cb6a2-1424-44a4-b345-c4ce12fd9e6f_Method">
    <vt:lpwstr>Standard</vt:lpwstr>
  </property>
  <property fmtid="{D5CDD505-2E9C-101B-9397-08002B2CF9AE}" pid="7" name="MSIP_Label_900cb6a2-1424-44a4-b345-c4ce12fd9e6f_Name">
    <vt:lpwstr>defa4170-0d19-0005-0004-bc88714345d2</vt:lpwstr>
  </property>
  <property fmtid="{D5CDD505-2E9C-101B-9397-08002B2CF9AE}" pid="8" name="MSIP_Label_900cb6a2-1424-44a4-b345-c4ce12fd9e6f_SiteId">
    <vt:lpwstr>901d0ccc-2f11-46e6-9665-cafe033304fb</vt:lpwstr>
  </property>
  <property fmtid="{D5CDD505-2E9C-101B-9397-08002B2CF9AE}" pid="9" name="MSIP_Label_900cb6a2-1424-44a4-b345-c4ce12fd9e6f_ActionId">
    <vt:lpwstr>6587f461-34bf-4f8e-bf76-3db29eff2272</vt:lpwstr>
  </property>
  <property fmtid="{D5CDD505-2E9C-101B-9397-08002B2CF9AE}" pid="10" name="MSIP_Label_900cb6a2-1424-44a4-b345-c4ce12fd9e6f_ContentBits">
    <vt:lpwstr>0</vt:lpwstr>
  </property>
</Properties>
</file>