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0" yWindow="0" windowWidth="19440" windowHeight="7335" tabRatio="723" firstSheet="6" activeTab="6"/>
  </bookViews>
  <sheets>
    <sheet name="CIUS_CEN-&gt;XML-PA" sheetId="7" state="hidden" r:id="rId1"/>
    <sheet name="Legenda CIUS" sheetId="8" state="hidden" r:id="rId2"/>
    <sheet name="Legenda Ext" sheetId="10" state="hidden" r:id="rId3"/>
    <sheet name="ubl" sheetId="15" state="hidden" r:id="rId4"/>
    <sheet name="cii" sheetId="16" state="hidden" r:id="rId5"/>
    <sheet name="BT" sheetId="17" state="hidden" r:id="rId6"/>
    <sheet name="regole CIUS IT" sheetId="19" r:id="rId7"/>
    <sheet name="rappr tabellare fattura UBL" sheetId="20" r:id="rId8"/>
    <sheet name="rappr tabellare nota credit UBL" sheetId="22" r:id="rId9"/>
    <sheet name="rappr tabellare fattura CII" sheetId="21" r:id="rId10"/>
    <sheet name="Code lists mapping" sheetId="23" r:id="rId11"/>
  </sheets>
  <definedNames>
    <definedName name="_xlnm._FilterDatabase" localSheetId="9" hidden="1">'rappr tabellare fattura CII'!$A$4:$W$312</definedName>
    <definedName name="_xlnm._FilterDatabase" localSheetId="7" hidden="1">'rappr tabellare fattura UBL'!$A$4:$U$301</definedName>
    <definedName name="_xlnm._FilterDatabase" localSheetId="8" hidden="1">'rappr tabellare nota credit UBL'!$A$4:$T$300</definedName>
    <definedName name="_xlnm._FilterDatabase" localSheetId="6" hidden="1">'regole CIUS IT'!$A$1:$J$48</definedName>
  </definedNames>
  <calcPr calcId="1456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1" i="16" l="1"/>
  <c r="D24" i="7"/>
  <c r="A28" i="7"/>
  <c r="G28" i="7"/>
  <c r="H28" i="7"/>
  <c r="I28" i="7"/>
  <c r="J28" i="7"/>
  <c r="A29" i="7"/>
  <c r="G29" i="7"/>
  <c r="H29" i="7"/>
  <c r="I29" i="7"/>
  <c r="J29" i="7"/>
  <c r="A31" i="7"/>
  <c r="G31" i="7"/>
  <c r="H31" i="7"/>
  <c r="I31" i="7"/>
  <c r="J31" i="7"/>
  <c r="A32" i="7"/>
  <c r="G32" i="7"/>
  <c r="H32" i="7"/>
  <c r="I32" i="7"/>
  <c r="J32" i="7"/>
  <c r="G33" i="7"/>
  <c r="H33" i="7"/>
  <c r="I33" i="7"/>
  <c r="J33" i="7"/>
  <c r="A34" i="7"/>
  <c r="G34" i="7"/>
  <c r="H34" i="7"/>
  <c r="I34" i="7"/>
  <c r="J34" i="7"/>
  <c r="G35" i="7"/>
  <c r="H35" i="7"/>
  <c r="I35" i="7"/>
  <c r="J35" i="7"/>
  <c r="G36" i="7"/>
  <c r="H36" i="7"/>
  <c r="I36" i="7"/>
  <c r="J36" i="7"/>
  <c r="A37" i="7"/>
  <c r="G37" i="7"/>
  <c r="H37" i="7"/>
  <c r="I37" i="7"/>
  <c r="J37" i="7"/>
  <c r="G38" i="7"/>
  <c r="H38" i="7"/>
  <c r="I38" i="7"/>
  <c r="J38" i="7"/>
  <c r="G39" i="7"/>
  <c r="H39" i="7"/>
  <c r="I39" i="7"/>
  <c r="J39" i="7"/>
  <c r="A40" i="7"/>
  <c r="G40" i="7"/>
  <c r="H40" i="7"/>
  <c r="I40" i="7"/>
  <c r="J40" i="7"/>
  <c r="G41" i="7"/>
  <c r="H41" i="7"/>
  <c r="I41" i="7"/>
  <c r="J41" i="7"/>
  <c r="G42" i="7"/>
  <c r="H42" i="7"/>
  <c r="I42" i="7"/>
  <c r="J42" i="7"/>
  <c r="A43" i="7"/>
  <c r="G43" i="7"/>
  <c r="H43" i="7"/>
  <c r="I43" i="7"/>
  <c r="J43" i="7"/>
  <c r="A44" i="7"/>
  <c r="G44" i="7"/>
  <c r="H44" i="7"/>
  <c r="I44" i="7"/>
  <c r="J44" i="7"/>
  <c r="A46" i="7"/>
  <c r="G46" i="7"/>
  <c r="H46" i="7"/>
  <c r="I46" i="7"/>
  <c r="J46" i="7"/>
  <c r="A48" i="7"/>
  <c r="G48" i="7"/>
  <c r="H48" i="7"/>
  <c r="I48" i="7"/>
  <c r="J48" i="7"/>
  <c r="A50" i="7"/>
  <c r="G50" i="7"/>
  <c r="H50" i="7"/>
  <c r="I50" i="7"/>
  <c r="J50" i="7"/>
  <c r="A52" i="7"/>
  <c r="G52" i="7"/>
  <c r="H52" i="7"/>
  <c r="I52" i="7"/>
  <c r="J52" i="7"/>
  <c r="A53" i="7"/>
  <c r="G53" i="7"/>
  <c r="H53" i="7"/>
  <c r="I53" i="7"/>
  <c r="J53" i="7"/>
  <c r="A54" i="7"/>
  <c r="G54" i="7"/>
  <c r="H54" i="7"/>
  <c r="I54" i="7"/>
  <c r="J54" i="7"/>
  <c r="A55" i="7"/>
  <c r="G55" i="7"/>
  <c r="H55" i="7"/>
  <c r="I55" i="7"/>
  <c r="J55" i="7"/>
  <c r="A56" i="7"/>
  <c r="G56" i="7"/>
  <c r="H56" i="7"/>
  <c r="I56" i="7"/>
  <c r="J56" i="7"/>
  <c r="A57" i="7"/>
  <c r="G57" i="7"/>
  <c r="H57" i="7"/>
  <c r="I57" i="7"/>
  <c r="J57" i="7"/>
  <c r="A58" i="7"/>
  <c r="G58" i="7"/>
  <c r="H58" i="7"/>
  <c r="I58" i="7"/>
  <c r="J58" i="7"/>
  <c r="A59" i="7"/>
  <c r="G59" i="7"/>
  <c r="H59" i="7"/>
  <c r="I59" i="7"/>
  <c r="J59" i="7"/>
  <c r="A60" i="7"/>
  <c r="G60" i="7"/>
  <c r="H60" i="7"/>
  <c r="I60" i="7"/>
  <c r="J60" i="7"/>
  <c r="A61" i="7"/>
  <c r="G61" i="7"/>
  <c r="H61" i="7"/>
  <c r="I61" i="7"/>
  <c r="J61" i="7"/>
  <c r="A62" i="7"/>
  <c r="G62" i="7"/>
  <c r="H62" i="7"/>
  <c r="I62" i="7"/>
  <c r="J62" i="7"/>
  <c r="A63" i="7"/>
  <c r="G63" i="7"/>
  <c r="H63" i="7"/>
  <c r="I63" i="7"/>
  <c r="J63" i="7"/>
  <c r="A65" i="7"/>
  <c r="G65" i="7"/>
  <c r="H65" i="7"/>
  <c r="I65" i="7"/>
  <c r="J65" i="7"/>
  <c r="A67" i="7"/>
  <c r="G67" i="7"/>
  <c r="H67" i="7"/>
  <c r="I67" i="7"/>
  <c r="J67" i="7"/>
  <c r="A69" i="7"/>
  <c r="G69" i="7"/>
  <c r="H69" i="7"/>
  <c r="I69" i="7"/>
  <c r="J69" i="7"/>
  <c r="A70" i="7"/>
  <c r="G70" i="7"/>
  <c r="H70" i="7"/>
  <c r="I70" i="7"/>
  <c r="J70" i="7"/>
  <c r="A71" i="7"/>
  <c r="G71" i="7"/>
  <c r="H71" i="7"/>
  <c r="I71" i="7"/>
  <c r="J71" i="7"/>
  <c r="A72" i="7"/>
  <c r="G72" i="7"/>
  <c r="H72" i="7"/>
  <c r="I72" i="7"/>
  <c r="J72" i="7"/>
  <c r="A73" i="7"/>
  <c r="G73" i="7"/>
  <c r="H73" i="7"/>
  <c r="I73" i="7"/>
  <c r="J73" i="7"/>
  <c r="A74" i="7"/>
  <c r="G74" i="7"/>
  <c r="H74" i="7"/>
  <c r="I74" i="7"/>
  <c r="J74" i="7"/>
  <c r="A75" i="7"/>
  <c r="G75" i="7"/>
  <c r="H75" i="7"/>
  <c r="I75" i="7"/>
  <c r="J75" i="7"/>
  <c r="A76" i="7"/>
  <c r="G76" i="7"/>
  <c r="H76" i="7"/>
  <c r="I76" i="7"/>
  <c r="J76" i="7"/>
  <c r="A77" i="7"/>
  <c r="G77" i="7"/>
  <c r="H77" i="7"/>
  <c r="I77" i="7"/>
  <c r="J77" i="7"/>
  <c r="A78" i="7"/>
  <c r="G78" i="7"/>
  <c r="H78" i="7"/>
  <c r="I78" i="7"/>
  <c r="J78" i="7"/>
  <c r="A79" i="7"/>
  <c r="G79" i="7"/>
  <c r="H79" i="7"/>
  <c r="I79" i="7"/>
  <c r="J79" i="7"/>
  <c r="A80" i="7"/>
  <c r="G80" i="7"/>
  <c r="H80" i="7"/>
  <c r="I80" i="7"/>
  <c r="J80" i="7"/>
  <c r="A81" i="7"/>
  <c r="G81" i="7"/>
  <c r="H81" i="7"/>
  <c r="I81" i="7"/>
  <c r="J81" i="7"/>
  <c r="A82" i="7"/>
  <c r="G82" i="7"/>
  <c r="H82" i="7"/>
  <c r="I82" i="7"/>
  <c r="J82" i="7"/>
  <c r="A83" i="7"/>
  <c r="G83" i="7"/>
  <c r="H83" i="7"/>
  <c r="I83" i="7"/>
  <c r="J83" i="7"/>
  <c r="A84" i="7"/>
  <c r="G84" i="7"/>
  <c r="H84" i="7"/>
  <c r="I84" i="7"/>
  <c r="J84" i="7"/>
  <c r="A85" i="7"/>
  <c r="G85" i="7"/>
  <c r="H85" i="7"/>
  <c r="I85" i="7"/>
  <c r="J85" i="7"/>
  <c r="A86" i="7"/>
  <c r="G86" i="7"/>
  <c r="H86" i="7"/>
  <c r="I86" i="7"/>
  <c r="J86" i="7"/>
  <c r="A87" i="7"/>
  <c r="G87" i="7"/>
  <c r="H87" i="7"/>
  <c r="I87" i="7"/>
  <c r="J87" i="7"/>
  <c r="A88" i="7"/>
  <c r="G88" i="7"/>
  <c r="H88" i="7"/>
  <c r="I88" i="7"/>
  <c r="J88" i="7"/>
  <c r="A89" i="7"/>
  <c r="G89" i="7"/>
  <c r="H89" i="7"/>
  <c r="I89" i="7"/>
  <c r="J89" i="7"/>
  <c r="A90" i="7"/>
  <c r="G90" i="7"/>
  <c r="H90" i="7"/>
  <c r="I90" i="7"/>
  <c r="J90" i="7"/>
  <c r="A91" i="7"/>
  <c r="G91" i="7"/>
  <c r="H91" i="7"/>
  <c r="I91" i="7"/>
  <c r="J91" i="7"/>
  <c r="A92" i="7"/>
  <c r="G92" i="7"/>
  <c r="H92" i="7"/>
  <c r="I92" i="7"/>
  <c r="J92" i="7"/>
  <c r="A93" i="7"/>
  <c r="G93" i="7"/>
  <c r="H93" i="7"/>
  <c r="I93" i="7"/>
  <c r="J93" i="7"/>
  <c r="A94" i="7"/>
  <c r="G94" i="7"/>
  <c r="H94" i="7"/>
  <c r="I94" i="7"/>
  <c r="J94" i="7"/>
  <c r="A95" i="7"/>
  <c r="G95" i="7"/>
  <c r="H95" i="7"/>
  <c r="I95" i="7"/>
  <c r="J95" i="7"/>
  <c r="A96" i="7"/>
  <c r="G96" i="7"/>
  <c r="H96" i="7"/>
  <c r="I96" i="7"/>
  <c r="J96" i="7"/>
  <c r="A97" i="7"/>
  <c r="G97" i="7"/>
  <c r="H97" i="7"/>
  <c r="I97" i="7"/>
  <c r="J97" i="7"/>
  <c r="A98" i="7"/>
  <c r="G98" i="7"/>
  <c r="H98" i="7"/>
  <c r="I98" i="7"/>
  <c r="J98" i="7"/>
  <c r="A99" i="7"/>
  <c r="G99" i="7"/>
  <c r="H99" i="7"/>
  <c r="I99" i="7"/>
  <c r="J99" i="7"/>
  <c r="A100" i="7"/>
  <c r="G100" i="7"/>
  <c r="H100" i="7"/>
  <c r="I100" i="7"/>
  <c r="J100" i="7"/>
  <c r="A101" i="7"/>
  <c r="G101" i="7"/>
  <c r="H101" i="7"/>
  <c r="I101" i="7"/>
  <c r="J101" i="7"/>
  <c r="A102" i="7"/>
  <c r="G102" i="7"/>
  <c r="H102" i="7"/>
  <c r="I102" i="7"/>
  <c r="J102" i="7"/>
  <c r="A103" i="7"/>
  <c r="G103" i="7"/>
  <c r="H103" i="7"/>
  <c r="I103" i="7"/>
  <c r="J103" i="7"/>
  <c r="A104" i="7"/>
  <c r="G104" i="7"/>
  <c r="H104" i="7"/>
  <c r="I104" i="7"/>
  <c r="J104" i="7"/>
  <c r="A105" i="7"/>
  <c r="G105" i="7"/>
  <c r="H105" i="7"/>
  <c r="I105" i="7"/>
  <c r="J105" i="7"/>
  <c r="A106" i="7"/>
  <c r="G106" i="7"/>
  <c r="H106" i="7"/>
  <c r="I106" i="7"/>
  <c r="J106" i="7"/>
  <c r="A107" i="7"/>
  <c r="G107" i="7"/>
  <c r="H107" i="7"/>
  <c r="I107" i="7"/>
  <c r="J107" i="7"/>
  <c r="A108" i="7"/>
  <c r="G108" i="7"/>
  <c r="H108" i="7"/>
  <c r="I108" i="7"/>
  <c r="J108" i="7"/>
  <c r="A109" i="7"/>
  <c r="G109" i="7"/>
  <c r="H109" i="7"/>
  <c r="I109" i="7"/>
  <c r="J109" i="7"/>
  <c r="A110" i="7"/>
  <c r="G110" i="7"/>
  <c r="H110" i="7"/>
  <c r="I110" i="7"/>
  <c r="J110" i="7"/>
  <c r="A111" i="7"/>
  <c r="G111" i="7"/>
  <c r="H111" i="7"/>
  <c r="I111" i="7"/>
  <c r="J111" i="7"/>
  <c r="A112" i="7"/>
  <c r="G112" i="7"/>
  <c r="H112" i="7"/>
  <c r="I112" i="7"/>
  <c r="J112" i="7"/>
  <c r="A113" i="7"/>
  <c r="G113" i="7"/>
  <c r="H113" i="7"/>
  <c r="I113" i="7"/>
  <c r="J113" i="7"/>
  <c r="A114" i="7"/>
  <c r="I114" i="7"/>
  <c r="J114" i="7"/>
  <c r="A115" i="7"/>
  <c r="I115" i="7"/>
  <c r="J115" i="7"/>
  <c r="A116" i="7"/>
  <c r="I116" i="7"/>
  <c r="J116" i="7"/>
  <c r="A117" i="7"/>
  <c r="G117" i="7"/>
  <c r="H117" i="7"/>
  <c r="I117" i="7"/>
  <c r="J117" i="7"/>
  <c r="G118" i="7"/>
  <c r="H118" i="7"/>
  <c r="I118" i="7"/>
  <c r="J118" i="7"/>
  <c r="G119" i="7"/>
  <c r="H119" i="7"/>
  <c r="I119" i="7"/>
  <c r="J119" i="7"/>
  <c r="A120" i="7"/>
  <c r="G120" i="7"/>
  <c r="H120" i="7"/>
  <c r="I120" i="7"/>
  <c r="J120" i="7"/>
  <c r="A121" i="7"/>
  <c r="G121" i="7"/>
  <c r="H121" i="7"/>
  <c r="I121" i="7"/>
  <c r="J121" i="7"/>
  <c r="A122" i="7"/>
  <c r="G122" i="7"/>
  <c r="H122" i="7"/>
  <c r="I122" i="7"/>
  <c r="J122" i="7"/>
  <c r="G123" i="7"/>
  <c r="H123" i="7"/>
  <c r="I123" i="7"/>
  <c r="J123" i="7"/>
  <c r="A124" i="7"/>
  <c r="G124" i="7"/>
  <c r="H124" i="7"/>
  <c r="I124" i="7"/>
  <c r="J124" i="7"/>
  <c r="G125" i="7"/>
  <c r="H125" i="7"/>
  <c r="I125" i="7"/>
  <c r="J125" i="7"/>
  <c r="A126" i="7"/>
  <c r="G126" i="7"/>
  <c r="H126" i="7"/>
  <c r="I126" i="7"/>
  <c r="J126" i="7"/>
  <c r="A127" i="7"/>
  <c r="G127" i="7"/>
  <c r="H127" i="7"/>
  <c r="I127" i="7"/>
  <c r="J127" i="7"/>
  <c r="G128" i="7"/>
  <c r="H128" i="7"/>
  <c r="I128" i="7"/>
  <c r="J128" i="7"/>
  <c r="A129" i="7"/>
  <c r="G129" i="7"/>
  <c r="H129" i="7"/>
  <c r="I129" i="7"/>
  <c r="J129" i="7"/>
  <c r="A130" i="7"/>
  <c r="G130" i="7"/>
  <c r="H130" i="7"/>
  <c r="I130" i="7"/>
  <c r="J130" i="7"/>
  <c r="A131" i="7"/>
  <c r="G131" i="7"/>
  <c r="H131" i="7"/>
  <c r="I131" i="7"/>
  <c r="J131" i="7"/>
  <c r="A132" i="7"/>
  <c r="G132" i="7"/>
  <c r="H132" i="7"/>
  <c r="I132" i="7"/>
  <c r="J132" i="7"/>
  <c r="A133" i="7"/>
  <c r="G133" i="7"/>
  <c r="H133" i="7"/>
  <c r="I133" i="7"/>
  <c r="J133" i="7"/>
  <c r="A134" i="7"/>
  <c r="G134" i="7"/>
  <c r="H134" i="7"/>
  <c r="I134" i="7"/>
  <c r="J134" i="7"/>
  <c r="G135" i="7"/>
  <c r="H135" i="7"/>
  <c r="I135" i="7"/>
  <c r="J135" i="7"/>
  <c r="A136" i="7"/>
  <c r="G136" i="7"/>
  <c r="H136" i="7"/>
  <c r="I136" i="7"/>
  <c r="J136" i="7"/>
  <c r="A137" i="7"/>
  <c r="G137" i="7"/>
  <c r="H137" i="7"/>
  <c r="I137" i="7"/>
  <c r="J137" i="7"/>
  <c r="A138" i="7"/>
  <c r="G138" i="7"/>
  <c r="H138" i="7"/>
  <c r="I138" i="7"/>
  <c r="J138" i="7"/>
  <c r="A139" i="7"/>
  <c r="G139" i="7"/>
  <c r="H139" i="7"/>
  <c r="I139" i="7"/>
  <c r="J139" i="7"/>
  <c r="A140" i="7"/>
  <c r="G140" i="7"/>
  <c r="H140" i="7"/>
  <c r="I140" i="7"/>
  <c r="J140" i="7"/>
  <c r="A141" i="7"/>
  <c r="G141" i="7"/>
  <c r="H141" i="7"/>
  <c r="I141" i="7"/>
  <c r="J141" i="7"/>
  <c r="A144" i="7"/>
  <c r="G144" i="7"/>
  <c r="H144" i="7"/>
  <c r="I144" i="7"/>
  <c r="J144" i="7"/>
  <c r="A145" i="7"/>
  <c r="G145" i="7"/>
  <c r="H145" i="7"/>
  <c r="I145" i="7"/>
  <c r="J145" i="7"/>
  <c r="A148" i="7"/>
  <c r="G148" i="7"/>
  <c r="H148" i="7"/>
  <c r="I148" i="7"/>
  <c r="J148" i="7"/>
  <c r="A151" i="7"/>
  <c r="G151" i="7"/>
  <c r="H151" i="7"/>
  <c r="I151" i="7"/>
  <c r="J151" i="7"/>
  <c r="A158" i="7"/>
  <c r="I158" i="7"/>
  <c r="J158" i="7"/>
  <c r="A159" i="7"/>
  <c r="I159" i="7"/>
  <c r="J159" i="7"/>
  <c r="A160" i="7"/>
  <c r="I160" i="7"/>
  <c r="J160" i="7"/>
  <c r="A161" i="7"/>
  <c r="I161" i="7"/>
  <c r="J161" i="7"/>
  <c r="A162" i="7"/>
  <c r="I162" i="7"/>
  <c r="J162" i="7"/>
  <c r="A163" i="7"/>
  <c r="I163" i="7"/>
  <c r="J163" i="7"/>
  <c r="A164" i="7"/>
  <c r="I164" i="7"/>
  <c r="J164" i="7"/>
  <c r="A165" i="7"/>
  <c r="I165" i="7"/>
  <c r="J165" i="7"/>
  <c r="A166" i="7"/>
  <c r="I166" i="7"/>
  <c r="J166" i="7"/>
  <c r="A167" i="7"/>
  <c r="I167" i="7"/>
  <c r="J167" i="7"/>
  <c r="A168" i="7"/>
  <c r="I168" i="7"/>
  <c r="J168" i="7"/>
  <c r="A169" i="7"/>
  <c r="I169" i="7"/>
  <c r="J169" i="7"/>
  <c r="A170" i="7"/>
  <c r="I170" i="7"/>
  <c r="J170" i="7"/>
  <c r="A171" i="7"/>
  <c r="I171" i="7"/>
  <c r="J171" i="7"/>
  <c r="A172" i="7"/>
  <c r="I172" i="7"/>
  <c r="J172" i="7"/>
  <c r="A173" i="7"/>
  <c r="I173" i="7"/>
  <c r="J173" i="7"/>
  <c r="A174" i="7"/>
  <c r="I174" i="7"/>
  <c r="J174" i="7"/>
  <c r="A175" i="7"/>
  <c r="I175" i="7"/>
  <c r="J175" i="7"/>
  <c r="A176" i="7"/>
  <c r="I176" i="7"/>
  <c r="J176" i="7"/>
  <c r="A177" i="7"/>
  <c r="I177" i="7"/>
  <c r="J177" i="7"/>
  <c r="A178" i="7"/>
  <c r="I178" i="7"/>
  <c r="J178" i="7"/>
  <c r="A179" i="7"/>
  <c r="I179" i="7"/>
  <c r="J179" i="7"/>
  <c r="A180" i="7"/>
  <c r="I180" i="7"/>
  <c r="J180" i="7"/>
  <c r="A181" i="7"/>
  <c r="I181" i="7"/>
  <c r="J181" i="7"/>
  <c r="A182" i="7"/>
  <c r="I182" i="7"/>
  <c r="J182" i="7"/>
  <c r="A183" i="7"/>
  <c r="I183" i="7"/>
  <c r="J183" i="7"/>
  <c r="A184" i="7"/>
  <c r="I184" i="7"/>
  <c r="J184" i="7"/>
  <c r="A185" i="7"/>
  <c r="I185" i="7"/>
  <c r="J185" i="7"/>
  <c r="A186" i="7"/>
  <c r="I186" i="7"/>
  <c r="J186" i="7"/>
  <c r="A187" i="7"/>
  <c r="I187" i="7"/>
  <c r="J187" i="7"/>
  <c r="A188" i="7"/>
  <c r="I188" i="7"/>
  <c r="J188" i="7"/>
  <c r="A189" i="7"/>
  <c r="I189" i="7"/>
  <c r="J189" i="7"/>
  <c r="A190" i="7"/>
  <c r="I190" i="7"/>
  <c r="J190" i="7"/>
  <c r="A191" i="7"/>
  <c r="I191" i="7"/>
  <c r="J191" i="7"/>
  <c r="A192" i="7"/>
  <c r="I192" i="7"/>
  <c r="J192" i="7"/>
  <c r="A193" i="7"/>
  <c r="I193" i="7"/>
  <c r="J193" i="7"/>
  <c r="A194" i="7"/>
  <c r="I194" i="7"/>
  <c r="J194" i="7"/>
  <c r="A195" i="7"/>
  <c r="I195" i="7"/>
  <c r="J195" i="7"/>
  <c r="A196" i="7"/>
  <c r="I196" i="7"/>
  <c r="J196" i="7"/>
  <c r="A197" i="7"/>
  <c r="I197" i="7"/>
  <c r="J197" i="7"/>
  <c r="A198" i="7"/>
  <c r="I198" i="7"/>
  <c r="J198" i="7"/>
  <c r="A199" i="7"/>
  <c r="I199" i="7"/>
  <c r="J199" i="7"/>
  <c r="A200" i="7"/>
  <c r="I200" i="7"/>
  <c r="J200" i="7"/>
  <c r="A201" i="7"/>
  <c r="I201" i="7"/>
  <c r="J201" i="7"/>
  <c r="A202" i="7"/>
  <c r="I202" i="7"/>
  <c r="J202" i="7"/>
  <c r="A203" i="7"/>
  <c r="I203" i="7"/>
  <c r="J203" i="7"/>
  <c r="A204" i="7"/>
  <c r="I204" i="7"/>
  <c r="J204" i="7"/>
  <c r="A205" i="7"/>
  <c r="I205" i="7"/>
  <c r="J205" i="7"/>
  <c r="A206" i="7"/>
  <c r="I206" i="7"/>
  <c r="J206" i="7"/>
  <c r="A207" i="7"/>
  <c r="I207" i="7"/>
  <c r="J207" i="7"/>
  <c r="A208" i="7"/>
  <c r="I208" i="7"/>
  <c r="J208" i="7"/>
  <c r="A209" i="7"/>
  <c r="I209" i="7"/>
  <c r="J209" i="7"/>
  <c r="A210" i="7"/>
  <c r="I210" i="7"/>
  <c r="J210" i="7"/>
  <c r="A211" i="7"/>
  <c r="I211" i="7"/>
  <c r="J211" i="7"/>
  <c r="A212" i="7"/>
  <c r="I212" i="7"/>
  <c r="J212" i="7"/>
  <c r="A213" i="7"/>
  <c r="I213" i="7"/>
  <c r="J213" i="7"/>
  <c r="A214" i="7"/>
  <c r="I214" i="7"/>
  <c r="J214" i="7"/>
  <c r="A215" i="7"/>
  <c r="I215" i="7"/>
  <c r="J215" i="7"/>
  <c r="A216" i="7"/>
  <c r="I216" i="7"/>
  <c r="J216" i="7"/>
  <c r="A217" i="7"/>
  <c r="I217" i="7"/>
  <c r="J217" i="7"/>
  <c r="A218" i="7"/>
  <c r="I218" i="7"/>
  <c r="J218" i="7"/>
  <c r="A219" i="7"/>
  <c r="I219" i="7"/>
  <c r="J219" i="7"/>
  <c r="A220" i="7"/>
  <c r="I220" i="7"/>
  <c r="J220" i="7"/>
  <c r="A221" i="7"/>
  <c r="I221" i="7"/>
  <c r="J221" i="7"/>
  <c r="A222" i="7"/>
  <c r="I222" i="7"/>
  <c r="J222" i="7"/>
  <c r="A223" i="7"/>
  <c r="I223" i="7"/>
  <c r="J223" i="7"/>
  <c r="A224" i="7"/>
  <c r="I224" i="7"/>
  <c r="J224" i="7"/>
  <c r="A225" i="7"/>
  <c r="I225" i="7"/>
  <c r="J225" i="7"/>
  <c r="A226" i="7"/>
  <c r="I226" i="7"/>
  <c r="J226" i="7"/>
  <c r="A227" i="7"/>
  <c r="I227" i="7"/>
  <c r="J227" i="7"/>
  <c r="I228" i="7"/>
  <c r="J228" i="7"/>
  <c r="I229" i="7"/>
  <c r="J229" i="7"/>
  <c r="A230" i="7"/>
  <c r="I230" i="7"/>
  <c r="J230" i="7"/>
  <c r="A231" i="7"/>
  <c r="A232" i="7"/>
  <c r="A233" i="7"/>
  <c r="A234" i="7"/>
  <c r="A235" i="7"/>
  <c r="A236" i="7"/>
  <c r="A237" i="7"/>
  <c r="A238" i="7"/>
  <c r="I238" i="7"/>
  <c r="J238" i="7"/>
</calcChain>
</file>

<file path=xl/comments1.xml><?xml version="1.0" encoding="utf-8"?>
<comments xmlns="http://schemas.openxmlformats.org/spreadsheetml/2006/main">
  <authors>
    <author>Luigi Fabbro</author>
  </authors>
  <commentList>
    <comment ref="A40" authorId="0">
      <text>
        <r>
          <rPr>
            <b/>
            <sz val="9"/>
            <color indexed="81"/>
            <rFont val="Tahoma"/>
            <family val="2"/>
          </rPr>
          <t>Luigi Fabbro:</t>
        </r>
        <r>
          <rPr>
            <sz val="9"/>
            <color indexed="81"/>
            <rFont val="Tahoma"/>
            <family val="2"/>
          </rPr>
          <t xml:space="preserve">
Capire perchè fa controllo su esistenza DDT e non su sezione …
Essendo il Context su BG15 è automatico il controllo che deve esistere</t>
        </r>
      </text>
    </comment>
    <comment ref="A79" authorId="0">
      <text>
        <r>
          <rPr>
            <b/>
            <sz val="9"/>
            <color indexed="81"/>
            <rFont val="Tahoma"/>
            <family val="2"/>
          </rPr>
          <t>Luigi Fabbro:</t>
        </r>
        <r>
          <rPr>
            <sz val="9"/>
            <color indexed="81"/>
            <rFont val="Tahoma"/>
            <family val="2"/>
          </rPr>
          <t xml:space="preserve">
Analizzare come UBL gestisce i 2 BT</t>
        </r>
      </text>
    </comment>
    <comment ref="A92" authorId="0">
      <text>
        <r>
          <rPr>
            <b/>
            <sz val="9"/>
            <color indexed="81"/>
            <rFont val="Tahoma"/>
            <family val="2"/>
          </rPr>
          <t>Luigi Fabbro:</t>
        </r>
        <r>
          <rPr>
            <sz val="9"/>
            <color indexed="81"/>
            <rFont val="Tahoma"/>
            <family val="2"/>
          </rPr>
          <t xml:space="preserve">
Eliminare perchè la 100 verifica tutto</t>
        </r>
      </text>
    </comment>
    <comment ref="A121" authorId="0">
      <text>
        <r>
          <rPr>
            <b/>
            <sz val="9"/>
            <color indexed="81"/>
            <rFont val="Tahoma"/>
            <family val="2"/>
          </rPr>
          <t>Luigi Fabbro:</t>
        </r>
        <r>
          <rPr>
            <sz val="9"/>
            <color indexed="81"/>
            <rFont val="Tahoma"/>
            <family val="2"/>
          </rPr>
          <t xml:space="preserve">
è una sola regola anch se 2 BT perchè sia in UBL che in CII il campo è lo stesso</t>
        </r>
      </text>
    </comment>
  </commentList>
</comments>
</file>

<file path=xl/comments2.xml><?xml version="1.0" encoding="utf-8"?>
<comments xmlns="http://schemas.openxmlformats.org/spreadsheetml/2006/main">
  <authors>
    <author>Autore</author>
  </authors>
  <commentList>
    <comment ref="A124" authorId="0">
      <text>
        <r>
          <rPr>
            <b/>
            <sz val="9"/>
            <color indexed="81"/>
            <rFont val="Tahoma"/>
            <family val="2"/>
          </rPr>
          <t>Autore:</t>
        </r>
        <r>
          <rPr>
            <sz val="9"/>
            <color indexed="81"/>
            <rFont val="Tahoma"/>
            <family val="2"/>
          </rPr>
          <t xml:space="preserve">
Perchè abbiamo un mapping a due diversi campi? Possiamo usare uno o l'altro indifferentemente?</t>
        </r>
      </text>
    </comment>
  </commentList>
</comments>
</file>

<file path=xl/comments3.xml><?xml version="1.0" encoding="utf-8"?>
<comments xmlns="http://schemas.openxmlformats.org/spreadsheetml/2006/main">
  <authors>
    <author>Autore</author>
  </authors>
  <commentList>
    <comment ref="A39" authorId="0">
      <text>
        <r>
          <rPr>
            <b/>
            <sz val="9"/>
            <color indexed="81"/>
            <rFont val="Tahoma"/>
            <family val="2"/>
          </rPr>
          <t>Autore:</t>
        </r>
        <r>
          <rPr>
            <sz val="9"/>
            <color indexed="81"/>
            <rFont val="Tahoma"/>
            <family val="2"/>
          </rPr>
          <t xml:space="preserve">
Mappatura presa da precendete lavoro non mi sembra congruente con significato … qui metterei il codice fiscale …
</t>
        </r>
      </text>
    </comment>
    <comment ref="B43" authorId="0">
      <text>
        <r>
          <rPr>
            <b/>
            <sz val="9"/>
            <color indexed="81"/>
            <rFont val="Tahoma"/>
            <family val="2"/>
          </rPr>
          <t>Autore:</t>
        </r>
        <r>
          <rPr>
            <sz val="9"/>
            <color indexed="81"/>
            <rFont val="Tahoma"/>
            <family val="2"/>
          </rPr>
          <t xml:space="preserve">
In XML-PA abbiamo sia Indirizzo SEDE che StabileOrganizzazione.</t>
        </r>
      </text>
    </comment>
    <comment ref="A124" authorId="0">
      <text>
        <r>
          <rPr>
            <b/>
            <sz val="9"/>
            <color indexed="81"/>
            <rFont val="Tahoma"/>
            <family val="2"/>
          </rPr>
          <t>Autore:</t>
        </r>
        <r>
          <rPr>
            <sz val="9"/>
            <color indexed="81"/>
            <rFont val="Tahoma"/>
            <family val="2"/>
          </rPr>
          <t xml:space="preserve">
Duplicato!</t>
        </r>
      </text>
    </comment>
  </commentList>
</comments>
</file>

<file path=xl/sharedStrings.xml><?xml version="1.0" encoding="utf-8"?>
<sst xmlns="http://schemas.openxmlformats.org/spreadsheetml/2006/main" count="11267" uniqueCount="2690">
  <si>
    <t>a</t>
  </si>
  <si>
    <t>Core Invoice Usage Specification (from CEN to XML-PA)</t>
  </si>
  <si>
    <t>Business Terms</t>
  </si>
  <si>
    <t>Mark conditional Information element not to be used</t>
  </si>
  <si>
    <t>Make semantic definition narrower</t>
  </si>
  <si>
    <t>Add synonyms</t>
  </si>
  <si>
    <t>Add explanatory text</t>
  </si>
  <si>
    <t>Cardinality</t>
  </si>
  <si>
    <t>Make a conditional element mandatory (0..x --&gt; 1..x)</t>
  </si>
  <si>
    <t>Decrease number of repetitions (x..n --&gt; x..1)</t>
  </si>
  <si>
    <t>Semantic data type</t>
  </si>
  <si>
    <t>Change semantic data type from string to ...</t>
  </si>
  <si>
    <t>Codes and identifiers</t>
  </si>
  <si>
    <t>Remove one of multiple defined lists</t>
  </si>
  <si>
    <t>Mark defined values as not allowed</t>
  </si>
  <si>
    <t>Business Rules</t>
  </si>
  <si>
    <t>Add new non-conflicting business rule for existing element(s)</t>
  </si>
  <si>
    <t>Make an existing business rule more restrictive</t>
  </si>
  <si>
    <t>Value domain for an element</t>
  </si>
  <si>
    <t>Restrict text or byte array length</t>
  </si>
  <si>
    <t>Require defined structured values</t>
  </si>
  <si>
    <t>Restrict allowed fraction digits</t>
  </si>
  <si>
    <t>Use this N° for next specification</t>
  </si>
  <si>
    <t>CIUS</t>
  </si>
  <si>
    <t xml:space="preserve">Semantic model  </t>
  </si>
  <si>
    <t>Accepted EN 16931 source syntaxes</t>
  </si>
  <si>
    <t>Target Italian XMLPA syntax</t>
  </si>
  <si>
    <t>CIUS specification description</t>
  </si>
  <si>
    <t>ID</t>
  </si>
  <si>
    <t>N°</t>
  </si>
  <si>
    <t>Type</t>
  </si>
  <si>
    <t>BT</t>
  </si>
  <si>
    <t>Description</t>
  </si>
  <si>
    <t>UBL</t>
  </si>
  <si>
    <t>CII</t>
  </si>
  <si>
    <t>XML PA field</t>
  </si>
  <si>
    <t>Restriction description</t>
  </si>
  <si>
    <t>BT-32</t>
  </si>
  <si>
    <t>1.2.1.8 RegimeFiscale</t>
  </si>
  <si>
    <t>BT is a conditional field and shall not be used by a foreign seller as it is not possible to map into XMLPA. CEN business rules are not broken. In case the seller is Italian this field shall contain the codification of RegimeFiscale (1.2.1.8)</t>
  </si>
  <si>
    <t>BT-84</t>
  </si>
  <si>
    <t>2.4.2.13 IBAN</t>
  </si>
  <si>
    <t>The payment account identifier shall be an IBAN code</t>
  </si>
  <si>
    <t>CA</t>
  </si>
  <si>
    <t>BT-49
BT-49-1</t>
  </si>
  <si>
    <t>1.1.6 PECDestinatario
1.1.4 CodiceDestinatario</t>
  </si>
  <si>
    <t>BT-49 shall contain a legal mail address (PEC) or IndicePA/CodiceDestinatario (see the Italian business rules). BT-49-1=IT:PEC or IT:IPA or IT:CODDEST</t>
  </si>
  <si>
    <t>BT-31</t>
  </si>
  <si>
    <t>1.2.1.1 IdFiscaleIVA 1.3.1.1 IdFiscaleIVA</t>
  </si>
  <si>
    <t>1.2.1.1 is mandatory in XMLPA (seller). BT-31 should be mandatory or copied from BT-63 (tax representative).</t>
  </si>
  <si>
    <t>BT-63</t>
  </si>
  <si>
    <t>1.2.1.1 is mandatory in XMLPA  (seller). BT-31 should be mandatory or copied from BT-63 (tax representative).</t>
  </si>
  <si>
    <t>BT-35</t>
  </si>
  <si>
    <t>1.2.2.1 Indirizzo, 1.2.2.4 Comune, 1.2.2.3 CAP</t>
  </si>
  <si>
    <t>Fields are mandatory in XMLPA  Mapped BTs should be mandatory</t>
  </si>
  <si>
    <t>BT-37</t>
  </si>
  <si>
    <t>BT-38</t>
  </si>
  <si>
    <t>Fields are mandatory in XMLPA. Mapped BTs should be mandatory</t>
  </si>
  <si>
    <t>BT-50</t>
  </si>
  <si>
    <t>1.4.2.1 Indirizzo, 1.4.2.4 Comune, 1.4.2.3 CAP</t>
  </si>
  <si>
    <t>BT-52</t>
  </si>
  <si>
    <t>BT-53</t>
  </si>
  <si>
    <t>BT-75</t>
  </si>
  <si>
    <t>2.1.9.12.1 Indirizzo, 2.1.9.12.4 Comune, 2.1.9.12.3 CAP</t>
  </si>
  <si>
    <t>Fields are mandatory in XMLPA. Mapped BTs should be mandatory (If BG-15 is present)</t>
  </si>
  <si>
    <t>BT-77</t>
  </si>
  <si>
    <t>BT-78</t>
  </si>
  <si>
    <t>BT-125</t>
  </si>
  <si>
    <t>2.5.5 Attachment</t>
  </si>
  <si>
    <t>If BT-122 not empty then BT-124 or BT-125 should be mandatory as the mapped field is mandatory in XMLPA.</t>
  </si>
  <si>
    <t>BT-81</t>
  </si>
  <si>
    <t>2.4.2.2 ModalitaPagamento</t>
  </si>
  <si>
    <t>SD</t>
  </si>
  <si>
    <t>BT-126</t>
  </si>
  <si>
    <t>2.2.1.1 NumeroLinea</t>
  </si>
  <si>
    <t>The BT value should be numeric</t>
  </si>
  <si>
    <t>CI</t>
  </si>
  <si>
    <t>BT-6</t>
  </si>
  <si>
    <t>VAT accounting currency code should be € for invoices from EU to IT in accordance with  2006/112/CE art. 9</t>
  </si>
  <si>
    <t>BR</t>
  </si>
  <si>
    <t>BT-48
BT-46, BT-46-1</t>
  </si>
  <si>
    <t>1.4.1.1 IdFiscaleIVA
1.4.1.2 CodiceFiscale</t>
  </si>
  <si>
    <t>1.4.1.1 is not mandatory in XMLPA (buyer) but VAT number or Fiscal code should be indicated with scheme IT:CF or IT:VAT</t>
  </si>
  <si>
    <t>VD</t>
  </si>
  <si>
    <t>BT-16</t>
  </si>
  <si>
    <t>2.1.8.1 NumeroDDT
2.1.8.2 DataDDT</t>
  </si>
  <si>
    <t>BT will be structured as unique ID containing the despatch date as well (e.g. 123456789_2017-03-05)</t>
  </si>
  <si>
    <t>BT maximum lenght shall be 30 chars (20 digit + YYYY-MM-DD)</t>
  </si>
  <si>
    <t>BT-27</t>
  </si>
  <si>
    <t>1.2.1.3.1 Denominazione</t>
  </si>
  <si>
    <t>BT maximum lenght shall be 80 chars</t>
  </si>
  <si>
    <t>BT-44</t>
  </si>
  <si>
    <t>1.4.1.3.1 Denominazione</t>
  </si>
  <si>
    <t>BT-62</t>
  </si>
  <si>
    <t>1.3.1.3.1 Denominazione</t>
  </si>
  <si>
    <t>BT-35, BT-36, BT-162</t>
  </si>
  <si>
    <t>1.2.2.1 Indirizzo</t>
  </si>
  <si>
    <t>The sum of BTs maximum lenght shall be 60 chars (including separator)</t>
  </si>
  <si>
    <t>BT-50, BT-51, BT-163</t>
  </si>
  <si>
    <t>1.4.2.1 Indirizzo</t>
  </si>
  <si>
    <t>BT-75, BT-76, BT-165</t>
  </si>
  <si>
    <t>2.1.9.12.1 Indirizzo</t>
  </si>
  <si>
    <t>1.2.2.4 Comune</t>
  </si>
  <si>
    <t>BT maximum lenght shall be 60 chars</t>
  </si>
  <si>
    <t xml:space="preserve"> 1.4.2.4 Comune</t>
  </si>
  <si>
    <t>2.1.9.12.4 Comune</t>
  </si>
  <si>
    <t>1.2.2.3 CAP</t>
  </si>
  <si>
    <t>BT maximum lenght shall be 15 chars (if country code =IT then it should be numeric and maximum length 5). In case the XMLPA will not be modified if country-code not =IT then CAP=99999 and CAP will be saved in attachment</t>
  </si>
  <si>
    <t xml:space="preserve"> 1.4.2.3 CAP</t>
  </si>
  <si>
    <t>2.1.9.12.3 CAP</t>
  </si>
  <si>
    <t>BT-39</t>
  </si>
  <si>
    <t>1.2.2.5 Provincia</t>
  </si>
  <si>
    <t>BT maximum lenght shall be 2 chars only used if country code=IT else the BT is not used</t>
  </si>
  <si>
    <t>BT-54</t>
  </si>
  <si>
    <t xml:space="preserve"> 1.4.2.5 Provincia</t>
  </si>
  <si>
    <t>BT-79</t>
  </si>
  <si>
    <t>2.1.9.12.5 Provincia</t>
  </si>
  <si>
    <t>BT-1</t>
  </si>
  <si>
    <t>2.1.1.4 Numero</t>
  </si>
  <si>
    <t>BT maximum lenght shall be 20 digit</t>
  </si>
  <si>
    <t>BT-11</t>
  </si>
  <si>
    <t>2.1.3.6 CodiceCUP</t>
  </si>
  <si>
    <t>BT maximum lenght shall be 15 chars</t>
  </si>
  <si>
    <t>BT-12</t>
  </si>
  <si>
    <t>2.1.3.2 IdDocumento</t>
  </si>
  <si>
    <t>BT maximum lenght shall be 20 chars</t>
  </si>
  <si>
    <t>BT-13</t>
  </si>
  <si>
    <t>2.1.2.2. IdDocumento</t>
  </si>
  <si>
    <t>BT-15</t>
  </si>
  <si>
    <t>2.1.5.2 IdDocumento</t>
  </si>
  <si>
    <t>BT-17</t>
  </si>
  <si>
    <t>2.1.3.7 CodiceCIG</t>
  </si>
  <si>
    <t>BT-19</t>
  </si>
  <si>
    <t>1.2.6 RiferimentoAmministrazione</t>
  </si>
  <si>
    <t>BT-21, BT-22</t>
  </si>
  <si>
    <t>2.1.1.11 Causale</t>
  </si>
  <si>
    <t>The sum of BTs maximum lenght shall be 200 chars or a split mechanism in multiple lines should be implemented</t>
  </si>
  <si>
    <t>BT-25</t>
  </si>
  <si>
    <t>2.1.6.2. IdDocumento</t>
  </si>
  <si>
    <t xml:space="preserve">1.2.1.1.1   IdPaese 1.2.1.1.2  IdCodice </t>
  </si>
  <si>
    <t>BT maximum lenght shall be 30 chars</t>
  </si>
  <si>
    <t xml:space="preserve">1.3.1.1.1   IdPaese 1.3.1.1.2  IdCodice </t>
  </si>
  <si>
    <t>BT-48</t>
  </si>
  <si>
    <t xml:space="preserve">1.4.1.1.1   IdPaese 1.4.1.1.2  IdCodice </t>
  </si>
  <si>
    <t>BT-41</t>
  </si>
  <si>
    <t>BT maximum lenght shall be 200 chars</t>
  </si>
  <si>
    <t>BT-42</t>
  </si>
  <si>
    <t>1.2.5.1 Telefono</t>
  </si>
  <si>
    <t>BT minimum length shall be 5 maximum lenght shall be 12 chars</t>
  </si>
  <si>
    <t>BT-43</t>
  </si>
  <si>
    <t>1.2.5.3 Email</t>
  </si>
  <si>
    <t>BT minimum length shall be 7 maximum lenght shall be 256 chars</t>
  </si>
  <si>
    <t>Only if country code=IT coded according to Italian province list</t>
  </si>
  <si>
    <t>BT-59</t>
  </si>
  <si>
    <t>2.4.2.1 Beneficiario</t>
  </si>
  <si>
    <t>BT-56</t>
  </si>
  <si>
    <t>BT-46, BT-46-1</t>
  </si>
  <si>
    <t>1.4.1.2 CodiceFiscale</t>
  </si>
  <si>
    <t>If BT-48 is empty then one of the buyer identifiers (0..n) should be the FiscalCode in BT-46. BT-46-1 shall contain the scheme IT:CF.</t>
  </si>
  <si>
    <t>BT-82</t>
  </si>
  <si>
    <t>BT-83</t>
  </si>
  <si>
    <t>2.4.2.21 CodicePagamento</t>
  </si>
  <si>
    <t>BT minimum length shall be 15 maximum lenght shall be 34 chars</t>
  </si>
  <si>
    <t>BT-85</t>
  </si>
  <si>
    <t>BT-86</t>
  </si>
  <si>
    <t>2.4.2.16 BIC</t>
  </si>
  <si>
    <t>BT minimum length shall be 8 maximum lenght shall be 11 chars</t>
  </si>
  <si>
    <t>BT-97, BT-98</t>
  </si>
  <si>
    <t xml:space="preserve">2.2.1.4   Descrizione </t>
  </si>
  <si>
    <t>BTs maximum lenght shall be 1000 chars</t>
  </si>
  <si>
    <t>BT-104, BT-105</t>
  </si>
  <si>
    <t>BT-112</t>
  </si>
  <si>
    <t>2.1.1.9 ImportoTotaleDocumento</t>
  </si>
  <si>
    <t>BT minimum length shall be 4 maximum lenght shall be 15 chars</t>
  </si>
  <si>
    <t>BT-115</t>
  </si>
  <si>
    <t>2.4.2.6 ImportoPagamento</t>
  </si>
  <si>
    <t>BT-92, BT-99</t>
  </si>
  <si>
    <t>2.2.1.9 PrezzoUnitario
2.2.1.11 PrezzoTotale</t>
  </si>
  <si>
    <t>BT minimum length shall be 4 maximum lenght shall be 21 chars</t>
  </si>
  <si>
    <t>BT-114</t>
  </si>
  <si>
    <t>2.1.1.10 Arrotondamento</t>
  </si>
  <si>
    <t>BT-116</t>
  </si>
  <si>
    <t>2.2.2.5 ImponibileImporto</t>
  </si>
  <si>
    <t>BT-117</t>
  </si>
  <si>
    <t>2.2.2.6 Imposta</t>
  </si>
  <si>
    <t>BT-120</t>
  </si>
  <si>
    <t>2.2.2.8 RiferimentoNormativo</t>
  </si>
  <si>
    <t>BT maximum lenght shall be 100 chars</t>
  </si>
  <si>
    <t>BT-122, BT-125-2</t>
  </si>
  <si>
    <t>2.5.1 NomeAttachment</t>
  </si>
  <si>
    <t>BTs maximum lenght shall be 60 chars</t>
  </si>
  <si>
    <t>BT-123</t>
  </si>
  <si>
    <t>2.5.4 DescrizioneAttachment</t>
  </si>
  <si>
    <t>BT-125-1</t>
  </si>
  <si>
    <t>2.5.3 FormatoAttachment</t>
  </si>
  <si>
    <t>BT maximum lenght shall be 10 chars</t>
  </si>
  <si>
    <t>BT maximum lenght shall be 4 digits</t>
  </si>
  <si>
    <t>BT-127</t>
  </si>
  <si>
    <t>2.2.1.16.2 RiferimentoTesto</t>
  </si>
  <si>
    <t>BT-128-1</t>
  </si>
  <si>
    <t>2.2.1.3.1 CodiceTipo</t>
  </si>
  <si>
    <t>BT maximum lenght shall be 35 chars</t>
  </si>
  <si>
    <t>BT-128</t>
  </si>
  <si>
    <t>2.2.1.3.2 CodiceValore</t>
  </si>
  <si>
    <t>BT-129</t>
  </si>
  <si>
    <t xml:space="preserve">Invoiced quantity  </t>
  </si>
  <si>
    <t>2.2.1.5 Quantita</t>
  </si>
  <si>
    <t>BT allowed fraction digits shall be 8</t>
  </si>
  <si>
    <t>BT-131</t>
  </si>
  <si>
    <t>Invoice line net amount</t>
  </si>
  <si>
    <t>2.2.1.11 PrezzoTotale</t>
  </si>
  <si>
    <t>BT-130</t>
  </si>
  <si>
    <t>2.2.1.6 UnitaMisura</t>
  </si>
  <si>
    <t>BTs maximum lenght shall be 10 chars</t>
  </si>
  <si>
    <t>BT-149</t>
  </si>
  <si>
    <t>BT-150</t>
  </si>
  <si>
    <t>BT-133</t>
  </si>
  <si>
    <t>2.2.1.15 RiferimentoAmministrazione</t>
  </si>
  <si>
    <t>BT-136, BT-141</t>
  </si>
  <si>
    <t>BT-139</t>
  </si>
  <si>
    <t>BT-140</t>
  </si>
  <si>
    <t>BT-144</t>
  </si>
  <si>
    <t>BT-145</t>
  </si>
  <si>
    <t>BT-146</t>
  </si>
  <si>
    <t>2.2.1.9 PrezzoUnitario</t>
  </si>
  <si>
    <t>BT-153</t>
  </si>
  <si>
    <t>BT-154</t>
  </si>
  <si>
    <t>BT-155</t>
  </si>
  <si>
    <t>BT-156</t>
  </si>
  <si>
    <t>BT-157</t>
  </si>
  <si>
    <t>BT-158</t>
  </si>
  <si>
    <t>BT-157-1</t>
  </si>
  <si>
    <t>BT-158-1</t>
  </si>
  <si>
    <t>BTs maximum lenght shall be 35 chars</t>
  </si>
  <si>
    <t>BT-158-2</t>
  </si>
  <si>
    <t>BT-159</t>
  </si>
  <si>
    <t>BT-160</t>
  </si>
  <si>
    <t xml:space="preserve">2.2.1.16 AltriDatiGestionali
2.2.1.16.1 TipoDato
</t>
  </si>
  <si>
    <t>BT-161</t>
  </si>
  <si>
    <t>2.2.1.16 AltriDatiGestionali
2.2.1.16.2 RiferimentoTesto</t>
  </si>
  <si>
    <t>BT-132</t>
  </si>
  <si>
    <t>2.1.2.4 NumItem</t>
  </si>
  <si>
    <t>BT-49, BT-49-1</t>
  </si>
  <si>
    <t>If BT-49-1= IT:PEC schema then BT-49  minimum length shall be 7 maximum lenght shall be 256 chars
else if BT-49-1 = IT:IPA schema then BT-49 maximum lenght shall be 6 chars
else if BT-49-1 = IT:CODDEST schema then BT-49 maximum lenght shall be 7 chars</t>
  </si>
  <si>
    <t>In case the seller is Italian this field shall contain the codification of RegimeFiscale (1.2.1.8 from RF01 to RF19)</t>
  </si>
  <si>
    <t xml:space="preserve">
BT46-1=IT:CF then BT-46 minimum lenght 11 and maximum lenght shall be 16 
</t>
  </si>
  <si>
    <t>1.4.1.3.5 CodEori</t>
  </si>
  <si>
    <t xml:space="preserve">BT-46-1=IT:EORI then BT-46 minimum lenght 13 and maximum lenght shall be 17 
</t>
  </si>
  <si>
    <t>1.4.1.1 IdFiscaleIva</t>
  </si>
  <si>
    <t>BT-46-1=IT:VAT then BT-46 maximum length 30 (the first two chars indicates country code)</t>
  </si>
  <si>
    <t>BT-29, BT-29-1</t>
  </si>
  <si>
    <t>1.2.1.2 CodiceFiscale or</t>
  </si>
  <si>
    <t xml:space="preserve">BT29-1=IT:CF then BT-29 minimum lenght 11 and maximum lenght shall be 16 </t>
  </si>
  <si>
    <t>1.2.1.3.5 CodEORI</t>
  </si>
  <si>
    <t xml:space="preserve">BT-29-1=IT:EORI then BT-29 minimum lenght 13 and maximum lenght shall be 17 </t>
  </si>
  <si>
    <t>BT-29-1=IT:VAT then BT-29 maximum length 30 (the first two chars indicates country code)</t>
  </si>
  <si>
    <t>BT-30, BT-30-1</t>
  </si>
  <si>
    <t>1.2.4.1 Ufficio
1.2.4.2 NumeroREA</t>
  </si>
  <si>
    <t>BT-30-1=IT:REA then BT-30 minimum lenght 3 and maximum lenght shall be 22 (first two chars indicate the italian province code)</t>
  </si>
  <si>
    <t>1.2.1.6 NumeroIscrizioneAlbo</t>
  </si>
  <si>
    <t xml:space="preserve">BT-30-1=IT:ALBO then BT-30 maximum length 60 </t>
  </si>
  <si>
    <t>Mapping implementation rules (from CEN to XML-PA)</t>
  </si>
  <si>
    <t>Semantic model BT</t>
  </si>
  <si>
    <t>Rule description</t>
  </si>
  <si>
    <t>MAPR</t>
  </si>
  <si>
    <t>AC</t>
  </si>
  <si>
    <t>Allowance/charge</t>
  </si>
  <si>
    <t>BG-20, BG-21, BT-97, BT-98, BT-104, BT-105</t>
  </si>
  <si>
    <t>The document allowance/charge reason and reason code will be put in the 2.2.1.4 Descrizione syntax field because the allowance/charge will be mapped to a new invoice line with 2.2.1.2 TipoCessionePrestazione=SC (with positive amount if allowance and negative amount if charge). Concatenate BT-97 value &amp; BT-98 id &amp; BT-98 value. Concatenate BT-104 value &amp; BT-105 id &amp; BT-105 value.</t>
  </si>
  <si>
    <t>BG-20, BG-21</t>
  </si>
  <si>
    <t>2.2.1 DettaglioLinee
2.2.1.1 NumeroLinea
2.2.1.2 TipoCessionePrestazione</t>
  </si>
  <si>
    <t>Document allowance/charges shall be mapped to Italian syntax in the group 2.2.1 DettaglioLinee as the syntax doesn't foreseen VAT category rate for document allowance/charge. The invoice line shall only indicate the allowance/charge with 2.2.1.2 TipoCessionPrestazione="SC". In case of document allowance the amount is negative, in case of document charge the amount is positive. 2.2.1.1 NumeroLinea should be generated at the end of all invoice lines</t>
  </si>
  <si>
    <t>2.2.1.5 Quantita
2.2.1.9 PrezzoUnitario
2.2.1.11 PrezzoTotale</t>
  </si>
  <si>
    <t>The 2.2.1.5 Quantita is always=1. The 2.2.1.9 PrezzoUnitario and 2.2.1.11 PrezzoTotale are mapped to the allowance/charge amount (negative amount in case of allowance, positive amount in case of charge)</t>
  </si>
  <si>
    <t>BT-93, BT-94, BT-100, BT-101</t>
  </si>
  <si>
    <t>2.2.1.16 AltriDatiGestionali
2.2.1.16.1 TipoDato
2.2.1.16.2 RiferimentoTesto</t>
  </si>
  <si>
    <t xml:space="preserve">2.2.1.16.1 = BT-id and 2.2.1.16.2=BT- value </t>
  </si>
  <si>
    <t>IN</t>
  </si>
  <si>
    <t>Info</t>
  </si>
  <si>
    <t>BT-139, BT-140, BT-144, BT-145</t>
  </si>
  <si>
    <t>BT-70</t>
  </si>
  <si>
    <t>BT-71</t>
  </si>
  <si>
    <t>BT-71-1</t>
  </si>
  <si>
    <t>BT-73</t>
  </si>
  <si>
    <t>2.2.1.7 DataInizioPeriodo
2.2.1.8 DataFinePeriodo</t>
  </si>
  <si>
    <t xml:space="preserve">This info will be repeated for each invoice line if BT-134 and BT-135 empty </t>
  </si>
  <si>
    <t>BT-74</t>
  </si>
  <si>
    <t>SP</t>
  </si>
  <si>
    <t>Split</t>
  </si>
  <si>
    <t xml:space="preserve">BT will be splitted in two fields indicating Country ID and Fiscal ID. IdPaese=the first 2 bytes are a prefix in accordance with ISO code ISO 3166 1 alpha-2 by which the country of issue may be identified. Nevertheless, Greece may use the prefix ‘EL’. The other bytes (between 2 and 13) are the IdCodice. </t>
  </si>
  <si>
    <t>CM</t>
  </si>
  <si>
    <t>Code mapping</t>
  </si>
  <si>
    <t>BT-7, BT-8</t>
  </si>
  <si>
    <t>2.2.2.7 EsigibilitaIVA</t>
  </si>
  <si>
    <r>
      <t>If BT-7 and BT-8 empty then 2.2.2.7="I"; if BT-7 has a date different from BT-2 then 2.2.2.7="D" (information about the date is lost) else if BT-7 = BT-2 then 2.2.2.7="I" ; if BT-8="invoice date" then 2.2.2.7="I"; if BT-8="paid to date" then 2.2.2.7="D"; if BT-8="delivery  date" then 2.2.2.7</t>
    </r>
    <r>
      <rPr>
        <sz val="8"/>
        <color indexed="10"/>
        <rFont val="Arial"/>
        <family val="2"/>
      </rPr>
      <t xml:space="preserve">=I </t>
    </r>
    <r>
      <rPr>
        <sz val="8"/>
        <color indexed="8"/>
        <rFont val="Arial"/>
        <family val="2"/>
      </rPr>
      <t xml:space="preserve">
2.2.2.7 is the same for each VAT category code of the invoice (in XMLPA this field is repeated in DatiRiepilogo - VAT breakdown session)</t>
    </r>
  </si>
  <si>
    <t>II</t>
  </si>
  <si>
    <t>Invoice info</t>
  </si>
  <si>
    <t>BTs will be concatenated into a line of Causale (0..n): "BT-21 Invoice note subject code" &amp; BT-21 value &amp; "BT-22 Invoice note" &amp; BT-22 value</t>
  </si>
  <si>
    <t>CO</t>
  </si>
  <si>
    <t>Concat</t>
  </si>
  <si>
    <t xml:space="preserve">BTs will be concatenated into Indirizzo </t>
  </si>
  <si>
    <t xml:space="preserve">If BT not empty concatenate into a line of Causale (0..n): "BT-41 Seller contact point" &amp; BT-41 value </t>
  </si>
  <si>
    <t xml:space="preserve">If BT not empty concatenate into a line of Causale (0..n): "BT-56 Buyer contact point" &amp; BT-56 value </t>
  </si>
  <si>
    <t>BT-20</t>
  </si>
  <si>
    <t xml:space="preserve">If BT not empty concatenate into a line of Causale (0..n): "BT-20 Payment terms" &amp; BT-20 value </t>
  </si>
  <si>
    <t>IM</t>
  </si>
  <si>
    <t>ID mapping</t>
  </si>
  <si>
    <t>1.2.1.2 CodiceFiscale or
1.2.1.3.5 CodEORI</t>
  </si>
  <si>
    <t>According to BT-29-1 value it will be mapped on one the indicated field else not mapped (attachment). Scheme IT:CF or IT:EORI (or IT:VAT)</t>
  </si>
  <si>
    <t>1.2.4.1 Ufficio
1.2.4.2 NumeroREA or
1.2.1.6 NumeroIscrizioneAlbo</t>
  </si>
  <si>
    <t>According to BT-30-1 value it will be mapped on one the indicated field else not mapped (attachment). The first two chars in the first field and the remaining in the second field if REA otherwhise 1.2.1.6=BT-30 if BT-30-1 Albo</t>
  </si>
  <si>
    <t>1.4.1.2 CodiceFiscale
1.4.1.3.5 CodEORI</t>
  </si>
  <si>
    <t>According to BT-46-1 value it will be mapped on one the indicated field else not mapped. Scheme IT:CF or IT:EORI (or IT:VAT)</t>
  </si>
  <si>
    <t>1.2.1.8  RegimeFiscale</t>
  </si>
  <si>
    <t xml:space="preserve">In case of a foreign seller the RegimeFiscale=RF00 (undefined) automatically and BT-32 value will be saved in attachment as not mapped value. If the seller is Italian RegimeFiscale=BT-32 value. </t>
  </si>
  <si>
    <t>Values to be mapped</t>
  </si>
  <si>
    <t>BT-3</t>
  </si>
  <si>
    <t>2.1.1.1 TipoDocumento</t>
  </si>
  <si>
    <t xml:space="preserve">If BT not empty concatenate into a line of Causale (0..n): "BT-82 Payment means text" &amp; BT-82 value </t>
  </si>
  <si>
    <t>BT-95, BT-102</t>
  </si>
  <si>
    <t>2.2.1.14 Natura</t>
  </si>
  <si>
    <t>Values to be mapped (extend with Standard Rate)</t>
  </si>
  <si>
    <t>BT-96, BT-103</t>
  </si>
  <si>
    <t>2.2.1.12 AliquotaIVA</t>
  </si>
  <si>
    <t>If BT is empty then 2.2.1.12= 0,00%</t>
  </si>
  <si>
    <t>BT-97</t>
  </si>
  <si>
    <t>2.2.1.4 Descrizione</t>
  </si>
  <si>
    <t>If BT is empty then "Sconto documento"</t>
  </si>
  <si>
    <t>BT-104</t>
  </si>
  <si>
    <t>If BT is empty then "Maggiorazione documento"</t>
  </si>
  <si>
    <t>Calculation</t>
  </si>
  <si>
    <t>BT-106</t>
  </si>
  <si>
    <t>SUM (BT-131)</t>
  </si>
  <si>
    <t>BT-107</t>
  </si>
  <si>
    <t>SUM(BT-92)</t>
  </si>
  <si>
    <t>BT-108</t>
  </si>
  <si>
    <t>SUM(BT-99)</t>
  </si>
  <si>
    <t>BT-109</t>
  </si>
  <si>
    <t>BT-106-BT-107+BT-108</t>
  </si>
  <si>
    <t>BT-110</t>
  </si>
  <si>
    <t>SUM(BT-117)</t>
  </si>
  <si>
    <t>BT-109+BT-110</t>
  </si>
  <si>
    <t>BT-112-BT-113+BT-114
importoPagamento is not checked in FatturaPA thus if BT-113 is not empty there is no problem</t>
  </si>
  <si>
    <t>SUM (BT-131) + SUM (BT-99) - SUM(BT-92) with same BT-151 and BT-152</t>
  </si>
  <si>
    <t>BT-116*BT-119</t>
  </si>
  <si>
    <t>BT-118</t>
  </si>
  <si>
    <t>2.2.2.2 Natura</t>
  </si>
  <si>
    <t>map values (add standard rate to Natura or consider that if Aliquota!=0 is standard rate) and verify if BT-121 is compliant if not empty.
If BT-118=Z then Natura=N3 and if BT-118=0 then Natura=N2</t>
  </si>
  <si>
    <t>BT-119</t>
  </si>
  <si>
    <t>2.2.2.1 AliquotaIVA</t>
  </si>
  <si>
    <t>for each different BT-151 and BT-152. if not present insert 0%</t>
  </si>
  <si>
    <t xml:space="preserve">BTs will be concatenated into NomeAttachment </t>
  </si>
  <si>
    <t>AT</t>
  </si>
  <si>
    <t>Attachment</t>
  </si>
  <si>
    <t>BT-124</t>
  </si>
  <si>
    <t>a txt with the link will be created as attachment (and in case BT-125 not empty a new attachment is created)</t>
  </si>
  <si>
    <t>If BT-149 not empty then BT-129 (Invoiced Quantity)/BT-149 (item price base quantity) else BT-129. Limit fraction digits to 8 and length from minimum 4 to max 21.</t>
  </si>
  <si>
    <t>BT-130, BT-149, BT-150</t>
  </si>
  <si>
    <t xml:space="preserve">The same as BT-150. If BT-149 not empty or !=1 concatenate BT-149 (Item price base quantity) BT-150
</t>
  </si>
  <si>
    <t>2.2.1.2 PrezzoTotale</t>
  </si>
  <si>
    <t>(BT-146*BT-129/BT-149)-SUM(BT-136)+SUM(BT-141)</t>
  </si>
  <si>
    <t>2.1.2.4 NumItem
2.1.2.1 RiferimentoNumeroLinea</t>
  </si>
  <si>
    <t>if BT-132 not empty then create a new 2.1.2 with 2.1.2.4=BT-132 and 2.1.2.1=BT=126 (in case is alfanumeric trace the generated numeric id)</t>
  </si>
  <si>
    <t>BG-27, BG-28, BT-139, BT-140, BT-144, BT-145</t>
  </si>
  <si>
    <t>The line allowance/charge reason and reason code will be put in the 2.2.1.4 Descrizione syntax field because the allowance/charge will be mapped to a new invoice line with 2.2.1.2 TipoCessionePrestazione=SC (with positive amount if allowance and negative amount if charge). Concatenate BT-139 value &amp; BT-140 id &amp; BT-140 value. Concatenate BT-144 value &amp; BT-145 id &amp; BT-145 value.</t>
  </si>
  <si>
    <t xml:space="preserve">BG-27, BG-28  </t>
  </si>
  <si>
    <t>Document allowance/charges shall be mapped to Italian syntax in the group 2.2.1 DettaglioLinee as the syntax doesn't foreseen VAT category rate for document allowance/charge. The invoice line shall only indicate the allowance/charge with 2.2.1.2 TipoCessionPrestazione="SC". In case of document allowance the amount is negative, in case of document charge the amount is positive. 2.2.1.1 NumeroLinea should be the same as the line (in XMLPA it could be duplicated, no check is performed)</t>
  </si>
  <si>
    <t>2.2.1.5 Quantita
2.2.1.9 PrezzoUnitario
2.2.1.11 PrezzoTotale
2.2.1.14 Natura
2.2.1.12 AliquotaIVA</t>
  </si>
  <si>
    <t>The 2.2.1.5 Quantita is always=1. 2.2.1.9 PrezzoUnitario and 2.2.1.11 PrezzoTotale are mapped to the allowance/charge amount (negative amount in case of allowance, positive amount in case of charge). 2.2.19=-(BT-137*BT-138) or -(BT-142*BT-143). 2.2.1.12= corresponding line VAT
2.2.1.14= corresponding line VAT category code</t>
  </si>
  <si>
    <t xml:space="preserve">BT-137, BT-138, BT-142, BT-143, </t>
  </si>
  <si>
    <t>BT-147, BT-148</t>
  </si>
  <si>
    <t>BT-151</t>
  </si>
  <si>
    <t>BT-152</t>
  </si>
  <si>
    <t>BT-153, BT-154</t>
  </si>
  <si>
    <t xml:space="preserve">Concatenate BT-153 value &amp; BT-154 value. </t>
  </si>
  <si>
    <t>2.2.1.3 CodiceArticolo
2.2.1.3.1 CodiceTipo
2.2.1.3.2 CodiceValore</t>
  </si>
  <si>
    <t xml:space="preserve">2.2.1.3.1 = BT-id and 2.2.1.3.2=BT- value </t>
  </si>
  <si>
    <t xml:space="preserve">
2.2.1.3.2 CodiceValore</t>
  </si>
  <si>
    <t xml:space="preserve">2.2.1.3.2=BT- value </t>
  </si>
  <si>
    <t xml:space="preserve">2.2.1.3.1=BT- value </t>
  </si>
  <si>
    <t>BT-158-1, BT-158-2</t>
  </si>
  <si>
    <t>2.2.1.3.1=concatenate BTs values</t>
  </si>
  <si>
    <t xml:space="preserve">2.2.1.16.1=BT- value </t>
  </si>
  <si>
    <t xml:space="preserve">2.2.1.16.2=BT- value </t>
  </si>
  <si>
    <t>NM</t>
  </si>
  <si>
    <t>Not mapped values</t>
  </si>
  <si>
    <t>BT-7, BT-10, BT-14, BT-18, BT-18-1, BT-23, BT-28, BT-33, BT-34, BT-34-1, BT-45, BT-57, BT-58, BT-60, BT-60-1, BT-61, BT-61-1,BT-64,BT-65,BT-164,BT-66,BT-,BT-68,BT-69, BT-87, BT-88, BT-89, BT-90, BT-91, BT-113</t>
  </si>
  <si>
    <t>2.5.1 NomeAttachment
2.5.3 FormatoAttachment
2.5.5 Attachment</t>
  </si>
  <si>
    <t>Create file txt 2.5.5 with not mapped values with BT-id,BT-value. 2.5.1 "Not mapped values". 2.5.3 "txt" and provide a warning to the user that these values will be included as attachment because there are not specific fields where mapping the values</t>
  </si>
  <si>
    <t>BT-29, BT-29-1, BT-30, BT-30-1, BT-32, BT-46, BT-47, BT-47-1</t>
  </si>
  <si>
    <t>If BTs are not mapped then add to the created file txt 2.5.5 with not mapped values with BT-id,BT-value. 2.5.1 "Not mapped values". 2.5.3 "txt" and provide a warning to the user that these values will be included as attachment because there are not specific fields where mapping the values</t>
  </si>
  <si>
    <t>DE</t>
  </si>
  <si>
    <t>Default</t>
  </si>
  <si>
    <t>not mapped but mandatory in XMLPA</t>
  </si>
  <si>
    <t xml:space="preserve">1.1.1   IdTrasmittente
1.1.1.1   IdPaese    
1.1.1.2   IdCodice </t>
  </si>
  <si>
    <t>Default value is …</t>
  </si>
  <si>
    <t xml:space="preserve">1.1.2  ProgressivoInvio  </t>
  </si>
  <si>
    <t xml:space="preserve">Default value is </t>
  </si>
  <si>
    <t xml:space="preserve">1.1.3  FormatoTrasmissione     </t>
  </si>
  <si>
    <t>Default value is FPA12 if BT-49 is a code with 6 chars and BT-49-1 is IndiceIPA else FPR12 if BT-49 is PEC (and BT-49-1 is PEC) or a code with 7 chars</t>
  </si>
  <si>
    <t>2.4.1  CondizioniPagamento</t>
  </si>
  <si>
    <t>Default value is TP02 because 2.4DatiPagamento is always present due to 2.4.2.6ImportoPagamento which is mapped to a mandatory BT-115.</t>
  </si>
  <si>
    <t>create a rounding line for difference between fraction digits number in case of high quantities</t>
  </si>
  <si>
    <t>In case of a foreign seller the RegimeFiscale=RF00 (unknown). If the seller is Italian RegimeFiscale=BT-32 value</t>
  </si>
  <si>
    <t>not mapped but mandatory in XMLPA if 1.2.4 (BT-30-1 REA scheme)</t>
  </si>
  <si>
    <t>1.2.4.5 StatoLiquidazione</t>
  </si>
  <si>
    <t>Default value is LN</t>
  </si>
  <si>
    <t>BT-113</t>
  </si>
  <si>
    <t>2.1.1.9 ImportoTotaleDocumento
2.4.2.6 ImportoPagamento</t>
  </si>
  <si>
    <t>The value will not be mapped directly to a corresponding field but ImportoPagamento=ImportoTotaleDocumento - BT-113 value</t>
  </si>
  <si>
    <t>If BT-124 and BT-125 not empty create 2 attachments (keep the URL)</t>
  </si>
  <si>
    <t>Type of change</t>
  </si>
  <si>
    <t>Example/remark</t>
  </si>
  <si>
    <t>Can be achieved by changing cardinality 0..x to 0..0. This essentially means that an element which use is conditional is not to be used. This will not affect the receivers processing. Care need to be taken to ensure that the business rules defined for the core invoice model are not broken.</t>
  </si>
  <si>
    <t>A narrower semantic definition of a business term means that the meaning conveyed is still within the meaning defined in the core invoice model and is already recognised by the receiver.</t>
  </si>
  <si>
    <t>As synonyms will only supplement the original business terms but do not replace it - the original term is still normative. A receiver who has designed his processing based on the core invoice model can continue to do so. Examples of synonyms are mapping of national or sector terminology to the terminology used in the core invoice.</t>
  </si>
  <si>
    <t>Adding explanatory text that, for example, explains how a business term is used in a specific use case. There is a risk is that such text may also affect the semantic definition and this must be avoided. Explanatory information does not require any further action from the receiver and the automatic processing of the assigned invoice is still possible.</t>
  </si>
  <si>
    <t>If a conditional element is made mandatory it simply means that the option of using it is applied. The receiver shall be prepared for the situation that a conditional element is used, so he does not need to modify his processing.</t>
  </si>
  <si>
    <t>If the number of repetitions is decreased they will remain within the limit that the receiver has catered for.</t>
  </si>
  <si>
    <t>If the semantic data type of a business term is changed from string to some other type the receiver can still process the value as a string.</t>
  </si>
  <si>
    <t>Where the core invoice semantic model defines more than one allowed list and the core invoice usage specification reduces the number of allowed lists then the invoice instance document is still conformant. However such a change shall leave at least one of the defined lists in place.</t>
  </si>
  <si>
    <t>If the allowed code values are restricted within an existing list it simply means that certain values of the full list are being used and the receiver should have designed for processing them.</t>
  </si>
  <si>
    <t>Represents an additional restriction on the allowed content within what is defined for the core invoice model. The receiver should therefore have designed for that content.</t>
  </si>
  <si>
    <t>The exchanged content of the business term remains within what was defined for the core invoice model and the receiver should have designed for it.</t>
  </si>
  <si>
    <t>If a maximum is set on the length where there was no limit the content remains within what was defined for the core invoice model.</t>
  </si>
  <si>
    <t>When the core invoice model does not set a structure on a value the receiver would not have designed for processing in any particular form. Rules to enforce a given pattern should therefore not affect his processing.</t>
  </si>
  <si>
    <t>Fewer fraction digits result in a value that is within the accuracy that the receiver would have designed for when implementing the core invoice model.</t>
  </si>
  <si>
    <t>Example/remark/explanation</t>
  </si>
  <si>
    <t xml:space="preserve">Add new information elements </t>
  </si>
  <si>
    <t>To conform to the core invoice model, the receiver shall be able to receive and process all information elements as defined in the core invoice model. If an information element is added to the data model the receiver shall take that term into account and decide on how to process it. In order to assure that the additional information elements are processed correctly a bilateral agreement shall exist, see clause 7.1.</t>
  </si>
  <si>
    <t>Make semantic definition wider</t>
  </si>
  <si>
    <t>If a semantic definition is made wider, the meaning of the exchanged data will be beyond what the core invoice model has defined. That requires the receiver to modify his processing to take that additional meaning into account.</t>
  </si>
  <si>
    <t>Rather than extending the semantic definition of an element it is preferable to add a new element with the required semantic meaning.</t>
  </si>
  <si>
    <t>Increase number of repetitions (x..1 --&gt; x..n)</t>
  </si>
  <si>
    <t>If an invoice instance document contains more repetitions of information elements than what is defined in the core invoice model and thus expected by the receiver, the receiver shall in his processing take into consideration the added repetitions.</t>
  </si>
  <si>
    <t>Add a new list</t>
  </si>
  <si>
    <t>If a new code list is added, the receiver shall be able to understand the business meaning of the codes in that list requiring him to modify his processing.</t>
  </si>
  <si>
    <t>Add values to a defined list</t>
  </si>
  <si>
    <t>By extending the content of an existing list code values are added that the receiver shall understand, requiring him to modify his processing.</t>
  </si>
  <si>
    <t>Care should be taken to ensure that any alteration to business rules preserve the semantic interoperability to the core invoice model.</t>
  </si>
  <si>
    <t>Remove an existing Business Rule.</t>
  </si>
  <si>
    <t>Business rules are defined in order to control the integrity and consistency of the data values allowing the receiver to design his processing accordingly. If rules are removed that may require redesign of the processing.</t>
  </si>
  <si>
    <t>Make an existing business rule less restrictive.</t>
  </si>
  <si>
    <t>By making a business rule less restrictive it will allow values that the receiver may not have planned for.</t>
  </si>
  <si>
    <t>Care should be taken to ensure that any alteration of a value domain for an element preserves the semantic interoperability to the core invoice model. Rather than amending the value domains it should be considered to add a new element with the required value domain.</t>
  </si>
  <si>
    <t>Increase element length.</t>
  </si>
  <si>
    <t>If maximum lengths are removed, the invoice instance document may include data strings that are longer than what the receiver has designed for.
Reducing maximum lengths would not affect the processing and is not considered as an extension. Maximum lengths are generally set if there are field length restrictions in databases so extending them would require change of database structure and any interfaces that display that data field in the given system. Increasing length is thus likely to impose significant changes and other ways of exchanging the added data should be preferred such as by using attachments.</t>
  </si>
  <si>
    <t>Change structure definition of values.</t>
  </si>
  <si>
    <t>If values have defined structure the receiver can process or parse that value accordingly. If that structure is changed such processing may need to be modified.
Defined structuring of data is most common for identifiers, dates and times the exact structure may differ per syntax. It should be preferred to restructure the data itself so that it fits into the defined structure instead of changing the defined structure to fit the data.</t>
  </si>
  <si>
    <t>Increase allowed fraction digits.</t>
  </si>
  <si>
    <t>If the number of allowed digits is increased beyond what is defined in the core invoice model, the receiver may need to modify his processing. For example to avoid rounding issues.</t>
  </si>
  <si>
    <t>Path</t>
  </si>
  <si>
    <t>/Invoice/cbc:ID</t>
  </si>
  <si>
    <t>BT-2</t>
  </si>
  <si>
    <t>/Invoice/cbc:IssueDate</t>
  </si>
  <si>
    <t>/Invoice/cbc:InvoiceTypeCode</t>
  </si>
  <si>
    <t>BT-5</t>
  </si>
  <si>
    <t>/Invoice/cbc:DocumentCurrencyCode</t>
  </si>
  <si>
    <t>/Invoice/cbc:TaxCurrencyCode</t>
  </si>
  <si>
    <t>BT-7</t>
  </si>
  <si>
    <t>/Invoice/cbc:TaxPointDate</t>
  </si>
  <si>
    <t>BT-8</t>
  </si>
  <si>
    <t>/Invoice/cac:InvoicePeriod/cbc:DescriptionCode</t>
  </si>
  <si>
    <t>BT-9</t>
  </si>
  <si>
    <t>/Invoice/cbc:DueDate</t>
  </si>
  <si>
    <t>BT-10</t>
  </si>
  <si>
    <t>/Invoice/cbc:BuyerReference</t>
  </si>
  <si>
    <t>/Invoice/cac:ProjectReference/cbc:ID</t>
  </si>
  <si>
    <t>/Invoice/cac:ContractDocumentReference/cbc:ID</t>
  </si>
  <si>
    <t>/Invoice/cac:OrderReference/cbc:ID</t>
  </si>
  <si>
    <t>BT-14</t>
  </si>
  <si>
    <t>/Invoice/cac:OrderReference/cbc:SalesOrderID</t>
  </si>
  <si>
    <t>/Invoice/cac:ReceiptDocumentReference/cbc:ID</t>
  </si>
  <si>
    <t>/Invoice/cac:DespatchDocumentReference/cbc:ID</t>
  </si>
  <si>
    <t>/Invoice/cac:OriginatorDocumentReference/cbc:ID</t>
  </si>
  <si>
    <t>BT-18</t>
  </si>
  <si>
    <t>/Invoice/cac:AdditionalDocumentReference/cbc:ID</t>
  </si>
  <si>
    <t>BT-18-1</t>
  </si>
  <si>
    <t>/Invoice/cac:AdditionalDocumentReference/cbc:ID/@schemeID</t>
  </si>
  <si>
    <t>/Invoice/cbc:AccountingCost</t>
  </si>
  <si>
    <t>/Invoice/cac:PaymentTerms/cbc:Note</t>
  </si>
  <si>
    <t>BG-1</t>
  </si>
  <si>
    <t>BT-21</t>
  </si>
  <si>
    <t>/Invoice/cbc:Note</t>
  </si>
  <si>
    <t>BT-22</t>
  </si>
  <si>
    <t>BG-2</t>
  </si>
  <si>
    <t>BT-23</t>
  </si>
  <si>
    <t>/Invoice/cbc:ProfileID</t>
  </si>
  <si>
    <t>BT-24</t>
  </si>
  <si>
    <t>/Invoice/cbc:CustomizationID</t>
  </si>
  <si>
    <t>BG-3</t>
  </si>
  <si>
    <t>/Invoice/cac:BillingReference/cac:InvoiceDocumentReference</t>
  </si>
  <si>
    <t>/Invoice/cac:BillingReference/cac:InvoiceDocumentReference/cbc:ID</t>
  </si>
  <si>
    <t>BT-26</t>
  </si>
  <si>
    <t>/Invoice/cac:BillingReference/cac:InvoiceDocumentReference/cbc:IssueDate</t>
  </si>
  <si>
    <t>BG-5</t>
  </si>
  <si>
    <t>/Invoice/cac:AccountingSupplierParty</t>
  </si>
  <si>
    <t>/Invoice/cac:AccountingSupplierParty/cac:Party/cac:PartyLegalEntity/cbc:RegistrationName</t>
  </si>
  <si>
    <t>BT-28</t>
  </si>
  <si>
    <t>/Invoice/cac:AccountingSupplierParty/cac:Party/cac:PartyName/cbc:Name</t>
  </si>
  <si>
    <t>BT-29</t>
  </si>
  <si>
    <t>/Invoice/cac:AccountingSupplierParty/cac:Party/cac:PartyIdentification/cbc:ID</t>
  </si>
  <si>
    <t>BT-29-1</t>
  </si>
  <si>
    <t>/Invoice/cac:AccountingSupplierParty/cac:Party/cac:PartyIdentification/cbc:ID/@schemeID</t>
  </si>
  <si>
    <t>BT-30</t>
  </si>
  <si>
    <t>/Invoice/cac:AccountingSupplierParty/cac:Party/cac:PartyLegalEntity/cbc:CompanyID</t>
  </si>
  <si>
    <t>BT-30-1</t>
  </si>
  <si>
    <t>/Invoice/cac:AccountingSupplierParty/cac:Party/cac:PartyLegalEntity/cbc:CompanyID/@schemeID</t>
  </si>
  <si>
    <t>/Invoice/cac:AccountingSupplierParty/cac:Party/cac:PartyTaxScheme/cbc:CompanyID</t>
  </si>
  <si>
    <t>BT-33</t>
  </si>
  <si>
    <t>/Invoice/cac:AccountingSupplierParty/cac:Party/cac:PartyLegalEntity/cbc:CompanyLegalForm</t>
  </si>
  <si>
    <t>BT-34</t>
  </si>
  <si>
    <t>/Invoice/cac:AccountingSupplierParty/cac:Party/cbc:EndpointID</t>
  </si>
  <si>
    <t>BT-34-1</t>
  </si>
  <si>
    <t>/Invoice/cac:AccountingSupplierParty/cac:Party/cbc:EndpointID/@schemeID</t>
  </si>
  <si>
    <t>/Invoice/cac:AccountingSupplierParty/cac:Party/cac:PostalAddress</t>
  </si>
  <si>
    <t>/Invoice/cac:AccountingSupplierParty/cac:Party/cac:PostalAddress/cbc:StreetName</t>
  </si>
  <si>
    <t>BT-36</t>
  </si>
  <si>
    <t>/Invoice/cac:AccountingSupplierParty/cac:Party/cac:PostalAddress/cbc:AdditionalStreetName</t>
  </si>
  <si>
    <t>BT-162</t>
  </si>
  <si>
    <t>/Invoice/cac:AccountingSupplierParty/cac:Party/cac:PostalAddress/cac:AddressLine/cbc:Line</t>
  </si>
  <si>
    <t>/Invoice/cac:AccountingSupplierParty/cac:Party/cac:PostalAddress/cbc:CityName</t>
  </si>
  <si>
    <t>/Invoice/cac:AccountingSupplierParty/cac:Party/cac:PostalAddress/cbc:PostalZone</t>
  </si>
  <si>
    <t>/Invoice/cac:AccountingSupplierParty/cac:Party/cac:PostalAddress/cbc:CountrySubentity</t>
  </si>
  <si>
    <t>BT-40</t>
  </si>
  <si>
    <t>/Invoice/cac:AccountingSupplierParty/cac:Party/cac:PostalAddress/cac:Country/cbc:IdentificationCode</t>
  </si>
  <si>
    <t>BG-6</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</si>
  <si>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</si>
  <si>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</si>
  <si>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</si>
  <si>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</si>
  <si>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BG-7</t>
  </si>
  <si>
    <t>/Invoice/cac:AccountingCustomerParty</t>
  </si>
  <si>
    <t>/Invoice/cac:AccountingCustomerParty/cac:Party/cac:PartyLegalEntity/cbc:RegistrationName</t>
  </si>
  <si>
    <t>BT-45</t>
  </si>
  <si>
    <t>/Invoice/cac:AccountingCustomerParty/cac:Party/cac:PartyName/cbc:Name</t>
  </si>
  <si>
    <t>BT-46</t>
  </si>
  <si>
    <t>/Invoice/cac:AccountingCustomerParty/cac:Party/cac:PartyIdentification/cbc:ID</t>
  </si>
  <si>
    <t>BT-46-1</t>
  </si>
  <si>
    <t>/Invoice/cac:AccountingCustomerParty/cac:Party/cac:PartyIdentification/cbc:ID/@schemeID</t>
  </si>
  <si>
    <t>BT-47</t>
  </si>
  <si>
    <t>/Invoice/cac:AccountingCustomerParty/cac:Party/cac:PartyLegalEntity/cbc:CompanyID</t>
  </si>
  <si>
    <t>BT-47-1</t>
  </si>
  <si>
    <t>/Invoice/cac:AccountingCustomerParty/cac:Party/cac:PartyLegalEntity/cbc:CompanyID/@schemeID</t>
  </si>
  <si>
    <t>/Invoice/cac:AccountingCustomerParty/cac:Party/cac:PartyTaxScheme/cbc:CompanyID</t>
  </si>
  <si>
    <t>BT-49</t>
  </si>
  <si>
    <t>/Invoice/cac:AccountingCustomerParty/cac:Party/cbc:EndpointID</t>
  </si>
  <si>
    <t>BT-49-1</t>
  </si>
  <si>
    <t>/Invoice/cac:AccountingCustomerParty/cac:Party/cbc:EndpointID/@schemeID</t>
  </si>
  <si>
    <t>BG-8</t>
  </si>
  <si>
    <t>/Invoice/cac:AccountingCustomerParty/cac:Party/cac:PostalAddress</t>
  </si>
  <si>
    <t>/Invoice/cac:AccountingCustomerParty/cac:Party/cac:PostalAddress/cbc:StreetName</t>
  </si>
  <si>
    <t>BT-51</t>
  </si>
  <si>
    <t>/Invoice/cac:AccountingCustomerParty/cac:Party/cac:PostalAddress/cbc:AdditionalStreetName</t>
  </si>
  <si>
    <t>BT-163</t>
  </si>
  <si>
    <t>/Invoice/cac:AccountingCustomerParty/cac:Party/cac:PostalAddress/cac:AddressLine/cbc:Line</t>
  </si>
  <si>
    <t>/Invoice/cac:AccountingCustomerParty/cac:Party/cac:PostalAddress/cbc:CityName</t>
  </si>
  <si>
    <t>/Invoice/cac:AccountingCustomerParty/cac:Party/cac:PostalAddress/cbc:PostalZone</t>
  </si>
  <si>
    <t>/Invoice/cac:AccountingCustomerParty/cac:Party/cac:PostalAddress/cbc:CountrySubentity</t>
  </si>
  <si>
    <t>BT-55</t>
  </si>
  <si>
    <t>/Invoice/cac:AccountingCustomerParty/cac:Party/cac:PostalAddress/cac:Country/cbc:IdentificationCode</t>
  </si>
  <si>
    <t>BG-9</t>
  </si>
  <si>
    <t>/Invoice/cac:AccountingCustomerParty/cac:Party/cac:Contact</t>
  </si>
  <si>
    <t>/Invoice/cac:AccountingCustomerParty/cac:Party/cac:Contact/cbc:Name</t>
  </si>
  <si>
    <t>BT-57</t>
  </si>
  <si>
    <t>/Invoice/cac:AccountingCustomerParty/cac:Party/cac:Contact/cbc:Telephone</t>
  </si>
  <si>
    <t>BT-58</t>
  </si>
  <si>
    <t>/Invoice/cac:AccountingCustomerParty/cac:Party/cac:Contact/cbc:ElectronicMail</t>
  </si>
  <si>
    <t>BG-10</t>
  </si>
  <si>
    <t>/Invoice/cac:PayeeParty</t>
  </si>
  <si>
    <t>/Invoice/cac:PayeeParty/cac:PartyName/cbc:Name</t>
  </si>
  <si>
    <t>BT-60</t>
  </si>
  <si>
    <t>/Invoice/cac:PayeeParty/cac:PartyIdentification/cbc:ID</t>
  </si>
  <si>
    <t>BT-60-1</t>
  </si>
  <si>
    <t>/Invoice/cac:PayeeParty/cac:PartyIdentification/cbc:ID/@schemeID</t>
  </si>
  <si>
    <t>BT-61</t>
  </si>
  <si>
    <t>/Invoice/cac:PayeeParty/cac:PartyLegalEntity/cbc:CompanyID</t>
  </si>
  <si>
    <t>BT-61-1</t>
  </si>
  <si>
    <t>/Invoice/cac:PayeeParty/cac:PartyLegalEntity/cbc:CompanyID/@schemeID</t>
  </si>
  <si>
    <t>BG-11</t>
  </si>
  <si>
    <t>/Invoice/cac:TaxRepresentativeParty</t>
  </si>
  <si>
    <t>/Invoice/cac:TaxRepresentativeParty/cac:PartyName/cbc:Name</t>
  </si>
  <si>
    <t>/Invoice/cac:TaxRepresentativeParty/cac:PartyTaxScheme/cbc:CompanyID</t>
  </si>
  <si>
    <t>BG-12</t>
  </si>
  <si>
    <t>/Invoice/cac:TaxRepresentativeParty/cac:PostalAddress</t>
  </si>
  <si>
    <t>BT-64</t>
  </si>
  <si>
    <t>/Invoice/cac:TaxRepresentativeParty/cac:PostalAddress/cbc:StreetName</t>
  </si>
  <si>
    <t>BT-65</t>
  </si>
  <si>
    <t>/Invoice/cac:TaxRepresentativeParty/cac:PostalAddress/cbc:AdditionalStreetName</t>
  </si>
  <si>
    <t>BT-164</t>
  </si>
  <si>
    <t>/Invoice/cac:TaxRepresentativeParty/cac:PostalAddress/cac:AddressLine/cbc:Line</t>
  </si>
  <si>
    <t>BT-66</t>
  </si>
  <si>
    <t>/Invoice/cac:TaxRepresentativeParty/cac:PostalAddress/cbc:CityName</t>
  </si>
  <si>
    <t>BT-67</t>
  </si>
  <si>
    <t>/Invoice/cac:TaxRepresentativeParty/cac:PostalAddress/cbc:PostalZone</t>
  </si>
  <si>
    <t>BT-68</t>
  </si>
  <si>
    <t>/Invoice/cac:TaxRepresentativeParty/cac:PostalAddress/cbc:CountrySubentity</t>
  </si>
  <si>
    <t>BT-69</t>
  </si>
  <si>
    <t>/Invoice/cac:TaxRepresentativeParty/cac:PostalAddress/cac:Country/cbc:IdentificationCode</t>
  </si>
  <si>
    <t>BG-13</t>
  </si>
  <si>
    <t>/Invoice/cac:Delivery</t>
  </si>
  <si>
    <t>/Invoice/cac:Delivery/cac:DeliveryParty/cac:PartyName/cbc:Name</t>
  </si>
  <si>
    <t>/Invoice/cac:Delivery/cac:DeliveryLocation/cbc:ID</t>
  </si>
  <si>
    <t>/Invoice/cac:Delivery/cac:DeliveryLocation/cbc:ID/@schemeID</t>
  </si>
  <si>
    <t>BT-72</t>
  </si>
  <si>
    <t>/Invoice/cac:Delivery/cbc:ActualDeliveryDate</t>
  </si>
  <si>
    <t>BG-14</t>
  </si>
  <si>
    <t>/Invoice/cac:InvoicePeriod</t>
  </si>
  <si>
    <t>/Invoice/cac:InvoicePeriod/cbc:StartDate</t>
  </si>
  <si>
    <t>/Invoice/cac:InvoicePeriod/cbc:EndDate</t>
  </si>
  <si>
    <t>BG-15</t>
  </si>
  <si>
    <t>/Invoice/cac:Delivery/cac:DeliveryLocation/cac:Address</t>
  </si>
  <si>
    <t>/Invoice/cac:Delivery/cac:DeliveryLocation/cac:Address/cbc:StreetName</t>
  </si>
  <si>
    <t>BT-76</t>
  </si>
  <si>
    <t>/Invoice/cac:Delivery/cac:DeliveryLocation/cac:Address/cbc:AdditionalStreetName</t>
  </si>
  <si>
    <t>BT-165</t>
  </si>
  <si>
    <t>/Invoice/cac:Delivery/cac:DeliveryLocation/cac:Address/cac:AddressLine/cbc:Line</t>
  </si>
  <si>
    <t>/Invoice/cac:Delivery/cac:DeliveryLocation/cac:Address/cbc:CityName</t>
  </si>
  <si>
    <t>/Invoice/cac:Delivery/cac:DeliveryLocation/cac:Address/cbc:PostalZone</t>
  </si>
  <si>
    <t>/Invoice/cac:Delivery/cac:DeliveryLocation/cac:Address/cbc:CountrySubentity</t>
  </si>
  <si>
    <t>BT-80</t>
  </si>
  <si>
    <t>/Invoice/cac:Delivery/cac:DeliveryLocation/cac:Address/cac:Country/cbc:IdentificationCode</t>
  </si>
  <si>
    <t>BG-16</t>
  </si>
  <si>
    <t>/Invoice/cac:PaymentMeans</t>
  </si>
  <si>
    <t>/Invoice/cac:PaymentMeans/cbc:PaymentMeansCode</t>
  </si>
  <si>
    <t>/Invoice/cac:PaymentMeans/cbc:InstructionNote</t>
  </si>
  <si>
    <t>/Invoice/cac:PaymentMeans/cbc:PaymentID</t>
  </si>
  <si>
    <t>BG-17</t>
  </si>
  <si>
    <t>/Invoice/cac:PaymentMeans/cac:PayeeFinancialAccount</t>
  </si>
  <si>
    <t>/Invoice/cac:PaymentMeans/cac:PayeeFinancialAccount/cbc:ID</t>
  </si>
  <si>
    <t>/Invoice/cac:PaymentMeans/cac:PayeeFinancialAccount/cbc:Name</t>
  </si>
  <si>
    <t>/Invoice/cac:PaymentMeans/cac:PayeeFinancialAccount/cac:FinancialInstitutionBranch/cbc:ID</t>
  </si>
  <si>
    <t>BG-18</t>
  </si>
  <si>
    <t>/Invoice/cac:PaymentMeans/cac:CardAccount</t>
  </si>
  <si>
    <t>BT-87</t>
  </si>
  <si>
    <t>/Invoice/cac:PaymentMeans/cac:CardAccount/cbc:PrimaryAccountNumberID</t>
  </si>
  <si>
    <t>BT-88</t>
  </si>
  <si>
    <t>/Invoice/cac:PaymentMeans/cac:CardAccount/cbc:HolderName</t>
  </si>
  <si>
    <t>BG-19</t>
  </si>
  <si>
    <t>/Invoice/cac:PaymentMeans/cac:PaymentMandate</t>
  </si>
  <si>
    <t>BT-89</t>
  </si>
  <si>
    <t>/Invoice/cac:PaymentMeans/cac:PaymentMandate/cbc:ID</t>
  </si>
  <si>
    <t>BT-90</t>
  </si>
  <si>
    <t>BT-91</t>
  </si>
  <si>
    <t>/Invoice/cac:PaymentMeans/cac:PaymentMandate/cac:PayerFinancialAccount/cbc:ID</t>
  </si>
  <si>
    <t>BG-20</t>
  </si>
  <si>
    <t>/Invoice/cac:AllowanceCharge</t>
  </si>
  <si>
    <t>BT-92</t>
  </si>
  <si>
    <t>/Invoice/cac:AllowanceCharge/cbc:Amount</t>
  </si>
  <si>
    <t>BT-93</t>
  </si>
  <si>
    <t>/Invoice/cac:AllowanceCharge/cbc:BaseAmount</t>
  </si>
  <si>
    <t>BT-94</t>
  </si>
  <si>
    <t>/Invoice/cac:AllowanceCharge/cbc:MultiplierFactorNumeric</t>
  </si>
  <si>
    <t>BT-95</t>
  </si>
  <si>
    <t>/Invoice/cac:AllowanceCharge/cac:TaxCategory/cbc:ID</t>
  </si>
  <si>
    <t>BT-96</t>
  </si>
  <si>
    <t>/Invoice/cac:AllowanceCharge/cac:TaxCategory/cbc:Percent</t>
  </si>
  <si>
    <t>/Invoice/cac:AllowanceCharge/cbc:AllowanceChargeReason</t>
  </si>
  <si>
    <t>BT-98</t>
  </si>
  <si>
    <t>/Invoice/cac:AllowanceCharge/cbc:AllowanceChargeReasonCode</t>
  </si>
  <si>
    <t>BG-21</t>
  </si>
  <si>
    <t>BT-99</t>
  </si>
  <si>
    <t>BT-100</t>
  </si>
  <si>
    <t>BT-101</t>
  </si>
  <si>
    <t>BT-102</t>
  </si>
  <si>
    <t>BT-103</t>
  </si>
  <si>
    <t>BT-105</t>
  </si>
  <si>
    <t>BG-22</t>
  </si>
  <si>
    <t>/Invoice/cac:LegalMonetaryTotal</t>
  </si>
  <si>
    <t>/Invoice/cac:LegalMonetaryTotal/cbc:LineExtensionAmount</t>
  </si>
  <si>
    <t>/Invoice/cac:LegalMonetaryTotal/cbc:AllowanceTotalAmount</t>
  </si>
  <si>
    <t>/Invoice/cac:LegalMonetaryTotal/cbc:ChargeTotalAmount</t>
  </si>
  <si>
    <t>/Invoice/cac:LegalMonetaryTotal/cbc:TaxExclusiveAmount</t>
  </si>
  <si>
    <t>/Invoice/cac:TaxTotal/cbc:TaxAmount</t>
  </si>
  <si>
    <t>BT-111</t>
  </si>
  <si>
    <t>/Invoice/cac:LegalMonetaryTotal/cbc:TaxInclusiveAmount</t>
  </si>
  <si>
    <t>/Invoice/cac:LegalMonetaryTotal/cbc:PrepaidAmount</t>
  </si>
  <si>
    <t>/Invoice/cac:LegalMonetaryTotal/cbc:PayableRoundingAmount</t>
  </si>
  <si>
    <t>/Invoice/cac:LegalMonetaryTotal/cbc:PayableAmount</t>
  </si>
  <si>
    <t>BG-23</t>
  </si>
  <si>
    <t>/Invoice/cac:TaxTotal/cac:TaxSubtotal</t>
  </si>
  <si>
    <t>/Invoice/cac:TaxTotal/cac:TaxSubtotal/cbc:TaxableAmount</t>
  </si>
  <si>
    <t>/Invoice/cac:TaxTotal/cac:TaxSubtotal/cbc:TaxAmount</t>
  </si>
  <si>
    <t>/Invoice/cac:TaxTotal/cac:TaxSubtotal/cac:TaxCategory/cbc:ID</t>
  </si>
  <si>
    <t>/Invoice/cac:TaxTotal/cac:TaxSubtotal/cac:TaxCategory/cbc:Percent</t>
  </si>
  <si>
    <t>/Invoice/cac:TaxTotal/cac:TaxSubtotal/cac:TaxCategory/cbc:TaxExemptionReason</t>
  </si>
  <si>
    <t>BT-121</t>
  </si>
  <si>
    <t>/Invoice/cac:TaxTotal/cac:TaxSubtotal/cac:TaxCategory/cbc:TaxExemptionReasonCode</t>
  </si>
  <si>
    <t>BG-24</t>
  </si>
  <si>
    <t>/Invoice/cac:AdditionalDocumentReference</t>
  </si>
  <si>
    <t>BT-122</t>
  </si>
  <si>
    <t>/Invoice/cac:AdditionalDocumentReference/cbc:DocumentType</t>
  </si>
  <si>
    <t>/Invoice/cac:AdditionalDocumentReference/cac:Attachment/cac:ExternalReference/cbc:URI</t>
  </si>
  <si>
    <t>/Invoice/cac:AdditionalDocumentReference/cac:Attachment/cbc:EmbeddedDocumentBinaryObject</t>
  </si>
  <si>
    <t>/Invoice/cac:AdditionalDocumentReference/cac:Attachment/cbc:EmbeddedDocumentBinaryObject/@mimeCode</t>
  </si>
  <si>
    <t>BT-125-2</t>
  </si>
  <si>
    <t>/Invoice/cac:AdditionalDocumentReference/cac:Attachment/cbc:EmbeddedDocumentBinaryObject/@filename</t>
  </si>
  <si>
    <t>BG-25</t>
  </si>
  <si>
    <t>/Invoice/cac:InvoiceLine</t>
  </si>
  <si>
    <t>/Invoice/cac:InvoiceLine/cbc:ID</t>
  </si>
  <si>
    <t>/Invoice/cac:InvoiceLine/cbc:Note</t>
  </si>
  <si>
    <t>/Invoice/cac:InvoiceLine/cac:DocumentReference/cbc:ID</t>
  </si>
  <si>
    <t>/Invoice/cac:InvoiceLine/cac:DocumentReference/cbc:ID/@schemeID</t>
  </si>
  <si>
    <t>/Invoice/cac:InvoiceLine/cbc:InvoicedQuantity</t>
  </si>
  <si>
    <t>/Invoice/cac:InvoiceLine/cbc:InvoicedQuantity/@unitCode</t>
  </si>
  <si>
    <t>/Invoice/cac:InvoiceLine/cbc:LineExtensionAmount</t>
  </si>
  <si>
    <t>/Invoice/cac:InvoiceLine/cac:OrderLineReference/cbc:LineID</t>
  </si>
  <si>
    <t>/Invoice/cac:InvoiceLine/cbc:AccountingCost</t>
  </si>
  <si>
    <t>BG-26</t>
  </si>
  <si>
    <t>/Invoice/cac:InvoiceLine/cac:InvoicePeriod</t>
  </si>
  <si>
    <t>BT-134</t>
  </si>
  <si>
    <t>/Invoice/cac:InvoiceLine/cac:InvoicePeriod/cbc:StartDate</t>
  </si>
  <si>
    <t>BT-135</t>
  </si>
  <si>
    <t>/Invoice/cac:InvoiceLine/cac:InvoicePeriod/cbc:EndDate</t>
  </si>
  <si>
    <t>BG-27</t>
  </si>
  <si>
    <t>/Invoice/cac:InvoiceLine/cac:AllowanceCharge</t>
  </si>
  <si>
    <t>BT-136</t>
  </si>
  <si>
    <t>/Invoice/cac:InvoiceLine/cac:AllowanceCharge/cbc:Amount</t>
  </si>
  <si>
    <t>BT-137</t>
  </si>
  <si>
    <t>/Invoice/cac:InvoiceLine/cac:AllowanceCharge/cbc:BaseAmount</t>
  </si>
  <si>
    <t>BT-138</t>
  </si>
  <si>
    <t>/Invoice/cac:InvoiceLine/cac:AllowanceCharge/cbc:MultiplierFactorNumeric</t>
  </si>
  <si>
    <t>/Invoice/cac:InvoiceLine/cac:AllowanceCharge/cbc:AllowanceChargeReason</t>
  </si>
  <si>
    <t>/Invoice/cac:InvoiceLine/cac:AllowanceCharge/cbc:AllowanceChargeReasonCode</t>
  </si>
  <si>
    <t>BG-28</t>
  </si>
  <si>
    <t>BT-141</t>
  </si>
  <si>
    <t>BT-142</t>
  </si>
  <si>
    <t>BT-143</t>
  </si>
  <si>
    <t>BG-29</t>
  </si>
  <si>
    <t>/Invoice/cac:InvoiceLine/cac:Price</t>
  </si>
  <si>
    <t>/Invoice/cac:InvoiceLine/cac:Price/cbc:PriceAmount</t>
  </si>
  <si>
    <t>BT-147</t>
  </si>
  <si>
    <t>/Invoice/cac:InvoiceLine/cac:Price/cac:AllowanceCharge/cbc:Amount</t>
  </si>
  <si>
    <t>BT-148</t>
  </si>
  <si>
    <t>/Invoice/cac:InvoiceLine/cac:Price/cac:AllowanceCharge/cbc:BaseAmount</t>
  </si>
  <si>
    <t>/Invoice/cac:InvoiceLine/cac:Price/cbc:BaseQuantity</t>
  </si>
  <si>
    <t>/Invoice/cac:InvoiceLine/cac:Price/cbc:BaseQuantity/@unitCode</t>
  </si>
  <si>
    <t>BG-30</t>
  </si>
  <si>
    <t>/Invoice/cac:InvoiceLine/cac:Item/cac:ClassifiedTaxCategory</t>
  </si>
  <si>
    <t>/Invoice/cac:InvoiceLine/cac:Item/cac:ClassifiedTaxCategory/cbc:ID</t>
  </si>
  <si>
    <t>/Invoice/cac:InvoiceLine/cac:Item/cac:ClassifiedTaxCategory/cbc:Percent</t>
  </si>
  <si>
    <t>BG-31</t>
  </si>
  <si>
    <t>/Invoice/cac:InvoiceLine/cac:Item</t>
  </si>
  <si>
    <t>/Invoice/cac:InvoiceLine/cac:Item/cbc:Name</t>
  </si>
  <si>
    <t>/Invoice/cac:InvoiceLine/cac:Item/cbc:Description</t>
  </si>
  <si>
    <t>/Invoice/cac:InvoiceLine/cac:Item/cac:SellersItemIdentification/cbc:ID</t>
  </si>
  <si>
    <t>/Invoice/cac:InvoiceLine/cac:Item/cac:BuyersItemIdentification/cbc:ID</t>
  </si>
  <si>
    <t>/Invoice/cac:InvoiceLine/cac:Item/cac:StandardItemIdentification/cbc:ID</t>
  </si>
  <si>
    <t>/Invoice/cac:InvoiceLine/cac:Item/cac:StandardItemIdentification/cbc:ID/@schemeID</t>
  </si>
  <si>
    <t>/Invoice/cac:InvoiceLine/cac:Item/cac:CommodityClassification/cbc:ItemClassificationCode</t>
  </si>
  <si>
    <t>/Invoice/cac:InvoiceLine/cac:Item/cac:CommodityClassification/cbc:ItemClassificationCode/@listID</t>
  </si>
  <si>
    <t> /Invoice/cac:InvoiceLine/cac:Item/cac:CommodityClassification/cbc:ItemClassificationCode/@listVersionID</t>
  </si>
  <si>
    <t>/Invoice/cac:InvoiceLine/cac:Item/cac:OriginCountry/cbc:IdentificationCode</t>
  </si>
  <si>
    <t>BG-32</t>
  </si>
  <si>
    <t>/Invoice/cac:InvoiceLine/cac:Item/cac:AdditionalItemProperty</t>
  </si>
  <si>
    <t>/Invoice/cac:InvoiceLine/cac:Item/cac:AdditionalItemProperty/cbc:Name</t>
  </si>
  <si>
    <t>/Invoice/cac:InvoiceLine/cac:Item/cac:AdditionalItemProperty/cbc:Value</t>
  </si>
  <si>
    <t>/rsm:CrossIndustryInvoice/rsm:ExchangedDocument/ram:ID</t>
  </si>
  <si>
    <t>/rsm:CrossIndustryInvoice/rsm:ExchangedDocument/ram:IssueDateTime/udt:DateTimeString</t>
  </si>
  <si>
    <t>/rsm:CrossIndustryInvoice/rsm:ExchangedDocument/ram:IssueDateTime/udt:DateTimeString/@format</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</si>
  <si>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</si>
  <si>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</si>
  <si>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</si>
  <si>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</si>
  <si>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/rsm:CrossIndustryInvoice/rsm:SupplyChainTradeTransaction/ram:ApplicableHeaderTradeSettlement/ram:ApplicableTradeTax/ram:TaxPointDate/udt:DateString/@format</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</si>
  <si>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</si>
  <si>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</si>
  <si>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/rsm:CrossIndustryInvoice/rsm:SupplyChainTradeTransaction/ram:ApplicableHeaderTradeSettlement/ram:SpecifiedTradePaymentTerms/ram:DueDateDateTime/udt:DateTimeString/@format</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</si>
  <si>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</si>
  <si>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</si>
  <si>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/rsm:CrossIndustryInvoice/rsm:SupplyChainTradeTransaction/ram:ApplicableHeaderTradeAgreement/ram:SpecifiedProcuringProject/ram:Name</t>
  </si>
  <si>
    <t>/rsm:CrossIndustryInvoice/rsm:SupplyChainTradeTransaction/ram:ApplicableHeaderTradeAgreement/ram:ContractReferencedDocument/ram:IssuerAssignedID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</si>
  <si>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</si>
  <si>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</si>
  <si>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</si>
  <si>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</si>
  <si>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</si>
  <si>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/rsm:CrossIndustryInvoice/rsm:SupplyChainTradeTransaction/ram:ApplicableHeaderTradeAgreement/ram:AdditionalReferencedDocument/ram:TypeCode</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</si>
  <si>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</si>
  <si>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</si>
  <si>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</si>
  <si>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</si>
  <si>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</si>
  <si>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</si>
  <si>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</si>
  <si>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</si>
  <si>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</si>
  <si>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</si>
  <si>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</si>
  <si>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/rsm:CrossIndustryInvoice/rsm:SupplyChainTradeTransaction/ram:ApplicableHeaderTradeSettlement/ram:InvoiceReferencedDocument/ram:FormattedIssueDateTime/qdt:DateTimeString/@format</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</si>
  <si>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</si>
  <si>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</si>
  <si>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</si>
  <si>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/rsm:CrossIndustryInvoice/rsm:SupplyChainTradeTransaction/ram:ApplicableHeaderTradeAgreement/ram:SellerTradeParty/ram:ID</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</si>
  <si>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</si>
  <si>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</si>
  <si>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</si>
  <si>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</si>
  <si>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</si>
  <si>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</si>
  <si>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</si>
  <si>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</si>
  <si>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</si>
  <si>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</si>
  <si>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</si>
  <si>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</si>
  <si>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</si>
  <si>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</si>
  <si>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</si>
  <si>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</si>
  <si>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</si>
  <si>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</si>
  <si>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</si>
  <si>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</si>
  <si>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</si>
  <si>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</si>
  <si>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</si>
  <si>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</si>
  <si>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/rsm:CrossIndustryInvoice/rsm:SupplyChainTradeTransaction/ram:ApplicableHeaderTradeAgreement/ram:BuyerTradeParty/ram:ID</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</si>
  <si>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</si>
  <si>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</si>
  <si>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</si>
  <si>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</si>
  <si>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/rsm:CrossIndustryInvoice/rsm:SupplyChainTradeTransaction/ram:ApplicableHeaderTradeAgreement/ram:BuyerTradeParty/ram:SpecifiedTaxRegistration/ram:ID</t>
  </si>
  <si>
    <t>/rsm:CrossIndustryInvoice/rsm:SupplyChainTradeTransaction/ram:ApplicableHeaderTradeAgreement/ram:BuyerTradeParty/ram:URIUniversalCommunication/ram:URIID</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</si>
  <si>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</si>
  <si>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</si>
  <si>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</si>
  <si>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</si>
  <si>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</si>
  <si>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</si>
  <si>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</si>
  <si>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</si>
  <si>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</si>
  <si>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</si>
  <si>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</si>
  <si>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</si>
  <si>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</si>
  <si>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</si>
  <si>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</si>
  <si>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</si>
  <si>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/rsm:CrossIndustryInvoice/rsm:SupplyChainTradeTransaction/ram:ApplicableHeaderTradeSettlement/ram:PayeeTradeParty/ram:ID</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</si>
  <si>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</si>
  <si>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</si>
  <si>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</si>
  <si>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</si>
  <si>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</si>
  <si>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</si>
  <si>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</si>
  <si>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</si>
  <si>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</si>
  <si>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</si>
  <si>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</si>
  <si>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</si>
  <si>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</si>
  <si>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</si>
  <si>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</si>
  <si>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</si>
  <si>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</si>
  <si>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</si>
  <si>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/rsm:CrossIndustryInvoice/rsm:SupplyChainTradeTransaction/ram:ApplicableHeaderTradeDelivery/ram:ShipToTradeParty/ram:GlobalID</t>
  </si>
  <si>
    <t>/rsm:CrossIndustryInvoice/rsm:SupplyChainTradeTransaction/ram:ApplicableHeaderTradeDelivery/ram:ShipToTradeParty/ram:GlobalID/@schemeID</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</si>
  <si>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</si>
  <si>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</si>
  <si>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</si>
  <si>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</si>
  <si>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/rsm:CrossIndustryInvoice/rsm:SupplyChainTradeTransaction/ram:ApplicableHeaderTradeSettlement/ram:BillingSpecifiedPeriod/ram:EndDateTime/udt:DateTimeString</t>
  </si>
  <si>
    <t>/rsm:CrossIndustryInvoice/rsm:SupplyChainTradeTransaction/ram:ApplicableHeaderTradeSettlement/ram:BillingSpecifiedPeriod/ram:EndDateTime/udt:DateTimeString/@format</t>
  </si>
  <si>
    <t>/rsm:CrossIndustryInvoice/rsm:SupplyChainTradeTransaction/ram:ApplicableHeaderTradeDelivery/ram:ShipToTradeParty/ram:PostalTradeAddress</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</si>
  <si>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</si>
  <si>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</si>
  <si>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</si>
  <si>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</si>
  <si>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</si>
  <si>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</si>
  <si>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</si>
  <si>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</si>
  <si>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</si>
  <si>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</si>
  <si>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</si>
  <si>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</si>
  <si>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</si>
  <si>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</si>
  <si>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</si>
  <si>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/rsm:CrossIndustryInvoice/rsm:SupplyChainTradeTransaction/ram:ApplicableHeaderTradeSettlement/ram:SpecifiedTradeSettlementPaymentMeans/ram:PayerSpecifiedDebtorFinancialInstitution/ram:BICID</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</si>
  <si>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</si>
  <si>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</si>
  <si>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</si>
  <si>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</si>
  <si>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</si>
  <si>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</si>
  <si>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</si>
  <si>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</si>
  <si>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</si>
  <si>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</si>
  <si>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</si>
  <si>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</si>
  <si>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/rsm:CrossIndustryInvoice/rsm:SupplyChainTradeTransaction/ram:ApplicableHeaderTradeSettlement/ram:SpecifiedTradeAllowanceCharge/ram:CategoryTradeTax/ram:TypeCode</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</si>
  <si>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</si>
  <si>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</si>
  <si>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</si>
  <si>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</si>
  <si>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</si>
  <si>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</si>
  <si>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</si>
  <si>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</si>
  <si>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</si>
  <si>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</si>
  <si>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</si>
  <si>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</si>
  <si>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</si>
  <si>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</si>
  <si>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</si>
  <si>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</si>
  <si>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</si>
  <si>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/rsm:CrossIndustryInvoice/rsm:SupplyChainTradeTransaction/ram:ApplicableHeaderTradeSettlement/ram:ApplicableTradeTax/ram:TypeCode</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</si>
  <si>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</si>
  <si>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</si>
  <si>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</si>
  <si>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</si>
  <si>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/rsm:CrossIndustryInvoice/rsm:SupplyChainTradeTransaction/ram:ApplicableHeaderTradeAgreement/ram:AdditionalReferencedDocument</t>
  </si>
  <si>
    <t>/rsm:CrossIndustryInvoice/rsm:SupplyChainTradeTransaction/ram:ApplicableHeaderTradeAgreement/ram:AdditionalReferencedDocument/ram:Name</t>
  </si>
  <si>
    <t>/rsm:CrossIndustryInvoice/rsm:SupplyChainTradeTransaction/ram:ApplicableHeaderTradeAgreement/ram:AdditionalReferencedDocument/ram:URIID</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</si>
  <si>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</si>
  <si>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</si>
  <si>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</si>
  <si>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</si>
  <si>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</si>
  <si>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</si>
  <si>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</si>
  <si>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/rsm:CrossIndustryInvoice/rsm:SupplyChainTradeTransaction/ram:IncludedSupplyChainTradeLineItem/ram:SpecifiedLineTradeSettlement/ram:AdditionalReferencedDocument/ram:TypeCode</t>
  </si>
  <si>
    <t>/rsm:CrossIndustryInvoice/rsm:SupplyChainTradeTransaction/ram:IncludedSupplyChainTradeLineItem/ram:SpecifiedLineTradeSettlement/ram:AdditionalReferencedDocument/ram:ReferenceTypeCode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</si>
  <si>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</si>
  <si>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</si>
  <si>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</si>
  <si>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</si>
  <si>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</si>
  <si>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</si>
  <si>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</si>
  <si>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</si>
  <si>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</si>
  <si>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/rsm:CrossIndustryInvoice/rsm:SupplyChainTradeTransaction/ram:IncludedSupplyChainTradeLineItem/ram:SpecifiedLineTradeSettlement/ram:BillingSpecifiedPeriod/ram:EndDateTime/udt:DateTimeString/@format</t>
  </si>
  <si>
    <t>/rsm:CrossIndustryInvoice/rsm:SupplyChainTradeTransaction/ram:IncludedSupplyChainTradeLineItem/ram:SpecifiedLineTradeSettlement/ram:SpecifiedTradeAllowanceCharge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</si>
  <si>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</si>
  <si>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</si>
  <si>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</si>
  <si>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</si>
  <si>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</si>
  <si>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</si>
  <si>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</si>
  <si>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</si>
  <si>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</si>
  <si>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</si>
  <si>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</si>
  <si>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</si>
  <si>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</si>
  <si>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</si>
  <si>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</si>
  <si>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</si>
  <si>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</si>
  <si>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</si>
  <si>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</si>
  <si>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</si>
  <si>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</si>
  <si>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</si>
  <si>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</si>
  <si>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</si>
  <si>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</si>
  <si>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</si>
  <si>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</si>
  <si>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</si>
  <si>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</si>
  <si>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</si>
  <si>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Desc.</t>
  </si>
  <si>
    <t>Invoice number</t>
  </si>
  <si>
    <t>A unique identification of the Invoice.</t>
  </si>
  <si>
    <t>Invoice issue date</t>
  </si>
  <si>
    <t>The date when the Invoice was issued.</t>
  </si>
  <si>
    <t>Invoice type code</t>
  </si>
  <si>
    <t>A code specifying the functional type of the Invoice.</t>
  </si>
  <si>
    <t>Invoice currency code</t>
  </si>
  <si>
    <t>The currency in which all Invoice amounts are given, except for the Total VAT amount in accounting currency.</t>
  </si>
  <si>
    <t>VAT accounting currency code</t>
  </si>
  <si>
    <t>The currency used for VAT accounting and reporting purposes as accepted or required in the country of the Seller.</t>
  </si>
  <si>
    <t>Value added tax point date</t>
  </si>
  <si>
    <t>The date when the VAT becomes accountable for the Seller and for the Buyer in so far as that date can be determined and differs from the date of issue of the invoice, according to the VAT directive...</t>
  </si>
  <si>
    <t>Value added tax point date code</t>
  </si>
  <si>
    <t>The code of the date when the VAT becomes accountable for the Seller and for the Buyer.</t>
  </si>
  <si>
    <t>Payment due date</t>
  </si>
  <si>
    <t>The date when the payment is due.</t>
  </si>
  <si>
    <t>Buyer reference</t>
  </si>
  <si>
    <t>An identifier assigned by the Buyer used for internal routing purposes.</t>
  </si>
  <si>
    <t>Project reference</t>
  </si>
  <si>
    <t>The identification of the project the invoice refers to.</t>
  </si>
  <si>
    <t>Contract reference</t>
  </si>
  <si>
    <t>The identification of a contract.</t>
  </si>
  <si>
    <t>Purchase order reference</t>
  </si>
  <si>
    <t>An identifier of a referenced purchase order, issued by the Buyer.</t>
  </si>
  <si>
    <t>Sales order reference</t>
  </si>
  <si>
    <t>An identifier of a referenced sales order, issued by the Seller.</t>
  </si>
  <si>
    <t>Receiving advice reference</t>
  </si>
  <si>
    <t>An identifier of a referenced receiving advice.</t>
  </si>
  <si>
    <t>Despatch advice reference</t>
  </si>
  <si>
    <t>An identifier of a referenced despatch advice.</t>
  </si>
  <si>
    <t>Tender or lot reference</t>
  </si>
  <si>
    <t>The identification of the call for tender or lot the invoice relates to.</t>
  </si>
  <si>
    <t>Invoiced object identifier</t>
  </si>
  <si>
    <t>An identifier for an object on which the invoice is based, given by the Seller</t>
  </si>
  <si>
    <t>Scheme identifier</t>
  </si>
  <si>
    <t>The identification scheme identifier of the Invoiced object identifier.</t>
  </si>
  <si>
    <t>Buyer accounting reference</t>
  </si>
  <si>
    <t>A textual value that specifies where to book the relevant data into the Buyer's financial accounts.</t>
  </si>
  <si>
    <t>Payment terms</t>
  </si>
  <si>
    <t>A textual description of the payment terms that apply to the amount due for payment (Including description of possible penalties).</t>
  </si>
  <si>
    <t>INVOICE NOTE</t>
  </si>
  <si>
    <t>A group of business terms providing textual notes that are relevant for the invoice, together with an indication of the note subject.</t>
  </si>
  <si>
    <t>Invoice note subject code</t>
  </si>
  <si>
    <t>The subject of the following textual note.</t>
  </si>
  <si>
    <t>Invoice note</t>
  </si>
  <si>
    <t>A textual note that gives unstructured information that is relevant to the Invoice as a whole.</t>
  </si>
  <si>
    <t>PROCESS CONTROL</t>
  </si>
  <si>
    <t>A group of business terms providing information on the business process and rules applicable to the Invoice document.</t>
  </si>
  <si>
    <t>Business process type</t>
  </si>
  <si>
    <t>Identifies the business process context in which the transaction appears, to enable  the Buyer to process the Invoice in an appropriate way.</t>
  </si>
  <si>
    <t>Specification identifier</t>
  </si>
  <si>
    <t>An identification of the specification containing the total set of rules regarding semantic content, cardinalities and business rules to which the data contained in the instance document conforms.</t>
  </si>
  <si>
    <t>PRECEDING INVOICE REFERENCE</t>
  </si>
  <si>
    <t>A group of business terms providing information on one or more preceding Invoices.</t>
  </si>
  <si>
    <t>Preceding Invoice number</t>
  </si>
  <si>
    <t>The identification of an Invoice that was previously sent by the Seller.</t>
  </si>
  <si>
    <t>Preceding Invoice issue date</t>
  </si>
  <si>
    <t>The date when the Preceding Invoice was issued.</t>
  </si>
  <si>
    <r>
      <t>BG-</t>
    </r>
    <r>
      <rPr>
        <sz val="8"/>
        <color indexed="10"/>
        <rFont val="Arial"/>
        <family val="2"/>
      </rPr>
      <t>4</t>
    </r>
  </si>
  <si>
    <t>SELLER</t>
  </si>
  <si>
    <t>A group of business terms providing information about the Seller.</t>
  </si>
  <si>
    <t>Seller name</t>
  </si>
  <si>
    <t>The full formal name by which the Seller is registered in the national registry of legal entities or as a Taxable person or otherwise trades as a person or persons.</t>
  </si>
  <si>
    <t>Seller trading name</t>
  </si>
  <si>
    <t>A name by which the Seller is known, other than Seller name (also known as Business name).</t>
  </si>
  <si>
    <t>Seller identifier</t>
  </si>
  <si>
    <t>An identification of the Seller.</t>
  </si>
  <si>
    <t>Seller identifier identification scheme identifier</t>
  </si>
  <si>
    <t>The identification scheme identifier of the Seller identifier.</t>
  </si>
  <si>
    <t>Seller legal registration identifier</t>
  </si>
  <si>
    <t>An identifier issued by an official registrar that identifies the Seller as a legal entity or person.</t>
  </si>
  <si>
    <t>Seller legal registration identifier identification scheme identifier</t>
  </si>
  <si>
    <t>The identification scheme identifier of the Seller legal registration identifier.</t>
  </si>
  <si>
    <t>Seller VAT identifier</t>
  </si>
  <si>
    <t>The Seller's VAT identifier (also known as Seller VAT identification number).</t>
  </si>
  <si>
    <t>Seller tax registration identifier</t>
  </si>
  <si>
    <t>The local identification (defined by the Seller’s address) of the Seller for tax purposes or a reference that enables the Seller to state his registered tax status.</t>
  </si>
  <si>
    <t>Seller additional legal information</t>
  </si>
  <si>
    <t>Additional legal information relevant for the Seller.</t>
  </si>
  <si>
    <t>Seller electronic address</t>
  </si>
  <si>
    <t>Identifies the Seller's electronic address to which a business document may be delivered.</t>
  </si>
  <si>
    <t>Seller electronic address identification scheme identifier</t>
  </si>
  <si>
    <t>The identification scheme identifier of the Seller electronic address</t>
  </si>
  <si>
    <t>SELLER POSTAL ADDRESS</t>
  </si>
  <si>
    <t>A group of business terms providing information about the address of the Seller.</t>
  </si>
  <si>
    <t>Seller address line 1</t>
  </si>
  <si>
    <t>The main address line in an address.</t>
  </si>
  <si>
    <t>Seller address line 2</t>
  </si>
  <si>
    <t>An additional address line in an address that can be used to give further details supplementing the main line.</t>
  </si>
  <si>
    <t>Seller address line 3</t>
  </si>
  <si>
    <t>Seller city</t>
  </si>
  <si>
    <t>The common name of the city, town or village, where the Seller address is located.</t>
  </si>
  <si>
    <t>Seller post code</t>
  </si>
  <si>
    <t>The identifier for an addressable group of properties according to the relevant postal service.</t>
  </si>
  <si>
    <t>Seller country subdivision</t>
  </si>
  <si>
    <t>The subdivision of a country.</t>
  </si>
  <si>
    <t>Seller country code</t>
  </si>
  <si>
    <t>A code that identifies the country.</t>
  </si>
  <si>
    <t>SELLER CONTACT</t>
  </si>
  <si>
    <t>A group of business terms providing contact information about the Seller.s</t>
  </si>
  <si>
    <t>Seller contact point</t>
  </si>
  <si>
    <t>A contact point for a legal entity or person.</t>
  </si>
  <si>
    <t>Seller contact telephone number</t>
  </si>
  <si>
    <t>A phone number for the contact point.</t>
  </si>
  <si>
    <t>Seller contact email address</t>
  </si>
  <si>
    <t>An e-mail address for the contact point.</t>
  </si>
  <si>
    <t>BUYER</t>
  </si>
  <si>
    <t>A group of business terms providing information about the Buyer.</t>
  </si>
  <si>
    <t>Buyer name</t>
  </si>
  <si>
    <t>The full name of the Buyer.</t>
  </si>
  <si>
    <t>Buyer trading name</t>
  </si>
  <si>
    <t>A name by which the Buyer is known, other than Buyer name (also known as Business name).</t>
  </si>
  <si>
    <t>Buyer identifier</t>
  </si>
  <si>
    <t>An identifier of the Buyer.</t>
  </si>
  <si>
    <t>Buyer identifier identification scheme identifier</t>
  </si>
  <si>
    <t>The identification scheme identifier of the Buyer identifier.</t>
  </si>
  <si>
    <t>Buyer legal registration identifier</t>
  </si>
  <si>
    <r>
      <t>An identifier issued by an official registr</t>
    </r>
    <r>
      <rPr>
        <sz val="8"/>
        <rFont val="Arial"/>
        <family val="2"/>
      </rPr>
      <t>ar</t>
    </r>
    <r>
      <rPr>
        <sz val="8"/>
        <color indexed="8"/>
        <rFont val="Arial"/>
        <family val="2"/>
      </rPr>
      <t xml:space="preserve"> that identifies the Buyer as a legal entity or person.</t>
    </r>
  </si>
  <si>
    <t>Buyer legal registration identifier identification scheme identifier</t>
  </si>
  <si>
    <t>The identification scheme identifier of the Buyer legal registration identifier.</t>
  </si>
  <si>
    <t>Buyer VAT identifier</t>
  </si>
  <si>
    <t>The Buyer's VAT identifier (also known as Buyer VAT identification number).</t>
  </si>
  <si>
    <t>Buyer electronic address</t>
  </si>
  <si>
    <t>Identifies the Buyer's electronic address to which a business document should be delivered.</t>
  </si>
  <si>
    <t>Buyer electronic address identification scheme identifier</t>
  </si>
  <si>
    <t>The identification scheme identifier of the Buyer electronic address.</t>
  </si>
  <si>
    <t>BUYER POSTAL ADDRESS</t>
  </si>
  <si>
    <t>A group of business terms providing information about the postal address for the Buyer.</t>
  </si>
  <si>
    <t>Buyer address line 1</t>
  </si>
  <si>
    <t>Buyer address line 2</t>
  </si>
  <si>
    <t>Buyer address line 3</t>
  </si>
  <si>
    <t>Buyer city</t>
  </si>
  <si>
    <t>The common name of the city, town or village, where the Buyer's address is located.</t>
  </si>
  <si>
    <t>Buyer post code</t>
  </si>
  <si>
    <t>Buyer country subdivision</t>
  </si>
  <si>
    <t>Buyer country code</t>
  </si>
  <si>
    <t>BUYER CONTACT</t>
  </si>
  <si>
    <t>A group of business terms providing contact information relevant for the Buyer.</t>
  </si>
  <si>
    <t>Buyer contact point</t>
  </si>
  <si>
    <t>Buyer contact telephone number</t>
  </si>
  <si>
    <t>Buyer contact email address</t>
  </si>
  <si>
    <t>PAYEE</t>
  </si>
  <si>
    <t>A group of business terms providing information about the Payee, i.e. the role that receives the payment.</t>
  </si>
  <si>
    <t>Payee name</t>
  </si>
  <si>
    <t>The name of the Payee.</t>
  </si>
  <si>
    <t>Payee identifier</t>
  </si>
  <si>
    <t>An identifier for the Payee.</t>
  </si>
  <si>
    <t>Payee identifier identification scheme identifier</t>
  </si>
  <si>
    <t>The identification scheme identifier of the Payee identifier.</t>
  </si>
  <si>
    <t>Payee legal registration identifier</t>
  </si>
  <si>
    <t>An identifier issued by an official registrar that identifies the Payee as a legal entity or person.</t>
  </si>
  <si>
    <t>Payee legal registration identifier identification scheme identifier</t>
  </si>
  <si>
    <t>The identification scheme identifier of the Payee legal registration identifier.</t>
  </si>
  <si>
    <t>SELLER TAX REPRESENTATIVE PARTY</t>
  </si>
  <si>
    <t>A group of business terms providing information about the Seller's tax representative.</t>
  </si>
  <si>
    <t>Seller tax representative name</t>
  </si>
  <si>
    <t>The full name of the Seller's tax representative party.</t>
  </si>
  <si>
    <t>Seller tax representative VAT identifier</t>
  </si>
  <si>
    <t>The VAT identifier of the Seller's tax representative party.</t>
  </si>
  <si>
    <t>SELLER TAX REPRESENTATIVE POSTAL ADDRESS</t>
  </si>
  <si>
    <t>A group of business terms providing information about the postal address for the tax representative party.</t>
  </si>
  <si>
    <t>Tax representative address line 1</t>
  </si>
  <si>
    <t>Tax representative address line 2</t>
  </si>
  <si>
    <t>Tax representative address line 3</t>
  </si>
  <si>
    <t>Tax representative city</t>
  </si>
  <si>
    <t>The common name of the city, town or village, where the tax representative address is located.</t>
  </si>
  <si>
    <t>Tax representative post code</t>
  </si>
  <si>
    <t>Tax representative country subdivision</t>
  </si>
  <si>
    <t>Tax representative country code</t>
  </si>
  <si>
    <t>DELIVERY INFORMATION</t>
  </si>
  <si>
    <t>A group of business terms providing information about where and when the goods and services invoiced are delivered.</t>
  </si>
  <si>
    <t>Deliver to party name</t>
  </si>
  <si>
    <t>The name of the party to which the goods and services are delivered.</t>
  </si>
  <si>
    <t>Deliver to location identifier</t>
  </si>
  <si>
    <t>An identifier for the location at which the goods and services are delivered.</t>
  </si>
  <si>
    <t>Deliver to location identifier identification scheme identifier</t>
  </si>
  <si>
    <t>The identification scheme identifier of the Deliver to location identifier.</t>
  </si>
  <si>
    <t>Actual delivery date</t>
  </si>
  <si>
    <t>The date on which the delivery is made.</t>
  </si>
  <si>
    <t>DELIVERY OR INVOICE PERIOD</t>
  </si>
  <si>
    <t>A group of business terms providing information on the invoice period.</t>
  </si>
  <si>
    <t>Invoicing period start date</t>
  </si>
  <si>
    <t>The date when the Invoice period starts.</t>
  </si>
  <si>
    <t>Invoicing period end date</t>
  </si>
  <si>
    <t>The date when the Invoice period ends.</t>
  </si>
  <si>
    <t>DELIVER TO ADDRESS</t>
  </si>
  <si>
    <t>A group of business terms providing information about the address to which goods and services invoiced were or are delivered.</t>
  </si>
  <si>
    <t>Deliver to address line 1</t>
  </si>
  <si>
    <t>Deliver to address line 2</t>
  </si>
  <si>
    <t>Deliver to address line 3</t>
  </si>
  <si>
    <t>Deliver to city</t>
  </si>
  <si>
    <t>The common name of the city, town or village, where the deliver to address is located.</t>
  </si>
  <si>
    <t>Deliver to post code</t>
  </si>
  <si>
    <t>Deliver to country subdivision</t>
  </si>
  <si>
    <t>Deliver to country code</t>
  </si>
  <si>
    <t>PAYMENT INSTRUCTIONS</t>
  </si>
  <si>
    <t>A group of business terms providing information about the payment.</t>
  </si>
  <si>
    <t>Payment means type code</t>
  </si>
  <si>
    <t>The means, expressed as code, for how a payment is expected to be or has been settled.</t>
  </si>
  <si>
    <t>Payment means text</t>
  </si>
  <si>
    <t>The means, expressed as text, for how a payment is expected to be or has been settled.</t>
  </si>
  <si>
    <t>Remittance information</t>
  </si>
  <si>
    <t>A textual value used to establish a link between the payment and the Invoice, issued by the Seller.</t>
  </si>
  <si>
    <t>CREDIT TRANSFER</t>
  </si>
  <si>
    <t>A group of business terms to specify credit transfer payments.</t>
  </si>
  <si>
    <t>Payment account identifier</t>
  </si>
  <si>
    <t>A unique identifier of the financial payment account, at a payment service provider, to which payment should be made.</t>
  </si>
  <si>
    <t>Payment account name</t>
  </si>
  <si>
    <t>The name of the payment account, at a payment service provider, to which payment should be made.</t>
  </si>
  <si>
    <t>Payment service provider identifier</t>
  </si>
  <si>
    <t>An identifier for the payment service provider where a payment account is located.</t>
  </si>
  <si>
    <t>PAYMENT CARD INFORMATION</t>
  </si>
  <si>
    <t>A group of business terms providing information about card used for payment contemporaneous with invoice issuance.</t>
  </si>
  <si>
    <t>Payment card primary account number</t>
  </si>
  <si>
    <t>The Primary Account Number (PAN) of the card used for payment.</t>
  </si>
  <si>
    <t>Payment card holder name</t>
  </si>
  <si>
    <t>The name of the payment card holder.</t>
  </si>
  <si>
    <t>DIRECT DEBIT</t>
  </si>
  <si>
    <t>A group of business terms to specify a direct debit.</t>
  </si>
  <si>
    <t>Mandate reference identifier</t>
  </si>
  <si>
    <t>Unique identifier assigned by the Payee for referencing the direct debit mandate.</t>
  </si>
  <si>
    <t>Bank assigned creditor identifier</t>
  </si>
  <si>
    <t>Unique banking reference identifier of the Payee or Seller assigned by the Payee or Seller bank.</t>
  </si>
  <si>
    <t>Debited account identifier</t>
  </si>
  <si>
    <t>The account to be debited by the direct debit.</t>
  </si>
  <si>
    <t>DOCUMENT LEVEL ALLOWANCES</t>
  </si>
  <si>
    <t>A group of business terms providing information about allowances applicable to the Invoice as a whole.</t>
  </si>
  <si>
    <t>Document level allowance amount</t>
  </si>
  <si>
    <t>The amount of an allowance, without VAT.</t>
  </si>
  <si>
    <t>Document level allowance base amount</t>
  </si>
  <si>
    <t>The base amount that may be used, in conjunction with the document level allowance percentage, to calculate the document level allowance amount.</t>
  </si>
  <si>
    <t>Document level allowance percentage</t>
  </si>
  <si>
    <t>The percentage that may be used, in conjunction with the document level allowance base amount, to calculate the document level allowance amount.</t>
  </si>
  <si>
    <t>Document level allowance VAT category code</t>
  </si>
  <si>
    <t>A coded identification of what VAT category applies to the document level allowance.</t>
  </si>
  <si>
    <t>Document level allowance VAT rate</t>
  </si>
  <si>
    <t>The VAT rate, represented as percentage that applies to the document level allowance.</t>
  </si>
  <si>
    <t>Document level allowance reason</t>
  </si>
  <si>
    <t>The reason for the document level allowance, expressed as text.</t>
  </si>
  <si>
    <t>Document level allowance reason code</t>
  </si>
  <si>
    <t>The reason for the document level allowance, expressed as a code.</t>
  </si>
  <si>
    <t>DOCUMENT LEVEL CHARGES</t>
  </si>
  <si>
    <t>A group of business terms providing information about charges and taxes other than VAT, applicable to the Invoice as a whole.</t>
  </si>
  <si>
    <t>Document level charge amount</t>
  </si>
  <si>
    <t>The amount of a charge, without VAT.</t>
  </si>
  <si>
    <t>Document level charge base amount</t>
  </si>
  <si>
    <t>The base amount that may be used, in conjunction with the document level charge percentage, to calculate the document level charge amount.</t>
  </si>
  <si>
    <t>Document level charge percentage</t>
  </si>
  <si>
    <t>The percentage that may be used, in conjunction with the document level charge base amount, to calculate the document level charge amount.</t>
  </si>
  <si>
    <t>Document level charge VAT category code</t>
  </si>
  <si>
    <t>A coded identification of what VAT category applies to the document level charge.</t>
  </si>
  <si>
    <t>Document level charge VAT rate</t>
  </si>
  <si>
    <t>The VAT rate, represented as percentage that applies to the document level charge.</t>
  </si>
  <si>
    <t>Document level charge reason</t>
  </si>
  <si>
    <t>The reason for the document level charge, expressed as text.</t>
  </si>
  <si>
    <t>Document level charge reason code</t>
  </si>
  <si>
    <t>The reason for the document level charge, expressed as a code.</t>
  </si>
  <si>
    <t>DOCUMENT TOTALS</t>
  </si>
  <si>
    <t>A group of business terms providing the monetary totals for the Invoice.</t>
  </si>
  <si>
    <t>Sum of Invoice line net amount</t>
  </si>
  <si>
    <t>Sum of all Invoice line net amounts in the Invoice.</t>
  </si>
  <si>
    <t>Sum of allowances on document level</t>
  </si>
  <si>
    <t>Sum of all allowances on document level in the Invoice.</t>
  </si>
  <si>
    <t>Sum of charges on document level</t>
  </si>
  <si>
    <t>Sum of all charges on document level in the Invoice.</t>
  </si>
  <si>
    <t>Invoice total amount without VAT</t>
  </si>
  <si>
    <t>The total amount of the Invoice without VAT.</t>
  </si>
  <si>
    <t>Invoice total VAT amount</t>
  </si>
  <si>
    <t>The total VAT amount for the Invoice.</t>
  </si>
  <si>
    <t>Invoice total VAT amount in accounting currency</t>
  </si>
  <si>
    <t>The VAT total amount expressed in the accounting currency accepted or required in the country of the Seller.</t>
  </si>
  <si>
    <t>Invoice total amount with VAT</t>
  </si>
  <si>
    <t>The total amount of the Invoice with VAT.</t>
  </si>
  <si>
    <t>Paid amount</t>
  </si>
  <si>
    <t>The sum of amounts which have been paid in advance.</t>
  </si>
  <si>
    <t>Rounding amount</t>
  </si>
  <si>
    <t>The amount to be added to the invoice total to round the amount to be paid.</t>
  </si>
  <si>
    <t>Amount due for payment</t>
  </si>
  <si>
    <t>The outstanding amount that is requested to be paid.</t>
  </si>
  <si>
    <t>VAT BREAKDOWN</t>
  </si>
  <si>
    <t>A group of business terms providing information about VAT breakdown by different categories, rates and exemption reasons</t>
  </si>
  <si>
    <t>VAT category taxable amount</t>
  </si>
  <si>
    <t>Sum of all taxable amounts subject to a specific VAT category code and VAT category rate (if the VAT category rate is applicable).</t>
  </si>
  <si>
    <t>VAT category tax amount</t>
  </si>
  <si>
    <t>The total VAT amount for a given VAT category.</t>
  </si>
  <si>
    <t>VAT category code</t>
  </si>
  <si>
    <t>Coded identification of a VAT category.</t>
  </si>
  <si>
    <t>VAT category rate</t>
  </si>
  <si>
    <t>The VAT rate, represented as percentage that applies for the relevant VAT category.</t>
  </si>
  <si>
    <t>VAT exemption reason text</t>
  </si>
  <si>
    <t>A textual statement of the reason why the amount is exempted from VAT or why no VAT is being charged</t>
  </si>
  <si>
    <t>VAT exemption reason code</t>
  </si>
  <si>
    <t>A coded statement of the reason for why the amount is exempted from VAT.</t>
  </si>
  <si>
    <t>ADDITIONAL SUPPORTING DOCUMENTS</t>
  </si>
  <si>
    <t>A group of business terms providing information about additional supporting documents substantiating the claims made in the Invoice.</t>
  </si>
  <si>
    <t>Supporting document reference</t>
  </si>
  <si>
    <t>An identifier of the supporting document.</t>
  </si>
  <si>
    <t>Supporting document description</t>
  </si>
  <si>
    <t>A description of the supporting document.</t>
  </si>
  <si>
    <t>External document location</t>
  </si>
  <si>
    <t>The URL (Uniform Resource Locator) that identifies where the external document is located.</t>
  </si>
  <si>
    <t>Attached document</t>
  </si>
  <si>
    <t>An attached document embedded as binary object or sent together with the invoice.</t>
  </si>
  <si>
    <t>Attached document Mime code</t>
  </si>
  <si>
    <t>The mime code of the attached document.</t>
  </si>
  <si>
    <t>Attached document Filename</t>
  </si>
  <si>
    <t>The file name of the attached document</t>
  </si>
  <si>
    <t>INVOICE LINE</t>
  </si>
  <si>
    <t>A group of business terms providing information on individual Invoice lines.</t>
  </si>
  <si>
    <t>Invoice line identifier</t>
  </si>
  <si>
    <t>A unique identifier for the individual line within the Invoice.</t>
  </si>
  <si>
    <t>Invoice line note</t>
  </si>
  <si>
    <t>A textual note that gives unstructured information that is relevant to the Invoice line.</t>
  </si>
  <si>
    <t>Invoice line object identifier</t>
  </si>
  <si>
    <t>An identifier for an object on which the invoice line is based, given by the Seller.</t>
  </si>
  <si>
    <t>Invoice line object identifier identification scheme identifier</t>
  </si>
  <si>
    <t>The identification scheme identifier of the Invoice line object identifier.</t>
  </si>
  <si>
    <t>Invoiced quantity</t>
  </si>
  <si>
    <t>The quantity of items (goods or services) that is charged in the Invoice line.</t>
  </si>
  <si>
    <t>Invoiced quantity unit of measure</t>
  </si>
  <si>
    <t>The unit of measure that applies to the invoiced quantity.</t>
  </si>
  <si>
    <t>The total amount of the Invoice line.</t>
  </si>
  <si>
    <t>Referenced purchase order line reference</t>
  </si>
  <si>
    <t>An identifier for a referenced line within a purchase order, issued by the Buyer.</t>
  </si>
  <si>
    <t>Invoice line Buyer accounting reference</t>
  </si>
  <si>
    <t>INVOICE LINE PERIOD</t>
  </si>
  <si>
    <t>A group of business terms providing information about the period relevant for the Invoice line.</t>
  </si>
  <si>
    <t>Invoice line period start date</t>
  </si>
  <si>
    <t>The date when the Invoice period for this Invoice line starts.</t>
  </si>
  <si>
    <t>Invoice line period end date</t>
  </si>
  <si>
    <t>The date when the Invoice period for this Invoice line ends.</t>
  </si>
  <si>
    <t>INVOICE LINE ALLOWANCES</t>
  </si>
  <si>
    <t>A group of business terms providing information about allowances applicable to the individual Invoice line.</t>
  </si>
  <si>
    <t>Invoice line allowance amount</t>
  </si>
  <si>
    <t>Invoice line allowance base amount</t>
  </si>
  <si>
    <t>The base amount that may be used, in conjunction with the Invoice line allowance percentage, to calculate the Invoice line allowance amount.</t>
  </si>
  <si>
    <t>Invoice line allowance percentage</t>
  </si>
  <si>
    <t>The percentage that may be used, in conjunction with the Invoice line allowance base amount, to calculate the Invoice line allowance amount.</t>
  </si>
  <si>
    <t>Invoice line allowance reason</t>
  </si>
  <si>
    <t>The reason for the Invoice line allowance, expressed as text.</t>
  </si>
  <si>
    <t>Invoice line allowance reason code</t>
  </si>
  <si>
    <t>The reason for the Invoice line allowance, expressed as a code.</t>
  </si>
  <si>
    <t>INVOICE LINE CHARGES</t>
  </si>
  <si>
    <t>A group of business terms providing information about charges and taxes other than VAT applicable to the individual Invoice line.</t>
  </si>
  <si>
    <t>Invoice line charge amount</t>
  </si>
  <si>
    <t>Invoice line charge base amount</t>
  </si>
  <si>
    <t>The base amount that may be used, in conjunction with the Invoice line charge percentage, to calculate the Invoice line charge amount.</t>
  </si>
  <si>
    <t>Invoice line charge percentage</t>
  </si>
  <si>
    <t>The percentage that may be used, in conjunction with the Invoice line charge base amount, to calculate the Invoice line charge amount.</t>
  </si>
  <si>
    <t>Invoice line charge reason</t>
  </si>
  <si>
    <t>The reason for the Invoice line charge, expressed as text.</t>
  </si>
  <si>
    <t>Invoice line charge reason code</t>
  </si>
  <si>
    <t>The reason for the Invoice line charge, expressed as a code.</t>
  </si>
  <si>
    <t>PRICE DETAILS</t>
  </si>
  <si>
    <t>A group of business terms providing information about the price applied for the goods and services invoiced on the Invoice line.</t>
  </si>
  <si>
    <t>Item net price</t>
  </si>
  <si>
    <t>The price of an item, exclusive of VAT, after subtracting item price discount.</t>
  </si>
  <si>
    <t>Item price discount</t>
  </si>
  <si>
    <t>The total discount subtracted from the Item gross price to calculate the Item net price.</t>
  </si>
  <si>
    <t>Item gross price</t>
  </si>
  <si>
    <t>The unit price, exclusive of VAT, before subtracting Item price discount.</t>
  </si>
  <si>
    <t>Item price base quantity</t>
  </si>
  <si>
    <t>The number of item units to which the price applies.</t>
  </si>
  <si>
    <t>Item price base quantity unit of measure code</t>
  </si>
  <si>
    <t>The unit of measure that applies to the Item price base quantity.</t>
  </si>
  <si>
    <t>LINE VAT INFORMATION</t>
  </si>
  <si>
    <t>A group of business terms providing information about the VAT applicable for the goods and services invoiced on the Invoice line.</t>
  </si>
  <si>
    <t>Invoiced item VAT category code</t>
  </si>
  <si>
    <t>The VAT category code for the invoiced item.</t>
  </si>
  <si>
    <t>Invoiced item VAT rate</t>
  </si>
  <si>
    <t>The VAT rate, represented as percentage that applies to the invoiced item.</t>
  </si>
  <si>
    <t>ITEM INFORMATION</t>
  </si>
  <si>
    <t>A group of business terms providing information about the goods and services invoiced.</t>
  </si>
  <si>
    <t>Item name</t>
  </si>
  <si>
    <t>A name for an item.</t>
  </si>
  <si>
    <t>Item description</t>
  </si>
  <si>
    <t>A description for an item.</t>
  </si>
  <si>
    <t>Item Seller's identifier</t>
  </si>
  <si>
    <t>An identifier, assigned by the Seller, for the item.</t>
  </si>
  <si>
    <t>Item Buyer's identifier</t>
  </si>
  <si>
    <t>An identifier, assigned by the Buyer, for the item.</t>
  </si>
  <si>
    <t>Item standard identifier</t>
  </si>
  <si>
    <t>An item identifier based on a registered scheme.</t>
  </si>
  <si>
    <t>Item standard identifier identification scheme identifier</t>
  </si>
  <si>
    <t>The identification scheme identifier of the Item standard identifier</t>
  </si>
  <si>
    <t>Item classification identifier</t>
  </si>
  <si>
    <t>A code for classifying the item by its type or nature.</t>
  </si>
  <si>
    <t>Item classification identifier identification scheme identifier</t>
  </si>
  <si>
    <t>The identification scheme identifier of the Item classification identifier</t>
  </si>
  <si>
    <t>Scheme version identifer</t>
  </si>
  <si>
    <t>The version of the identification scheme.</t>
  </si>
  <si>
    <t>Item country of origin</t>
  </si>
  <si>
    <t>The code identifying the country from which the item originates.</t>
  </si>
  <si>
    <t>ITEM ATTRIBUTES</t>
  </si>
  <si>
    <t>A group of business terms providing information about properties of the goods and services invoiced.</t>
  </si>
  <si>
    <t>Item attribute name</t>
  </si>
  <si>
    <t>The name of the attribute or property of the item.</t>
  </si>
  <si>
    <t>Item attribute value</t>
  </si>
  <si>
    <t>The value of the attribute or property of the item.</t>
  </si>
  <si>
    <t>Tipologia di restrizione</t>
  </si>
  <si>
    <t>Descrizione BT</t>
  </si>
  <si>
    <t>Elementi mappati in XML PA</t>
  </si>
  <si>
    <t>Descrizione in inglese</t>
  </si>
  <si>
    <t>EU/IT</t>
  </si>
  <si>
    <t>esito in caso di mancato rispetto della regola</t>
  </si>
  <si>
    <t>BR-IT-010</t>
  </si>
  <si>
    <r>
      <rPr>
        <u/>
        <sz val="11"/>
        <color indexed="8"/>
        <rFont val="Calibri"/>
        <family val="2"/>
      </rPr>
      <t>Value domain for an element</t>
    </r>
    <r>
      <rPr>
        <sz val="11"/>
        <color theme="1"/>
        <rFont val="Calibri"/>
        <family val="2"/>
        <scheme val="minor"/>
      </rPr>
      <t xml:space="preserve"> - Restrict text or byte array length</t>
    </r>
  </si>
  <si>
    <t>BT-1 Invoice number</t>
  </si>
  <si>
    <t>La lunghezza dell'elemento non può superare i 20 caratteri e deve includere almeno una cifra</t>
  </si>
  <si>
    <t>BT maximum lenght shall be 20 chars with at least one digit</t>
  </si>
  <si>
    <t>EU</t>
  </si>
  <si>
    <t>fatal</t>
  </si>
  <si>
    <t>BR-IT-020</t>
  </si>
  <si>
    <t>BT-11 Project reference</t>
  </si>
  <si>
    <t>La lunghezza dell'elemento non può superare i 15 caratteri</t>
  </si>
  <si>
    <t>BR-IT-030</t>
  </si>
  <si>
    <t>BT-12 Contract reference</t>
  </si>
  <si>
    <t>La lunghezza dell'elemento non può superare i 20 caratteri</t>
  </si>
  <si>
    <t>BR-IT-040</t>
  </si>
  <si>
    <t>BT-13 Purchase order reference</t>
  </si>
  <si>
    <t>BR-IT-050</t>
  </si>
  <si>
    <t>BT-15 Receiving advice reference</t>
  </si>
  <si>
    <t>BR-IT-060</t>
  </si>
  <si>
    <r>
      <rPr>
        <u/>
        <sz val="11"/>
        <color indexed="8"/>
        <rFont val="Calibri"/>
        <family val="2"/>
      </rPr>
      <t xml:space="preserve">Value domain for an element </t>
    </r>
    <r>
      <rPr>
        <sz val="11"/>
        <color theme="1"/>
        <rFont val="Calibri"/>
        <family val="2"/>
        <scheme val="minor"/>
      </rPr>
      <t>- Restrict text or byte array length</t>
    </r>
  </si>
  <si>
    <t>BT-16 Despatch advice reference</t>
  </si>
  <si>
    <t xml:space="preserve">BT maximum lenght shall be 20 chars </t>
  </si>
  <si>
    <t>BR-IT-070</t>
  </si>
  <si>
    <t>BT-17 Tender or lot reference</t>
  </si>
  <si>
    <t>BR-IT-080</t>
  </si>
  <si>
    <t>BT-19 Buyer accounting reference</t>
  </si>
  <si>
    <t>BR-IT-090</t>
  </si>
  <si>
    <t>BT-25 Preceding Invoice number</t>
  </si>
  <si>
    <t>BR-IT-100</t>
  </si>
  <si>
    <t>1.2.1.3.5 CodEORI or 1.2.1.4 AlboProfessionale and 1.2.1.6 NumeroIscrizioneAlbo</t>
  </si>
  <si>
    <t>IT</t>
  </si>
  <si>
    <t>BR-IT-110</t>
  </si>
  <si>
    <t>BR-IT-120</t>
  </si>
  <si>
    <t>BT-31 Seller VAT identifier</t>
  </si>
  <si>
    <t>La lunghezza dell'elemento non può superare i 30 caratteri</t>
  </si>
  <si>
    <t>BR-IT-130</t>
  </si>
  <si>
    <t>BT-32 Seller tax registration identifier</t>
  </si>
  <si>
    <t>Se il valore dell’elemento BT-40 Seller country code è ”IT”, la lunghezza dell'elemento BT-32 Seller tax registration identifier deve essere compresa fra 17 e 22 caratteri.</t>
  </si>
  <si>
    <t xml:space="preserve">If BT-40 = "IT", then BT-32 minimum lenght shall be 17 and maximum lenght shall be 22 </t>
  </si>
  <si>
    <t>BR-IT-140</t>
  </si>
  <si>
    <r>
      <rPr>
        <u/>
        <sz val="11"/>
        <color indexed="8"/>
        <rFont val="Calibri"/>
        <family val="2"/>
      </rPr>
      <t>Cardinality</t>
    </r>
    <r>
      <rPr>
        <sz val="11"/>
        <color theme="1"/>
        <rFont val="Calibri"/>
        <family val="2"/>
        <scheme val="minor"/>
      </rPr>
      <t xml:space="preserve"> - Make a conditional element mandatory (0..x --&gt; 1..x)</t>
    </r>
  </si>
  <si>
    <t>BT-35 Seller address line 1
BT-37 Seller city
BT-38 Seller post code</t>
  </si>
  <si>
    <t>The main address line in an address.
The common name of the city, town or village, where the Seller address is located.
The identifier for an addressable group of properties according to the relevant postal service.</t>
  </si>
  <si>
    <t>Se il valore dell’elemento BT-40 Seller country code è ”IT”, gli elementi devono essere obbligatoriamente valorizzati</t>
  </si>
  <si>
    <t xml:space="preserve">In FatturaPA i corrispondenti elementi relativi alla sede del cedente/prestatore sono obbligatori.
</t>
  </si>
  <si>
    <t>BR-IT-150</t>
  </si>
  <si>
    <r>
      <rPr>
        <u/>
        <sz val="11"/>
        <color indexed="8"/>
        <rFont val="Calibri"/>
        <family val="2"/>
      </rPr>
      <t xml:space="preserve">Value domain for an element </t>
    </r>
    <r>
      <rPr>
        <sz val="11"/>
        <color theme="1"/>
        <rFont val="Calibri"/>
        <family val="2"/>
        <scheme val="minor"/>
      </rPr>
      <t>- Require defined structured values</t>
    </r>
  </si>
  <si>
    <t>BT-39 Seller country subdivision</t>
  </si>
  <si>
    <t xml:space="preserve">Se l'elemento BT-40 Seller country code ha valore "IT", per l'elemento BT-39 Seller country subdivision deve essere utilizzato uno dei valori della lista delle province italiane. Altrimenti l'informazione è riportata in allegato </t>
  </si>
  <si>
    <t>If BT-40=IT, then BT-39 shall be coded according to Italian province list else save in attachment</t>
  </si>
  <si>
    <t>BR-IT-160</t>
  </si>
  <si>
    <r>
      <rPr>
        <u/>
        <sz val="11"/>
        <color indexed="8"/>
        <rFont val="Calibri"/>
        <family val="2"/>
      </rPr>
      <t>Business Rules</t>
    </r>
    <r>
      <rPr>
        <sz val="11"/>
        <color theme="1"/>
        <rFont val="Calibri"/>
        <family val="2"/>
        <scheme val="minor"/>
      </rPr>
      <t xml:space="preserve"> - Add new non-conflicting business rule for existing element(s)</t>
    </r>
  </si>
  <si>
    <t xml:space="preserve">
BT-46 Buyer identifier
BT-48 Buyer VAT identifier</t>
  </si>
  <si>
    <t>The Buyer's VAT identifier (also known as Buyer VAT identification number).
An identifier of the Buyer.
The identification scheme identifier of the Buyer identifier.</t>
  </si>
  <si>
    <t xml:space="preserve">
1.4.1.2 CodiceFiscale
1.4.1.1 IdFiscaleIVA</t>
  </si>
  <si>
    <t>BR-IT-170</t>
  </si>
  <si>
    <t>BR-IT-180</t>
  </si>
  <si>
    <t>BT-48 Buyer VAT identifier</t>
  </si>
  <si>
    <t>BR-IT-190</t>
  </si>
  <si>
    <t>BT-49 Buyer electronic address
BT-49-1 Buyer electronic address identification scheme identifier</t>
  </si>
  <si>
    <t>Identifies the Buyer's electronic address to which a business document should be delivered.
The identification scheme identifier of the Buyer electronic address.</t>
  </si>
  <si>
    <t>BR-IT-200</t>
  </si>
  <si>
    <t>BR-IT-210</t>
  </si>
  <si>
    <t>BT-50 Buyer address line 1
BT-52 Buyer city
BT-53 Buyer post code</t>
  </si>
  <si>
    <t>The main address line in an address.
The common name of the city, town or village, where the Buyer's address is located.
The identifier for an addressable group of properties according to the relevant postal service.</t>
  </si>
  <si>
    <t>BR-IT-220</t>
  </si>
  <si>
    <r>
      <rPr>
        <u/>
        <sz val="11"/>
        <color indexed="8"/>
        <rFont val="Calibri"/>
        <family val="2"/>
      </rPr>
      <t>Value domain for an element</t>
    </r>
    <r>
      <rPr>
        <sz val="11"/>
        <color theme="1"/>
        <rFont val="Calibri"/>
        <family val="2"/>
        <scheme val="minor"/>
      </rPr>
      <t xml:space="preserve"> - Require defined structured values</t>
    </r>
  </si>
  <si>
    <t>BT-54 Buyer country subdivision</t>
  </si>
  <si>
    <t>BR-IT-230</t>
  </si>
  <si>
    <t>BT-63 Seller tax representative VAT identifier</t>
  </si>
  <si>
    <t>BR-IT-240</t>
  </si>
  <si>
    <t>BT-75 Deliver to address line 1
BT-77 Deliver to city
BT-78 Deliver to post code</t>
  </si>
  <si>
    <t>The main address line in an address.
The common name of the city, town or village, where the deliver to address is located.
The identifier for an addressable group of properties according to the relevant postal service.</t>
  </si>
  <si>
    <t>Se il valore dell’elemento BT-80 Deliver to country code è ”IT”, gli elementi devono essere obbligatoriamente valorizzati</t>
  </si>
  <si>
    <t>In FatturaPA  i corrispondenti elementi relativi all’indirizzo di resa sono obbligatori.</t>
  </si>
  <si>
    <t>BR-IT-250</t>
  </si>
  <si>
    <t>BT-79 Deliver to country subdivision</t>
  </si>
  <si>
    <r>
      <t xml:space="preserve">Se l'elemento BT-80 </t>
    </r>
    <r>
      <rPr>
        <i/>
        <sz val="11"/>
        <color rgb="FF000000"/>
        <rFont val="Calibri"/>
        <family val="2"/>
      </rPr>
      <t xml:space="preserve">Deliver to country </t>
    </r>
    <r>
      <rPr>
        <sz val="11"/>
        <color rgb="FF000000"/>
        <rFont val="Calibri"/>
        <family val="2"/>
        <scheme val="minor"/>
      </rPr>
      <t xml:space="preserve">code ha valore "IT", per l'elemento BT-79 </t>
    </r>
    <r>
      <rPr>
        <i/>
        <sz val="11"/>
        <color rgb="FF000000"/>
        <rFont val="Calibri"/>
        <family val="2"/>
      </rPr>
      <t xml:space="preserve">Deliver to country subdivision </t>
    </r>
    <r>
      <rPr>
        <sz val="11"/>
        <color rgb="FF000000"/>
        <rFont val="Calibri"/>
        <family val="2"/>
        <scheme val="minor"/>
      </rPr>
      <t>deve essere utilizzato uno dei valori della lista delle province italiane. Altrimenti l'informazione deve essere riportata in allegato</t>
    </r>
  </si>
  <si>
    <t>If BT-80="IT", then BT-79 shall be coded according to Italian province list else save in attachment</t>
  </si>
  <si>
    <t>BR-IT-260</t>
  </si>
  <si>
    <r>
      <t xml:space="preserve">Il gruppo di elementi BG-16 </t>
    </r>
    <r>
      <rPr>
        <i/>
        <sz val="11"/>
        <color indexed="8"/>
        <rFont val="Calibri"/>
        <family val="2"/>
      </rPr>
      <t xml:space="preserve">Payment instructions </t>
    </r>
    <r>
      <rPr>
        <sz val="11"/>
        <color theme="1"/>
        <rFont val="Calibri"/>
        <family val="2"/>
        <scheme val="minor"/>
      </rPr>
      <t>deve essere obbligatorio</t>
    </r>
  </si>
  <si>
    <r>
      <t xml:space="preserve">La regola stabilisce di rendere obbligatorio il gruppo BG-16 </t>
    </r>
    <r>
      <rPr>
        <i/>
        <sz val="11"/>
        <color indexed="8"/>
        <rFont val="Calibri"/>
        <family val="2"/>
      </rPr>
      <t xml:space="preserve">Payment instructions, </t>
    </r>
    <r>
      <rPr>
        <sz val="11"/>
        <color theme="1"/>
        <rFont val="Calibri"/>
        <family val="2"/>
        <scheme val="minor"/>
      </rPr>
      <t xml:space="preserve">di cui fa parte l’elemento </t>
    </r>
    <r>
      <rPr>
        <i/>
        <sz val="11"/>
        <color indexed="8"/>
        <rFont val="Calibri"/>
        <family val="2"/>
      </rPr>
      <t xml:space="preserve">BT-81 Payment means type code, </t>
    </r>
    <r>
      <rPr>
        <sz val="11"/>
        <color theme="1"/>
        <rFont val="Calibri"/>
        <family val="2"/>
        <scheme val="minor"/>
      </rPr>
      <t xml:space="preserve">obbligatorio nell’ambito del gruppo.
In FatturaPA il gruppo 2.4 &lt;DatiPagamento&gt; non è obbligatorio mentre lo è l’elemento &lt;2.4.2.2 ModalitaPagamento&gt; contenuto nel gruppo: la situazione è dunque simile a quella del modello semantico. La regola è necessaria perché l’elemento BT-115 </t>
    </r>
    <r>
      <rPr>
        <i/>
        <sz val="11"/>
        <color indexed="8"/>
        <rFont val="Calibri"/>
        <family val="2"/>
      </rPr>
      <t xml:space="preserve">Amount due for payment, </t>
    </r>
    <r>
      <rPr>
        <sz val="11"/>
        <color theme="1"/>
        <rFont val="Calibri"/>
        <family val="2"/>
        <scheme val="minor"/>
      </rPr>
      <t>obbligatorio del modello semantico,</t>
    </r>
    <r>
      <rPr>
        <i/>
        <sz val="11"/>
        <color indexed="8"/>
        <rFont val="Calibri"/>
        <family val="2"/>
      </rPr>
      <t xml:space="preserve"> </t>
    </r>
    <r>
      <rPr>
        <sz val="11"/>
        <color theme="1"/>
        <rFont val="Calibri"/>
        <family val="2"/>
        <scheme val="minor"/>
      </rPr>
      <t>è mappato sull’elemento 2.4.2.6 &lt;ImportoPagamento&gt; di FatturaPA. Dovendo quindi valorizzare l'elemento 2.4.2.6 &lt;ImportoPagamento&gt;, è necessario indicare l’intero gruppo 2.4 &lt;DatiPagamento&gt;, e con esso anche tutti gli elementi obbligatori in esso contenuti, fra cui 2.4.2.2 &lt;ModalitaPagamento&gt;. 
Per lo stesso motivo, sarebbe obbligatorio indicare anche l’elemento 2.4.1 &lt;CondizioniPagamento&gt;, obbligatorio nell’ambito di 2.4 &lt;DatiPagamento&gt;, ma in questo caso, invece di inserire un’ulteriore regola, si propone di fare ricorso al valore di default TP02.</t>
    </r>
  </si>
  <si>
    <t>BR-IT-270</t>
  </si>
  <si>
    <r>
      <rPr>
        <u/>
        <sz val="11"/>
        <color indexed="8"/>
        <rFont val="Calibri"/>
        <family val="2"/>
      </rPr>
      <t>Business Terms</t>
    </r>
    <r>
      <rPr>
        <sz val="11"/>
        <color theme="1"/>
        <rFont val="Calibri"/>
        <family val="2"/>
        <scheme val="minor"/>
      </rPr>
      <t xml:space="preserve"> - Make semantic definition narrower</t>
    </r>
  </si>
  <si>
    <t>BT-84 Payment account identifier</t>
  </si>
  <si>
    <r>
      <t xml:space="preserve">L'identificativo del pagamento BT-84 </t>
    </r>
    <r>
      <rPr>
        <i/>
        <sz val="11"/>
        <color indexed="8"/>
        <rFont val="Calibri"/>
        <family val="2"/>
      </rPr>
      <t xml:space="preserve">Payment account identifier </t>
    </r>
    <r>
      <rPr>
        <sz val="11"/>
        <color theme="1"/>
        <rFont val="Calibri"/>
        <family val="2"/>
        <scheme val="minor"/>
      </rPr>
      <t>deve essere un codice IBAN</t>
    </r>
  </si>
  <si>
    <t>BT-84 Payment account identifier shall be an IBAN code</t>
  </si>
  <si>
    <t>In FatturaPA l’elemento 2.4.2.13 &lt;IBAN&gt; è l’unico che contiene un identificativo del mezzo di pagamento. Non è obbligatorio e non sono previsti controlli legati ai valori dell’elemento 2.4.2.2 &lt;ModalitaPagamento&gt;.</t>
  </si>
  <si>
    <t>BR-IT-280</t>
  </si>
  <si>
    <t>BT-86 Payment service provider identifier</t>
  </si>
  <si>
    <t>La lunghezza dell'elemento deve essere compresa fra 8 e 11 caratteri (BIC)</t>
  </si>
  <si>
    <t>BT minimum length shall be 8 maximum lenght shall be 11 chars (BIC)</t>
  </si>
  <si>
    <t>BR-IT-290</t>
  </si>
  <si>
    <t>BT-92 Document level allowance amount
BT-99 Document level charge amount</t>
  </si>
  <si>
    <t>The amount of an allowance, without VAT.
The amount of a charge, without VAT.</t>
  </si>
  <si>
    <t>BR-IT-300</t>
  </si>
  <si>
    <t>BT-112 Invoice total amount with VAT</t>
  </si>
  <si>
    <t>BR-IT-310</t>
  </si>
  <si>
    <t>BT-114 Rounding amount</t>
  </si>
  <si>
    <t>BR-IT-320</t>
  </si>
  <si>
    <t>BT-115 Amount due for payment</t>
  </si>
  <si>
    <t>BR-IT-330</t>
  </si>
  <si>
    <t>BT-116 VAT category taxable amount</t>
  </si>
  <si>
    <t>BR-IT-340</t>
  </si>
  <si>
    <t>BT-117 VAT category tax amount</t>
  </si>
  <si>
    <t>BR-IT-350</t>
  </si>
  <si>
    <r>
      <rPr>
        <u/>
        <sz val="11"/>
        <color indexed="8"/>
        <rFont val="Calibri"/>
        <family val="2"/>
      </rPr>
      <t>Codes and identifiers</t>
    </r>
    <r>
      <rPr>
        <sz val="11"/>
        <color theme="1"/>
        <rFont val="Calibri"/>
        <family val="2"/>
        <scheme val="minor"/>
      </rPr>
      <t xml:space="preserve"> - Mark defined values as not allowed</t>
    </r>
  </si>
  <si>
    <t>BT-118 VAT category code
BT-95 Document level allowence VAT category code
BT-102 Document level charge VAT category code
BT-151 invoiced item VAT category code</t>
  </si>
  <si>
    <t>Coded identification of a VAT category</t>
  </si>
  <si>
    <t>1.2.1.8 RegimeFiscale
2.2.2.2 Natura</t>
  </si>
  <si>
    <t>BR-IT-360</t>
  </si>
  <si>
    <t>BT-124 External document location
BT-125 Attached document</t>
  </si>
  <si>
    <r>
      <t xml:space="preserve">Se l'elemento l’elemento BT-122 </t>
    </r>
    <r>
      <rPr>
        <i/>
        <sz val="11"/>
        <color indexed="8"/>
        <rFont val="Calibri"/>
        <family val="2"/>
      </rPr>
      <t>Supporting document reference</t>
    </r>
    <r>
      <rPr>
        <sz val="11"/>
        <color theme="1"/>
        <rFont val="Calibri"/>
        <family val="2"/>
        <scheme val="minor"/>
      </rPr>
      <t xml:space="preserve"> è valorizzato, è obbligatorio valorizzare almeno uno degli elementi BT-124 </t>
    </r>
    <r>
      <rPr>
        <i/>
        <sz val="11"/>
        <color indexed="8"/>
        <rFont val="Calibri"/>
        <family val="2"/>
      </rPr>
      <t xml:space="preserve">External document location </t>
    </r>
    <r>
      <rPr>
        <sz val="11"/>
        <color theme="1"/>
        <rFont val="Calibri"/>
        <family val="2"/>
        <scheme val="minor"/>
      </rPr>
      <t xml:space="preserve">e BT-125 </t>
    </r>
    <r>
      <rPr>
        <i/>
        <sz val="11"/>
        <color indexed="8"/>
        <rFont val="Calibri"/>
        <family val="2"/>
      </rPr>
      <t>Attached document</t>
    </r>
  </si>
  <si>
    <t>Gli elementi sono corrispondenti al gruppo 2.5 &lt;Allegati&gt; in FatturaPA laddove, se è presente un allegato, devono essere valorizzati gli elementi 2.5.1 &lt;NomeAttachment&gt; e 2.5.5 &lt;Attachment&gt;.</t>
  </si>
  <si>
    <t>BR-IT-370</t>
  </si>
  <si>
    <t>BT-128 Invoice line object identifier</t>
  </si>
  <si>
    <t>La lunghezza dell'elemento non può superare i 35 caratteri</t>
  </si>
  <si>
    <t>BR-IT-380</t>
  </si>
  <si>
    <t xml:space="preserve">BT-129 Invoiced quantity  </t>
  </si>
  <si>
    <t>The quantity of items (goods or services) that is charged in the invoice line</t>
  </si>
  <si>
    <t>BR-IT-390</t>
  </si>
  <si>
    <t>BT-131 Invoice line net amount</t>
  </si>
  <si>
    <t>The total amount of the invoice line</t>
  </si>
  <si>
    <t>BR-IT-400</t>
  </si>
  <si>
    <t>BT-132 Referenced purchase order line reference</t>
  </si>
  <si>
    <t>BR-IT-410</t>
  </si>
  <si>
    <t>BT-133 Invoice line Buyer accounting reference</t>
  </si>
  <si>
    <t>BR-IT-420</t>
  </si>
  <si>
    <t>BT-136 Invoice line allowance amount
BT-141 Invoice line charge amount</t>
  </si>
  <si>
    <t>BR-IT-430</t>
  </si>
  <si>
    <t>BT-146 Item net price</t>
  </si>
  <si>
    <t>BR-IT-440</t>
  </si>
  <si>
    <t>BT-155 Item Seller's identifier</t>
  </si>
  <si>
    <t>BR-IT-450</t>
  </si>
  <si>
    <t>BT-156 Item Buyer's identifier</t>
  </si>
  <si>
    <t>BR-IT-460</t>
  </si>
  <si>
    <t>BT-157 Item standard identifier</t>
  </si>
  <si>
    <t>BR-IT-470</t>
  </si>
  <si>
    <t>BT-158 Item classification identifier</t>
  </si>
  <si>
    <t>Versione 1.0
Fatture UBL</t>
  </si>
  <si>
    <t>I</t>
  </si>
  <si>
    <t>elemento UBL</t>
  </si>
  <si>
    <t>path</t>
  </si>
  <si>
    <t>Card.</t>
  </si>
  <si>
    <t>Level</t>
  </si>
  <si>
    <t>ID (modello semantico)</t>
  </si>
  <si>
    <t>Level (modello semantico)</t>
  </si>
  <si>
    <t>Card. (modello semantico)</t>
  </si>
  <si>
    <t>BT (modello semantico)</t>
  </si>
  <si>
    <t>Desc. (modello semantico)</t>
  </si>
  <si>
    <t>DT (modello semantico)</t>
  </si>
  <si>
    <t>UBL rules</t>
  </si>
  <si>
    <t>CIUS IT</t>
  </si>
  <si>
    <t>Match</t>
  </si>
  <si>
    <t>Fattura PA</t>
  </si>
  <si>
    <t>Mapping rule</t>
  </si>
  <si>
    <t>/Invoice</t>
  </si>
  <si>
    <t>0..1</t>
  </si>
  <si>
    <t>1..1</t>
  </si>
  <si>
    <t>BR-1 An Invoice shall have a Specification identifier (BT-24)</t>
  </si>
  <si>
    <t>CAR-2</t>
  </si>
  <si>
    <t>Identifies the business process context in which the transaction appears, to enable the Buyer to process the Invoice in an appropriate way.</t>
  </si>
  <si>
    <t>T</t>
  </si>
  <si>
    <t>BR-2 An Invoice shall have an Invoice number (BT-1)</t>
  </si>
  <si>
    <t>BR-IT-010 BT maximum lenght shall be 20 chars with at least one digit</t>
  </si>
  <si>
    <t>D</t>
  </si>
  <si>
    <t>BR-3 An Invoice shall have an Invoice issue date (BT-2)</t>
  </si>
  <si>
    <t>BR-CO-25 In case the Amount due for payment (BT-115) is positive, either the Payment due date (BT-9) or the Payment terms (BT-20) shall be present</t>
  </si>
  <si>
    <t>C</t>
  </si>
  <si>
    <t>BR-4 An Invoice shall have an Invoice type code (BT-3)</t>
  </si>
  <si>
    <t>0..n</t>
  </si>
  <si>
    <t>Use #subject code#
Code list UNTDID 4451</t>
  </si>
  <si>
    <t>SYN-2, SEM-2</t>
  </si>
  <si>
    <t>SEM-2</t>
  </si>
  <si>
    <t>BR-5 An Invoice shall have an Invoice currency code (BT-5)</t>
  </si>
  <si>
    <t>BR-IT-080 BT maximum lenght shall be 20 chars</t>
  </si>
  <si>
    <t>BR-IC-11 In an Invoice with a VAT breakdown (BG-23) where the VAT category code (BT-118) is "Intra-community supply" the Actual delivery date (BT-72) or the Invoicing period (BG-14) shall not be blank.</t>
  </si>
  <si>
    <t>CAR-3</t>
  </si>
  <si>
    <t>BR-CO-19 If Invoicing period (BG-14) is used, the Invoicing period start date (BT-73) or the Invoicing period end date (BT-74) shall be filled, or both</t>
  </si>
  <si>
    <t>BR-29 If both Invoicing period strat date (BT-73) and Invoicing period end date (BT-74) are given then the Invoicing period end date (BT-74) shall be later or equal to the Invoicing period start date (BT-73)
BR-CO-3 Value added tax point date (BT-7) and Value added tax point date code (BT-8) are mutually exclusive
BR-CO-19 If Invoicing period (BG-14) is used, the Invoicing period start date (BT-73) or the Invoicing period end date (BT-74) shall be filled, or both</t>
  </si>
  <si>
    <t>BR-CO-3 Value added tax point date (BT-7) and Value added tax point date code (BT-8) are mutually exclusive</t>
  </si>
  <si>
    <t>/Invoice/cac:OrderReference</t>
  </si>
  <si>
    <t>O</t>
  </si>
  <si>
    <t>BR-IT-040 BT maximum lenght shall be 20 chars</t>
  </si>
  <si>
    <t>/Invoice/cac:BillingReference</t>
  </si>
  <si>
    <t>BR-55 Each Preceding Invoice reference (BG-3) shall contain a Preceding invoice reference (BT-25)</t>
  </si>
  <si>
    <t>BR-IT-090 BT maximum lenght shall be 20 chars</t>
  </si>
  <si>
    <t>/Invoice/cac:DespatchDocumentReference</t>
  </si>
  <si>
    <t>BR-IT-060 BT maximum lenght shall be 20 chars</t>
  </si>
  <si>
    <t>/Invoice/cac:ReceiptDocumentReference</t>
  </si>
  <si>
    <t>BR-IT-050 BT maximum lenght shall be 20 chars</t>
  </si>
  <si>
    <t>/Invoice/cac:OriginatorDocumentReference</t>
  </si>
  <si>
    <t>BR-IT-070 BT maximum lenght shall be 15 chars</t>
  </si>
  <si>
    <t>/Invoice/cac:ContractDocumentReference</t>
  </si>
  <si>
    <t>BR-IT-030 BT maximum lenght shall be 20 chars</t>
  </si>
  <si>
    <t>A group of business terms providing information about</t>
  </si>
  <si>
    <t>with cbc:DocumentTypeCode=130</t>
  </si>
  <si>
    <t>BR-52 Each Additional supporting document (BG-24) shall contain a Supporting document reference (BT-122)</t>
  </si>
  <si>
    <t>S</t>
  </si>
  <si>
    <t>Code list UNTDID 1153</t>
  </si>
  <si>
    <t>/Invoice/cac:AdditionalDocumentReference/cbc:DocumentDescription</t>
  </si>
  <si>
    <t>/Invoice/cac:AdditionalDocumentReference/cac:Attachment</t>
  </si>
  <si>
    <t>B</t>
  </si>
  <si>
    <t>/Invoice/cac:AdditionalDocumentReference/cac:Attachment/cac:ExternalReference</t>
  </si>
  <si>
    <t>/Invoice/cac:ProjectReference</t>
  </si>
  <si>
    <t>BR-IT-020 BT maximum lenght shall be 15 chars</t>
  </si>
  <si>
    <t>BG-4</t>
  </si>
  <si>
    <t>/Invoice/cac:AccountingSupplierParty/cac:Party</t>
  </si>
  <si>
    <t>BR-62 The Seller electronic address (BT-34) shall have a Scheme identifier</t>
  </si>
  <si>
    <t>/Invoice/cac:AccountingSupplierParty/cac:Party/cac:PartyIdentification</t>
  </si>
  <si>
    <t>BR-CO-26 In order for the buyer to automatically identify a supplier, the Seller identifier (BT-29), the Seller legal registration identifier (BT-30) and/or the Seller VAT identifier (BT-31) shall be present</t>
  </si>
  <si>
    <t>BR-IT-100 If BT-40 = "IT", if BT29 starts with "IT:EORI:" then BT-29 minimum lenght shall be 21 and maximum lenght shall be 25
else, if BT29 starts with "IT:ALBO:" then BT-29 maximum lenght shall be 129</t>
  </si>
  <si>
    <t>with @schemeID = 'SEPA' when the identifier refers to the Seller.</t>
  </si>
  <si>
    <t>/Invoice/cac:AccountingSupplierParty/cac:Party/cac:PartyName</t>
  </si>
  <si>
    <t>BR-8 An Invoice shall contain the Seller postal address (BG-5)</t>
  </si>
  <si>
    <t>BR-IT-140 If BT-40 = "IT", BTs should be mandatory</t>
  </si>
  <si>
    <t>STR-5</t>
  </si>
  <si>
    <t>BR-IT-150 If BT-40=IT, then BT-39 shall be coded according to Italian province list else save in attachment</t>
  </si>
  <si>
    <t>/Invoice/cac:AccountingSupplierParty/cac:Party/cac:PostalAddress/cac:AddressLine</t>
  </si>
  <si>
    <t>/Invoice/cac:AccountingSupplierParty/cac:Party/cac:PostalAddress/cac:Country</t>
  </si>
  <si>
    <t>BR-9 The Seller postal address (BG-5) shall contain a Seller country code (BT-40)</t>
  </si>
  <si>
    <t>/Invoice/cac:AccountingSupplierParty/cac:Party/cac:PartyTaxScheme</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</si>
  <si>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
BR-CO-26 In order for the buyer to automatically identify a supplier, the Seller identifier (BT-29), the Seller legal registration identifier (BT-30) and/or the Seller VAT identifier (BT-31) shall be present
BR-S-2 An Invoice that contains an Invoice line (BG-25) where the Invoice line VAT category code (BT-151) is "Standard rated" shall contain the Seller VAT identifier (BT-31), the Seller tax registration identifier (BT-32) and/or the Seller tax representative VAT identifier (BT-63)
BR-S-3 An Invoice that contains a Document level allowance (BG-20) where the Document level allowance VAT category code (BT-95) is "Standard rated" shall contain the Seller VAT identifier (BT-31), the Seller tax registration identifier (BT-32) and/or the Seller tax representative VAT identifier (BT-63)
BR-S-4 An Invoice that contains a Document level charge (BG-21) where the Document level charge VAT category code (BT-102) is "Standard rated" shall contain the Seller VAT identifier (BT-31), the Seller tax registration identifier (BT-32) and/or the Seller tax representative VAT identifier (BT-63)
BR-Z-2 An Invoice that contains an Invoice line (BG-25) where the Invoice line VAT category code (BT-151) il "Zero rated" shall contain the Seller VAT identifier (BT-31), the Seller tax registration identifier (BT-32) and/or the Seller tax representative VAT identifier (BT-63)
BR-Z-3 An Invoice that contains a Document level allowance (BG-20) where the Document level allowance VAT category code (BT-95) is "Zero rated" shall contain the Seller VAT identifier (BT-31), the Seller tax registration identifier (BT-32) and/or the Seller tax representative VAT identifier (BT-63)
BR-Z-4 An Invoice that contains a Document level charge (BG-21) where the Document level charge VAT category code (BT-102) is "Zero rated" shall contain the Seller VAT identifier (BT-31), the Seller tax registration identifier (BT-32) and/or the Seller tax representative VAT identifier (BT-63)
BR-E-2 An Invoice that contains an Invoice line (BG-25) where the Invoice line VAT category code (BT-151) is "Exempt from VAT" shall contain the Seller VAT identifier (BT-31), the Seller tax registration identifier (BT-32) and/or the Seller tax representative VAT identifier (BT-63)
BR-E-3 An Invoice that contains a Document level allowance (BG-20) where the Document level allowance VAT category code (BT-95) is "Exempt from VAT" shall contain the Seller VAT identifier (BT-31), the Seller tax registration identifier (BT-32) and/or the Seller tax representative VAT identifier (BT-63)
BR-E-4 An Invoice that contains a Document level charge (BG-21) where the Document level charge VAT category code (BT-102) is "Exempt from VAT" shall contain the Seller VAT identifier (BT-31), the Seller tax registration identifier (BT-32) and/or the Seller tax representative VAT identifier (BT-63)
BR-AE-2 An Invoice that contains an Invoice line (BG-25) where the Invoice line VAT category code (BT-151) is "Reverse charge" shall contain the Seller VAT identifier (BT-31), the Seller tax registration identifier (BT-32) and/or the Seller tax representative VAT identifier (BT-63) and the Buyer VAT identifier (BT-48) and/or che Buyer legal registration identifier (BT-47)
BR-AE-3 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che Buyer legal registration identifier (BT-47)
BR-AE-4 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che Buyer legal registration identifier (BT-47)
BR-IC-2 An Invoice that contains an Invoice line (BG-25) where the Invoiced item VAT category code (BT-151) is “Intra-community supply” shall contain the Seller VAT Identifier (BT-31) or the Seller tax representative VAT identifier (BT-63) and the Buyer VAT identifier (BT-48).
BR-IC-3 An Invoice that contains a Document level allowance (BG-20) where the Document level allowance VAT category code (BT-95) is “Intra-community supply” shall contain the Seller VAT Identifier (BT-31) or the Seller tax representative VAT identifier (BT-63) and the Buyer VAT identifier (BT-48).
BR-IC-4 An Invoice that contains a Document level charge (BG-21) where the Document level charge VAT category code (BT-102) is “Intra-community supply” shall contain the Seller VAT Identifier (BT-31) or the Seller tax representative VAT identifier (BT-63) and the Buyer VAT identifier (BT-48).
BR-G-2 An Invoice that contains an Invoice line (BG-25) where the Invoiced item VAT category code (BT-151) is “Export outside the EU” shall contain the Seller VAT Identifier (BT-31) or the Seller tax representative VAT identifier (BT-63).
BR-G-3 An Invoice that contains a Document level allowance (BG-20) where the Document level allowance VAT category code (BT-95) is “Export outside the EU” shall contain the Seller VAT Identifier (BT-31) or the Seller tax representative VAT identifier (BT-63).
BR-G-4 An Invoice that contains a Document level charge (BG-21) where the Document level charge VAT category code (BT-102) is “Export outside the EU” shall contain the Seller VAT Identifier (BT-31) or the Seller tax representative VAT identifier (BT-63).
BR-O-2 An Invoice that contains an Invoice line (BG-25) where the Invoiced item VAT category code (BT-151) is “Not subject to VAT” shall not contain the Seller VAT identifier (BT-31), the Seller tax representative VAT identifier (BT-63) or the Buyer VAT identifier (BT-46).
BR-O-3 An Invoice that contains a Document level allowance (BG-20) where the Document level allowance VAT category code (BT-95) is “Not subject to VAT” shall not contain the Seller VAT identifier (BT-31), the Seller tax representative VAT identifier (BT-63) or the Buyer VAT identifier (BT-48).
BR-O-4 An Invoice that contains a Document level charge (BG-21) where the Document level charge VAT category code (BT-102) is “Not subject to VAT” shall not contain the Seller VAT identifier (BT-31), the Seller tax representative VAT identifier (BT-63) or the Buyer VAT identifier (BT-48).
BR-IG-2 An Invoice that contains an Invoice line (BG-25) where the Invoiced item VAT category code (BT-151) is “IGIC” shall contain the Seller VAT Identifier (BT-31), the Seller tax registration identifier (BT-32) and/or the Seller tax representative VAT identifier (BT-63).
BR-IG-3 An Invoice that contains a Document level allowance (BG-20) where the Document level allowance VAT category code (BT-95) is “IGIC” shall contain the Seller VAT Identifier (BT-31), the Seller tax registration identifier (BT-32) and/or the Seller tax representative VAT identifier (BT-63).
BR-IG-4 An Invoice that contains a Document level charge (BG-21) where the Document level charge VAT category code (BT-102) is “IGIC” shall contain the Seller VAT Identifier (BT-31), the Seller Tax registration identifier (BT-32) and/or the Seller tax representative VAT identifier (BT-63).
BR-IP-2 An Invoice that contains an Invoice line (BG-25) where the Invoiced item VAT category code (BT-151) is “IPSI” shall contain the Seller VAT Identifier (BT-31), the Seller tax registration identifier (BT-32) and/or the Seller tax representative VAT identifier (BT-63).
BR-IP-3 An Invoice that contains a Document level allowance (BG-20) where the Document level allowance VAT category code (BT-95) is “IPSI” shall contain the Seller VAT Identifier (BT-31), the Seller Tax registration identifier (BT-32) and/or the Seller tax representative VAT identifier (BT-63).
BR-IP-4 An Invoice that contains a Document level charge (BG-21) where the Document level charge VAT category code (BT-102) is “IPSI” shall contain the Seller VAT Identifier (BT-31), the Seller Tax registration identifier (BT-32) and/or the Seller tax representative VAT identifier (BT-63).</t>
  </si>
  <si>
    <t>with cac:TaxScheme/cbc:ID = “VAT”</t>
  </si>
  <si>
    <t>BR-IT-120 BT maximum lenght shall be 30 chars</t>
  </si>
  <si>
    <t>BR-S-2 An Invoice that contains an Invoice line (BG-25) where the Invoice line VAT category code (BT-151) is "Standard rated" shall contain the Seller VAT identifier (BT-31), the Seller tax registration identifier (BT-32) and/or the Seller tax representative VAT identifier (BT-63)
BR-S-3 An Invoice that contains a Document level allowance (BG-20) where the Document level allowance VAT category code (BT-95) is "Standard rated" shall contain the Seller VAT identifier (BT-31), the Seller tax registration identifier (BT-32) and/or the Seller tax representative VAT identifier (BT-63)
BR-S-4 An Invoice that contains a Document level charge (BG-21) where the Document level charge VAT category code (BT-102) is "Standard rated" shall contain the Seller VAT identifier (BT-31), the Seller tax registration identifier (BT-32) and/or the Seller tax representative VAT identifier (BT-63)
BR-Z-2 An Invoice that contains an Invoice line (BG-25) where the Invoice line VAT category code (BT-151) il "Zero rated" shall contain the Seller VAT identifier (BT-31), the Seller tax registration identifier (BT-32) and/or the Seller tax representative VAT identifier (BT-63)
BR-Z-3 An Invoice that contains a Document level allowance (BG-20) where the Document level allowance VAT category code (BT-95) is "Zero rated" shall contain the Seller VAT identifier (BT-31), the Seller tax registration identifier (BT-32) and/or the Seller tax representative VAT identifier (BT-63)
BR-Z-4 An Invoice that contains a Document level charge (BG-21) where the Document level charge VAT category code (BT-102) is "Zero rated" shall contain the Seller VAT identifier (BT-31), the Seller tax registration identifier (BT-32) and/or the Seller tax representative VAT identifier (BT-63)
BR-E-2 An Invoice that contains an Invoice line (BG-25) where the Invoice line VAT category code (BT-151) is "Exempt from VAT" shall contain the Seller VAT identifier (BT-31), the Seller tax registration identifier (BT-32) and/or the Seller tax representative VAT identifier (BT-63)
BR-E-3 An Invoice that contains a Document level allowance (BG-20) where the Document level allowance VAT category code (BT-95) is "Exempt from VAT" shall contain the Seller VAT identifier (BT-31), the Seller tax registration identifier (BT-32) and/or the Seller tax representative VAT identifier (BT-63)
BR-E-4 An Invoice that contains a Document level charge (BG-21) where the Document level charge VAT category code (BT-102) is "Exempt from VAT" shall contain the Seller VAT identifier (BT-31), the Seller tax registration identifier (BT-32) and/or the Seller tax representative VAT identifier (BT-63)
BR-AE-2 An Invoice that contains an Invoice line (BG-25) where the Invoice line VAT category code (BT-151) is "Reverse charge" shall contain the Seller VAT identifier (BT-31), the Seller tax registration identifier (BT-32) and/or the Seller tax representative VAT identifier (BT-63) and the Buyer VAT identifier (BT-48) and/or che Buyer legal registration identifier (BT-47)
BR-AE-3 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che Buyer legal registration identifier (BT-47)
BR-AE-4 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che Buyer legal registration identifier (BT-47)
BR-IG-2 An Invoice that contains an Invoice line (BG-25) where the Invoiced item VAT category code (BT-151) is “IGIC” shall contain the Seller VAT Identifier (BT-31), the Seller tax registration identifier (BT-32) and/or the Seller tax representative VAT identifier (BT-63).
BR-IG-3 An Invoice that contains a Document level allowance (BG-20) where the Document level allowance VAT category code (BT-95) is “IGIC” shall contain the Seller VAT Identifier (BT-31), the Seller tax registration identifier (BT-32) and/or the Seller tax representative VAT identifier (BT-63).
BR-IG-4 An Invoice that contains a Document level charge (BG-21) where the Document level charge VAT category code (BT-102) is “IGIC” shall contain the Seller VAT Identifier (BT-31), the Seller Tax registration identifier (BT-32) and/or the Seller tax representative VAT identifier (BT-63).
BR-IP-2 An Invoice that contains an Invoice line (BG-25) where the Invoiced item VAT category code (BT-151) is “IPSI” shall contain the Seller VAT Identifier (BT-31), the Seller tax registration identifier (BT-32) and/or the Seller tax representative VAT identifier (BT-63).
BR-IP-3 An Invoice that contains a Document level allowance (BG-20) where the Document level allowance VAT category code (BT-95) is “IPSI” shall contain the Seller VAT Identifier (BT-31), the Seller Tax registration identifier (BT-32) and/or the Seller tax representative VAT identifier (BT-63).
BR-IP-4 An Invoice that contains a Document level charge (BG-21) where the Document level charge VAT category code (BT-102) is “IPSI” shall contain the Seller VAT Identifier (BT-31), the Seller Tax registration identifier (BT-32) and/or the Seller tax representative VAT identifier (BT-63).</t>
  </si>
  <si>
    <t>with cac:TaxScheme/cbc:ID ! = “VAT”</t>
  </si>
  <si>
    <t>BR-IT-130 If BT-40 = "IT", then BT-32 minimum lenght shall be 17 and maximum lenght shall be 22</t>
  </si>
  <si>
    <t>/Invoice/cac:AccountingSupplierParty/cac:Party/cac:PartyTaxScheme/cac:TaxScheme</t>
  </si>
  <si>
    <t>/Invoice/cac:AccountingSupplierParty/cac:Party/cac:PartyTaxScheme/cac:TaxScheme/cbc:ID</t>
  </si>
  <si>
    <t>Mandatory element. Use “VAT”</t>
  </si>
  <si>
    <t>/Invoice/cac:AccountingSupplierParty/cac:Party/cac:PartyLegalEntity</t>
  </si>
  <si>
    <t>BR-6 An Invoice shall contain the Seller name (BT-27)</t>
  </si>
  <si>
    <t>CAR-2, CAR-3</t>
  </si>
  <si>
    <t>BR-IT-110 If BT-40 = "IT", if BT-30 starts with "IT:REA:" then BT-30 minimum lenght shall be 10 and maximum lenght shall be 29 (first two chars indicate the italian province code)</t>
  </si>
  <si>
    <t>A group of business terms providing contact information</t>
  </si>
  <si>
    <t>/Invoice/cac:AccountingCustomerParty/cac:Party</t>
  </si>
  <si>
    <t>BR-63 The Buyer electronic address (BT-49) shall have a Scheme identifier</t>
  </si>
  <si>
    <t>/Invoice/cac:AccountingCustomerParty/cac:Party/cac:PartyIdentification</t>
  </si>
  <si>
    <t>BR-O-2 An Invoice that contains an Invoice line (BG-25) where the Invoiced item VAT category code (BT-151) is “Not subject to VAT” shall not contain the Seller VAT identifier (BT-31), the Seller tax representative VAT identifier (BT-63) or the Buyer VAT identifier (BT-46).</t>
  </si>
  <si>
    <t>/Invoice/cac:AccountingCustomerParty/cac:Party/cac:PartyName</t>
  </si>
  <si>
    <t>BR-10 An Invoice shall contain the Buyer postal address (BG-8)</t>
  </si>
  <si>
    <t>/Invoice/cac:AccountingCustomerParty/cac:Party/cac:PostalAddress/cac:AddressLine</t>
  </si>
  <si>
    <t>/Invoice/cac:AccountingCustomerParty/cac:Party/cac:PostalAddress/cac:Country</t>
  </si>
  <si>
    <t>BR-11 The Buyer postal address (BG-8) shall contain a Buyer country code (BT-55)</t>
  </si>
  <si>
    <t>/Invoice/cac:AccountingCustomerParty/cac:Party/cac:PartyTaxScheme</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</si>
  <si>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
BR-AE-2 An Invoice that contains an Invoice line (BG-25) where the Invoice line VAT category code (BT-151) is "Reverse charge" shall contain the Seller VAT identifier (BT-31), the Seller tax registration identifier (BT-32) and/or the Seller tax representative VAT identifier (BT-63) and the Buyer VAT identifier (BT-48) and/or che Buyer legal registration identifier (BT-47)
BR-AE-3 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che Buyer legal registration identifier (BT-47)
BR-AE-4 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che Buyer legal registration identifier (BT-47)
BR-IC-2 An Invoice that contains an Invoice line (BG-25) where the Invoiced item VAT category code (BT-151) is “Intra-community supply” shall contain the Seller VAT Identifier (BT-31) or the Seller tax representative VAT identifier (BT-63) and the Buyer VAT identifier (BT-48).
BR-IC-3 An Invoice that contains a Document level allowance (BG-20) where the Document level allowance VAT category code (BT-95) is “Intra-community supply” shall contain the Seller VAT Identifier (BT-31) or the Seller tax representative VAT identifier (BT-63) and the Buyer VAT identifier (BT-48).
BR-IC-4 An Invoice that contains a Document level charge (BG-21) where the Document level charge VAT category code (BT-102) is “Intra-community supply” shall contain the Seller VAT Identifier (BT-31) or the Seller tax representative VAT identifier (BT-63) and the Buyer VAT identifier (BT-48).
BR-O-3 An Invoice that contains a Document level allowance (BG-20) where the Document level allowance VAT category code (BT-95) is “Not subject to VAT” shall not contain the Seller VAT identifier (BT-31), the Seller tax representative VAT identifier (BT-63) or the Buyer VAT identifier (BT-48).
BR-O-4 An Invoice that contains a Document level charge (BG-21) where the Document level charge VAT category code (BT-102) is “Not subject to VAT” shall not contain the Seller VAT identifier (BT-31), the Seller tax representative VAT identifier (BT-63) or the Buyer VAT identifier (BT-48).</t>
  </si>
  <si>
    <t>CAR-3, SEM-2</t>
  </si>
  <si>
    <t>/Invoice/cac:AccountingCustomerParty/cac:Party/cac:PartyTaxScheme/cac:TaxScheme</t>
  </si>
  <si>
    <t>/Invoice/cac:AccountingCustomerParty/cac:Party/cac:PartyTaxScheme/cac:TaxScheme/cbc:ID</t>
  </si>
  <si>
    <t>/Invoice/cac:AccountingCustomerParty/cac:Party/cac:PartyLegalEntity</t>
  </si>
  <si>
    <t>BR-7 An Invoice shall contain the Buyer name (BT-44)</t>
  </si>
  <si>
    <t>An identifier issued by an official registrar that identifies the Buyer as a legal entity or person.</t>
  </si>
  <si>
    <t>BR-AE-2 An Invoice that contains an Invoice line (BG-25) where the Invoice line VAT category code (BT-151) is "Reverse charge" shall contain the Seller VAT identifier (BT-31), the Seller tax registration identifier (BT-32) and/or the Seller tax representative VAT identifier (BT-63) and the Buyer VAT identifier (BT-48) and/or che Buyer legal registration identifier (BT-47)
BR-AE-3 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che Buyer legal registration identifier (BT-47)
BR-AE-4 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che Buyer legal registration identifier (BT-47)</t>
  </si>
  <si>
    <t>/Invoice/cac:PayeeParty/cac:PartyIdentification</t>
  </si>
  <si>
    <t>with @schemeID = 'SEPA' when the identifier refers to the Payee</t>
  </si>
  <si>
    <t>/Invoice/cac:PayeeParty/cac:PartyName</t>
  </si>
  <si>
    <t>BR-17 The Payee name (BT-59) shall be provided in the Invoice, if the Payee (BG-10) is different from the Seller (BG-4)</t>
  </si>
  <si>
    <t>/Invoice/cac:PayeeParty/cac:PartyLegalEntity</t>
  </si>
  <si>
    <t>/Invoice/cac:TaxRepresentativeParty/cac:PartyName</t>
  </si>
  <si>
    <t>BR-18 The Seller tax representative name (BT-62)shall be provided in the Invoice, if the Seller (BG-4) has a Seller tax representative party (BG-11)</t>
  </si>
  <si>
    <t>BR-19 The Seller tax representative postal address (BG-12) shall be provided in the Invoice, if the Seller (BG-4) has a Seller tax representative party (BG-11)</t>
  </si>
  <si>
    <t>/Invoice/cac:TaxRepresentativeParty/cac:PostalAddress/cac:AddressLine</t>
  </si>
  <si>
    <t>/Invoice/cac:TaxRepresentativeParty/cac:PostalAddress/cac:Country</t>
  </si>
  <si>
    <t>BR-20 The Seller tax representative postal address (BG-12) shall contain a Tax representative country code (BT-69), if the Seller (BG-4) has a Seller tax representative party (BG-11)</t>
  </si>
  <si>
    <t>/Invoice/cac:TaxRepresentativeParty/cac:PartyTaxScheme</t>
  </si>
  <si>
    <t>BR-56 Each Seller tax representative party (BG-11) shall have a Seller tax representative VAT identifier (BT-63)
BR-CO-9 The Seller VAT identifier (BT-31), the Seller tax representative VAT identifier (BT-63) and the Buyer VAT identifier (BT-48) shall have a prefix in accordance with ISO code ISO 3166-1 alpha-2 by which the country of issue may be identified. Nevertheless, Greece may use the prefix 'EL'
BR-S-2 An Invoice that contains an Invoice line (BG-25) where the Invoice line VAT category code (BT-151) is "Standard rated" shall contain the Seller VAT identifier (BT-31), the Seller tax registration identifier (BT-32) and/or the Seller tax representative VAT identifier (BT-63)
BR-S-3 An Invoice that contains a Document level allowance (BG-20) where the Document level allowance VAT category code (BT-95) is "Standard rated" shall contain the Seller VAT identifier (BT-31), the Seller tax registration identifier (BT-32) and/or the Seller tax representative VAT identifier (BT-63)
BR-S-4 An Invoice that contains a Document level charge (BG-21) where the Document level charge VAT category code (BT-102) is "Standard rated" shall contain the Seller VAT identifier (BT-31), the Seller tax registration identifier (BT-32) and/or the Seller tax representative VAT identifier (BT-63)
BR-Z-2 An Invoice that contains an Invoice line (BG-25) where the Invoice line VAT category code (BT-151) il "Zero rated" shall contain the Seller VAT identifier (BT-31), the Seller tax registration identifier (BT-32) and/or the Seller tax representative VAT identifier (BT-63)
BR-Z-3 An Invoice that contains a Document level allowance (BG-20) where the Document level allowance VAT category code (BT-95) is "Zero rated" shall contain the Seller VAT identifier (BT-31), the Seller tax registration identifier (BT-32) and/or the Seller tax representative VAT identifier (BT-63)
BR-Z-4 An Invoice that contains a Document level charge (BG-21) where the Document level charge VAT category code (BT-102) is "Zero rated" shall contain the Seller VAT identifier (BT-31), the Seller tax registration identifier (BT-32) and/or the Seller tax representative VAT identifier (BT-63)
BR-E-2 An Invoice that contains an Invoice line (BG-25) where the Invoice line VAT category code (BT-151) is "Exempt from VAT" shall contain the Seller VAT identifier (BT-31), the Seller tax registration identifier (BT-32) and/or the Seller tax representative VAT identifier (BT-63)
BR-E-3 An Invoice that contains a Document level allowance (BG-20) where the Document level allowance VAT category code (BT-95) is "Exempt from VAT" shall contain the Seller VAT identifier (BT-31), the Seller tax registration identifier (BT-32) and/or the Seller tax representative VAT identifier (BT-63)
BR-E-4 An Invoice that contains a Document level charge (BG-21) where the Document level charge VAT category code (BT-102) is "Exempt from VAT" shall contain the Seller VAT identifier (BT-31), the Seller tax registration identifier (BT-32) and/or the Seller tax representative VAT identifier (BT-63)
BR-AE-2 An Invoice that contains an Invoice line (BG-25) where the Invoice line VAT category code (BT-151) is "Reverse charge" shall contain the Seller VAT identifier (BT-31), the Seller tax registration identifier (BT-32) and/or the Seller tax representative VAT identifier (BT-63) and the Buyer VAT identifier (BT-48) and/or che Buyer legal registration identifier (BT-47)
BR-AE-3 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che Buyer legal registration identifier (BT-47)
BR-AE-4 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che Buyer legal registration identifier (BT-47)
BR-IC-2 An Invoice that contains an Invoice line (BG-25) where the Invoiced item VAT category code (BT-151) is “Intra-community supply” shall contain the Seller VAT Identifier (BT-31) or the Seller tax representative VAT identifier (BT-63) and the Buyer VAT identifier (BT-48).
BR-IC-3 An Invoice that contains a Document level allowance (BG-20) where the Document level allowance VAT category code (BT-95) is “Intra-community supply” shall contain the Seller VAT Identifier (BT-31) or the Seller tax representative VAT identifier (BT-63) and the Buyer VAT identifier (BT-48).
BR-IC-4 An Invoice that contains a Document level charge (BG-21) where the Document level charge VAT category code (BT-102) is “Intra-community supply” shall contain the Seller VAT Identifier (BT-31) or the Seller tax representative VAT identifier (BT-63) and the Buyer VAT identifier (BT-48).
BR-G-2 An Invoice that contains an Invoice line (BG-25) where the Invoiced item VAT category code (BT-151) is “Export outside the EU” shall contain the Seller VAT Identifier (BT-31) or the Seller tax representative VAT identifier (BT-63).
BR-G-3 An Invoice that contains a Document level allowance (BG-20) where the Document level allowance VAT category code (BT-95) is “Export outside the EU” shall contain the Seller VAT Identifier (BT-31) or the Seller tax representative VAT identifier (BT-63).
BR-G-4 An Invoice that contains a Document level charge (BG-21) where the Document level charge VAT category code (BT-102) is “Export outside the EU” shall contain the Seller VAT Identifier (BT-31) or the Seller tax representative VAT identifier (BT-63).
BR-O-2 An Invoice that contains an Invoice line (BG-25) where the Invoiced item VAT category code (BT-151) is “Not subject to VAT” shall not contain the Seller VAT identifier (BT-31), the Seller tax representative VAT identifier (BT-63) or the Buyer VAT identifier (BT-46).
BR-O-3 An Invoice that contains a Document level allowance (BG-20) where the Document level allowance VAT category code (BT-95) is “Not subject to VAT” shall not contain the Seller VAT identifier (BT-31), the Seller tax representative VAT identifier (BT-63) or the Buyer VAT identifier (BT-48).
BR-O-4 An Invoice that contains a Document level charge (BG-21) where the Document level charge VAT category code (BT-102) is “Not subject to VAT” shall not contain the Seller VAT identifier (BT-31), the Seller tax representative VAT identifier (BT-63) or the Buyer VAT identifier (BT-48).
BR-IG-2 An Invoice that contains an Invoice line (BG-25) where the Invoiced item VAT category code (BT-151) is “IGIC” shall contain the Seller VAT Identifier (BT-31), the Seller tax registration identifier (BT-32) and/or the Seller tax representative VAT identifier (BT-63).
BR-IG-3 An Invoice that contains a Document level allowance (BG-20) where the Document level allowance VAT category code (BT-95) is “IGIC” shall contain the Seller VAT Identifier (BT-31), the Seller tax registration identifier (BT-32) and/or the Seller tax representative VAT identifier (BT-63).
BR-IG-4 An Invoice that contains a Document level charge (BG-21) where the Document level charge VAT category code (BT-102) is “IGIC” shall contain the Seller VAT Identifier (BT-31), the Seller Tax registration identifier (BT-32) and/or the Seller tax representative VAT identifier (BT-63).
BR-IP-2 An Invoice that contains an Invoice line (BG-25) where the Invoiced item VAT category code (BT-151) is “IPSI” shall contain the Seller VAT Identifier (BT-31), the Seller tax registration identifier (BT-32) and/or the Seller tax representative VAT identifier (BT-63).
BR-IP-3 An Invoice that contains a Document level allowance (BG-20) where the Document level allowance VAT category code (BT-95) is “IPSI” shall contain the Seller VAT Identifier (BT-31), the Seller Tax registration identifier (BT-32) and/or the Seller tax representative VAT identifier (BT-63).
BR-IP-4 An Invoice that contains a Document level charge (BG-21) where the Document level charge VAT category code (BT-102) is “IPSI” shall contain the Seller VAT Identifier (BT-31), the Seller Tax registration identifier (BT-32) and/or the Seller tax representative VAT identifier (BT-63).</t>
  </si>
  <si>
    <t>BR-IT-230 BT maximum lenght shall be 30 chars</t>
  </si>
  <si>
    <t>/Invoice/cac:TaxRepresentativeParty/cac:PartyTaxScheme/cac:TaxScheme</t>
  </si>
  <si>
    <t>/Invoice/cac:TaxRepresentativeParty/cac:PartyTaxScheme/cac:TaxScheme/cbc:ID</t>
  </si>
  <si>
    <t>/Invoice/cac:Delivery/cac:DeliveryLocation</t>
  </si>
  <si>
    <t>BR-IT-240 If BT-80 = "IT", BTs should be mandatory</t>
  </si>
  <si>
    <t>/Invoice/cac:Delivery/cac:DeliveryLocation/cac:Address/cac:AddressLine</t>
  </si>
  <si>
    <t>/Invoice/cac:Delivery/cac:DeliveryLocation/cac:Address/cac:Country</t>
  </si>
  <si>
    <t>BR-57 Each Deliver to address (BG-15) shall contain a Deliver to country code (BT-80)
BR-IC-12 In an Invoice with a VAT breakdown (BG-23) where the VAT category code (BT-118) is "Intra-community supply" the Deliver to country code (BT-80) shall not be blank.</t>
  </si>
  <si>
    <t>/Invoice/cac:Delivery/cac:DeliveryParty</t>
  </si>
  <si>
    <t>/Invoice/cac:Delivery/cac:DeliveryParty/cac:PartyName</t>
  </si>
  <si>
    <t>BR-49 A Payment instruction (BG-16) shall specify the Payment means type code (BT-81)</t>
  </si>
  <si>
    <t>/Invoice/cac:PaymentMeans/cbc:PaymentMeansCode/@Name</t>
  </si>
  <si>
    <t>BR-51 The last 4 to 6 digits of the Payment card primary account number (BT-87) shall be present if Payment card information (BG-18) is provided in the Invoice</t>
  </si>
  <si>
    <t>/Invoice/cac:PaymentMeans/cac:CardAccount/cbc:NetworkID</t>
  </si>
  <si>
    <t>Mandatory element. Use card Network identifier.</t>
  </si>
  <si>
    <t>BR-50 A Payment account identifier (BT-84) shall be present if Credit transfer (BG-17) information is provided in the Invoice
BR-61 If the Payment means type code (BT-81) means SEPA credit transfer, Local credit transfer or Non-SEPA international credit transfer, the Payment account identifier (BT-84) shall be present</t>
  </si>
  <si>
    <t>/Invoice/cac:PaymentMeans/cac:PayeeFinancialAccount/cac:FinancialInstitutionBranch</t>
  </si>
  <si>
    <t>/Invoice/cac:PaymentMeans/cac:PaymentMandate/cac:PayerFinancialAccount</t>
  </si>
  <si>
    <t>/Invoice/cac:PaymentTerms</t>
  </si>
  <si>
    <t>with cbc:ChargeIndicator = 'false'</t>
  </si>
  <si>
    <t>with cbc:ChargeIndicator = 'true'</t>
  </si>
  <si>
    <t>/Invoice/cac:AllowanceCharge/cbc:ChargeIndicator</t>
  </si>
  <si>
    <t>Mandatory element. Use “true” when informing about Charges and “false” when informing about Allowances.</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</si>
  <si>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allovance reason code (BT-98), or both</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</si>
  <si>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cherge reason code (BT-105), or both</t>
  </si>
  <si>
    <t>P</t>
  </si>
  <si>
    <t>A</t>
  </si>
  <si>
    <t>BR-31 Each Document level allowance (BG-20) shall have a Document level allowance amount (BT-92)</t>
  </si>
  <si>
    <t>BR-36 Each Document level charge (BG-21) shall have a Document level charge amount (BT-99)</t>
  </si>
  <si>
    <t>/Invoice/cac:AllowanceCharge/cbc:Amount/@currencyID</t>
  </si>
  <si>
    <t>Mandatory attribute. Use BT-5</t>
  </si>
  <si>
    <t>/Invoice/cac:AllowanceCharge/cbc:BaseAmount/@currencyID</t>
  </si>
  <si>
    <t>/Invoice/cac:AllowanceCharge/cac:TaxCategory</t>
  </si>
  <si>
    <t>BR-32 ach Document level allowance (BG-20) shall have a Document level allowance VAT category code (BT-95)
BR-O-13 An Invoice that contains a VAT breakdown group (BG-23) with a VAT category code (BT-118) "Not subject to VAT" shall not contain Document level allowances (BG-20) where Document level allowance VAT category code (BT-95) is not "Not subject to VAT".</t>
  </si>
  <si>
    <t>with cbc:ChargeIndicator = 'false'
with cac:TaxScheme/cbc:ID = “VAT”</t>
  </si>
  <si>
    <t>CAR-2, CAR-3, SEM-2</t>
  </si>
  <si>
    <t>BR-37 Each Document level charge (BG-21) shall have a Document level charge VAT category code (BT-102)
BR-O-14 An Invoice that contains a VAT breakdown group (BG-23) with a VAT category code (BT-118) "Not subject to VAT" shall not contain Document level charges (BG-21) where Document level charge VAT category code (BT-102) is not "Not subject to VAT".</t>
  </si>
  <si>
    <t>BR-S-6 In a Document level allowance (BG-20) where the Document level allowance VAT category code (BT-95) is "Standard rated" the Document level allowance VAT rate (BT-96) shall be greater than zero
BR-Z-6 In a Document level allowance (BG-20) where the Document level allowance VAT category code (BT-95) is "Zero rated" the Document level allowance VAT rate (BT-96) shall be 0 (zero)
BR-E-6 In a Document level allowance (BG-20) where the Document level allowance VAT category code (BT-95) is "Exempt from VAT" the Document level allowance VAT rate (BT-96) shall be 0 (zero)
BR-AE-6 In a Document level allowance (BG-20) where the Document level allowance VAT category code (BT-95) is "Reverse charge" the Document level allowance VAT rate (BT-96) shall be 0 (zero)
BR-IC-6 In a Document level allowance (BG-20) where the Document level allowance VAT category code (BT-95) is "Intra-community supply" the Document level allowance VAT rate (BT-96) shall be 0 (zero).
BR-G-6 In a Document level allowance (BG-20) where the Document level allowance VAT category code (BT-95) is "Export outside the EU" the Document level allowance VAT rate (BT-96) shall be 0 (zero).
BR-O-6 A Document level allowance (BG-20) where VAT category code (BT-95) is "Not subject to VAT" shall not contain a Document level allowance VAT rate (BT-96).
BR-IG-6 In a Document level allowance (BG-20) where the Document level allowance VAT category code (BT-95) is "IGIC" the Document level allowance VAT rate (BT-96) shall be 0 (zero) or greater than zero.
BR-IP-6 In a Document level allowance (BG-20) where the Document level allowance VAT category code (BT-95) is "IPSI" the Document level allowance VAT rate (BT-96) shall be 0 (zero) or greater than zero.</t>
  </si>
  <si>
    <t>BR-S-7 In a Document level charge (BG-21) where the Document level charge VAT category code (BT-102) is "Standard rated" the Document level charge VAT rate (BT-103) shall be greater than zero
BR-Z-7 In a Document level charge (BG-21) where the Document level charge VAT category code (BT-102) is "Zero rated" the Document level charge VAT rate (BT-103) shall be 0 (zero)
BR-E-7 In a Document level charge (BG-21) where the Document level charge VAT category code (BT-102) il "Exempt from VAT", the Document level charge VAT rate (BT-103) shall be 0 (zero)
BR-AE-7 In a Document level charge (BG-21) where the Document level charge VAT category code (BT-102) il "Reverse charge", the Document level charge VAT rate (BT-103) shall be 0 (zero)
BR-IC-7 In a Document level charge (BG-21) where the Document level charge VAT category code (BT-102) is "Intra-community supply" the Document level charge VAT rate (BT-103) shall be 0 (zero).
BR-G-7 In a Document level charge (BG-21) where the Document level charge VAT category code (BT-102) is "Export outside the EU" the Document level charge VAT rate (BT-103) shall be 0 (zero).
BR-O-7 A Document level charge (BG-21) where the VAT category code (BT-102) is "Not subject to VAT" shall not contain a Document level charge VAT rate (BT-103).
BR-IG-7 In a Document level charge (BG-21) where the Document level charge VAT category code (BT-102) is "IGIC" the Document level charge VAT rate (BT-103) shall be 0 (zero) or greater than zero.
BR-IP-7 In a Document level charge (BG-21) where the Document level charge VAT category code (BT-102) is "IPSI" the Document level charge VAT rate (BT-103) shall be 0 (zero) or greater than zero.</t>
  </si>
  <si>
    <t>/Invoice/cac:AllowanceCharge/cac:TaxCategory/cac:TaxScheme</t>
  </si>
  <si>
    <t>/Invoice/cac:AllowanceCharge/cac:TaxCategory/cac:TaxScheme/cbc:ID</t>
  </si>
  <si>
    <t>/Invoice/cac:TaxTotal</t>
  </si>
  <si>
    <t>BR-CO-14 Invoice total VAT amount (BT-110) = S VAT category tax amount (BT-117)</t>
  </si>
  <si>
    <t>BR-53 If the VAT accounting currency code (BT-6) is present, then the Invoice total VAT amount in accounting currency (BT-111) shall be provided</t>
  </si>
  <si>
    <t>/Invoice/cac:TaxTotal/cbc:TaxAmount/@currencyID</t>
  </si>
  <si>
    <t>Mandatory attribute. Use BT-5 or BT-6.</t>
  </si>
  <si>
    <t>1..n</t>
  </si>
  <si>
    <t>BR-CO-18 An Invoice shall at least have one VAT breakdown group (BG-23)
BR-O-11 An Invoice that contains a VAT breakdown group (BG-23) with a VAT category code (BT-118) "Not subject to VAT" shall not contain other VAT breakdown groups (BG-23).</t>
  </si>
  <si>
    <t>BR-45 Each VAT breakdown (BG-23) shall have a VAT category taxable amount (BT-116)
BR-S-8 For each different value of VAT category rate (BT-119) where the VAT category code (BT-118) is "Standard rated", the VAT category taxable amount (BT-116) in a VAT breakdown (BG-23) shall equal the sum of Invoice line net amounts (BT-131) plus the sum of document level charge amounts (BT-99) minus the sum of document level allowance amounts (BT-92) where the VAT category code (BT-151, BT-102, BT-95) is "Standard rated" and the VAT rate (BT-152, BT-103, BT-96) equals the VAT category rate (BT119)
BR-Z-8 In a VAT breakdown (BG-23) where VAT category code (BT-118) is "Zero rated" the VAT category taxable amount (BT-116) shall equal the sum of Invoice line net amount (BT-131) minus the sum of Document level allowance amounts (BT-92) plus the sum of Document level charge amount (BT-99) where the VAT category codes (BT-151, BT-95, BT-102) are "Zero rated"
BR-E-8 In a VAT breakdown (BG-23) where VAT category code (BT-118) is "Exempt from VAT" the VAT category taxable amount (BT-116) shall equal the sum of Invoice line net amount (BT-131) minus the sum of Document level allowance amounts (BT-92) plus the sum of Document level charge amount (BT-99) where the VAT category codes (BT-151, BT-95, BT-102) are "Exempt from VAT"
BR-AE-8 In a VAT breakdown (BG-23) where VAT category code (BT-118) is "Reverse charge" the VAT category taxable amount (BT-116) shall equal the sum of Invoice line net amount (BT-131) minus the sum of Document level allowance amounts (BT-92) plus the sum of Document level charge amount (BT-99) where the VAT category codes (BT-151, BT-95, BT-102) are "Reverse charge"
BR-IC-8 In a VAT breakdown (BG-23) where the VAT category code (BT-118) is "Intra-community supply" the VAT category taxable amount (BT-116) shall equal the sum of Invoice line net amounts (BT-131) minus the sum of Document level allowance amounts (BT-92) plus the sum of Document level charge amounts (BT-99) where the VAT category codes (BT-151, BT-95, BT-102) are “Intra-community supply".
BR-G-8 In a VAT breakdown (BG-23) where the VAT category code (BT-118) is "Export outside the EU" the VAT category taxable amount (BT-116) shall equal the sum of Invoice line net amounts (BT-131) minus the sum of Document level allowance amounts (BT-92) plus the sum of Document level charge amounts (BT-99) where the VAT category codes (BT-151, BT-95, BT-102) are “Export outside the EU".
BR-O-8 In a VAT breakdown (BG-23) where the VAT category code (BT-118) is " Not subject to VAT" the VAT category taxable amount (BT-116) shall equal the sum of Invoice line net amounts (BT-131) minus the sum of Document level allowance amounts (BT-92) plus the sum of Document level charge amounts (BT-99) where the VAT category codes (BT-151, BT-95, BT-102) are “Not subject to VAT".
BR-IG-8 For each different value of VAT category rate (BT-119) where the VAT category code (BT-118) is "IGIC", the VAT category taxable amount (BT-116) in a VAT breakdown (BG-23) shall equal the sum of Invoice line net amounts (BT-131) plus the sum of document level charge amounts (BT-99) minus the sum of document level allowance amounts (BT-92) where the VAT category code (BT-151, BT-102, BT-95) is “IGIC” and the VAT rate (BT-152, BT-103, BT-96) equals the VAT category rate (BT-119).
BR-IP-8 For each different value of VAT category rate (BT-119) where the VAT category code (BT-118) is "IPSI", the VAT category taxable amount (BT-116) in a VAT breakdown (BG-23) shall equal the sum of Invoice line net amounts (BT-131) plus the sum of document level charge amounts (BT-99) minus the sum of document level allowance amounts (BT-92) where the VAT category code (BT-151, BT-102, BT-95) is “IPSI” and the VAT rate (BT-152, BT-103, BT-96) equals the VAT category rate (BT-119).</t>
  </si>
  <si>
    <t>/Invoice/cac:TaxTotal/cac:TaxSubtotal/cbc:TaxableAmount/@currencyID</t>
  </si>
  <si>
    <t>BR-46 Each VAT breakdown (BG-23) shall have a VAT category tax amount (BT-117)
BR-CO-17 VAT cetegory tax amount (BT-117) = VAT category taxable amount (BT-116) x (VAT category rate (BT-119) / 100), rounded to two decimals
BR-S-9 The VAT category tax amount (BT-117) in a VAT breakdown (BG-23) where VAT category code (BT-118) is "Standard rated" shall equal the VAT category taxable amount (BT-116) multiplied by the VAT category rate (BT-119)
BR-Z-9 The VAT category tax amount (BT-117) in a VAT breakdown (BG-23) where VAT category code (BT-118) is "Zero rated" shall equal 0 (zero)
BR-E-9 The VAT category tax amount (BT-117) in a VAT breakdown (BG-23) where the VAT category code (BT-118) equals "Exempt from VAT" shall equal 0 (zero)
BR-AE-9 The VAT category tax amount (BT-117) in a VAT breakdown (BG-23) where the VAT category code (BT-118) is "Reverse charge" shall be 0 (zero)
BR-IC-9 The VAT category tax amount (BT-117) in a VAT breakdown (BG-23) where the VAT category code (BT-118) is “Intra-community supply” shall be 0 (zero).
BR-G-9 The VAT category tax amount (BT-117) in a VAT breakdown (BG-23) where the VAT category code (BT-118) is “Export outside the EU” shall be 0 (zero).
BR-O-9 The VAT category tax amount (BT-117) in a VAT breakdown (BG-23) where the VAT category code (BT-118) is “Not subject to VAT” shall be 0 (zero).
BR-IG-9 The VAT category tax amount (BT-117) in a VAT breakdown (BG-23) where VAT category code (BT-118) is "IGIC" shall equal the VAT category taxable amount (BT-116) multiplied by the VAT category rate (BT-119).
BR-IP-9 The VAT category tax amount (BT-117) in a VAT breakdown (BG-23) where VAT category code (BT-118) is "IPSI" shall equal the VAT category taxable amount (BT-116) multiplied by the VAT category rate (BT-119).</t>
  </si>
  <si>
    <t>/Invoice/cac:TaxTotal/cac:TaxSubtotal/cbc:TaxAmount/@currencyID</t>
  </si>
  <si>
    <t>/Invoice/cac:TaxTotal/cac:TaxSubtotal/cac:TaxCategory</t>
  </si>
  <si>
    <t>BR-47 Each VAT breakdown (BG-23) shall be defined through a VAT category code (BT-118)
BR-S-1 An Invoice that contains an Invoice line (BG-25), a Document level allowance (BG-20) or a Document level charge (BG-21) where the VAT category code (BT-151, BT-95 or BT-102) is "Standard rated" shall contain in the VAT breakdown (BG-23) at least one VAT category code (BT-118) equal with "Standard rated"
BR-Z-1 An Invoice that contains an Invoice line (BG-25), a Document level allowance (BG-20) or a Document level charge (BG-21) where the VAT category code (BT-151, BT-95 or BT-102) is "Zero rated" shall contain in the VAT breakdown (BG-23) exactly one VAT category code (BT-118) equal with "Zero rated"
BR-E-1 An Invoice that contains an Invoice line (BG-25), a Document level allowance (BG-20) or a Document level charge (BG-21) where the VAT category code (BT-151, BT-95 or BT-102) is "Exempt from VAT" shall contain in the VAT breakdown (BG-23) exactly one VAT category code (BT-118) equal with "Exempt from VAT"
BR-AE-1 An Invoice that contains an Invoice line (BG-25), a Document level allowance (BG-20) or a Document level charge (BG-21) where the VAT category code (BT-151, BT-95 or BT-102) is "Reverse charge" shall contain in the VAT breakdown (BG-23) exactly one VAT category code (BT-118) equal with "Reverse charge"
BR-IC-1 An Invoice that contains an Invoice line (BG-25), a Document level allowance (BG-20) or a Document level charge (BG-21) where the VAT category code (BT-151, BT-95 or BT-102) is “Intra-community supply” shall contain in the VAT breakdown (BG-23) exactly one VAT category code (BT-118) equal with "Intra-community supply".
BR-G-1 An Invoice that contains an Invoice line (BG-25), a Document level allowance (BG-20) or a Document level charge (BG-21) where the VAT category code (BT-151, BT-95 or BT-102) is “Export outside the EU” shall contain in the VAT breakdown (BG-23) exactly one VAT category code (BT-118) equal with "Export outside the EU".
BR-O-1 An Invoice that contains an Invoice line (BG-25), a Document level allowance (BG-20) or a Document level charge (BG-21) where the VAT category code (BT-151, BT-95 or BT-102) is “Not subject to VAT” shall contain exactly one VAT breakdown group (BG-23) with the VAT category code (BT-118) equal to "Not subject to VAT".
BR-IG-1 An Invoice that contains an Invoice line (BG-25), a Document level allowance (BG-20) or a Document level charge (BG-21) where the VAT category code (BT-151, BT-95 or BT-102) is “IGIC” shall contain in the VAT breakdown (BG-23) at least one VAT category code (BT-118) equal with "IGIC".
BR-IP-1 An Invoice that contains an Invoice line (BG-25), a Document level allowance (BG-20) or a Document level charge (BG-21) where the VAT category code (BT-151, BT-95 or BT-102) is “IPSI” shall contain in the VAT breakdown (BG-23) at least one VAT category code (BT-118) equal with "IPSI".</t>
  </si>
  <si>
    <t>CAR-2, SEM-2</t>
  </si>
  <si>
    <t>BR-48 Each VAT breakdown (BG-23) shall have a VAT category rate (BT-119), except if the Invoice is not subject to VAT</t>
  </si>
  <si>
    <t>BR-S-10 A VAT breakdown (BG-23) with VAT category code (BT-118) "Standard rate" shall not have a VAT exemption reason code (BT-121) or VAT exemption reason text (BT-120)
BR-Z-10 A VAT breakdown (BG-23) with VAT category code (BT-118) "Zero rate" shall not have a VAT exemption reason code (BT-121) or VAT exemption reason text (BT-120)
BR-E-10 A VAT breakdown (BG-23) with VAT category code (BT-118) "Exempt from VAT" shall have a VAT exemption reason code (BT-121) or VAT exemption reason text (BT-120)
BR-AE-10 A VAT breakdown (BG-23) with VAT category code (BT-118) "Reverse charge" shall have a VAT exemption reason code (BT-121), meaning "Reverse charge" or the VAT exemption reason text (BT-120) "Reverse charge" (or the equivalent standard text in another language)
BR-IC-10 A VAT Breakdown (BG-23) with the VAT Category code (BT-118) "Intra-community supply" shall have a VAT exemption reason code (BT-121), meaning "Intra-community supply" or the VAT exemption reason text (BT-120) "Intra-community supply" (or the equivalent standard text in another language).
BR-G-10 A VAT Breakdown (BG-23) with the VAT Category code (BT-118) "Export outside the EU" shall have a VAT exemption reason code (BT-121), meaning "Export outside the EU" or the VAT exemption reason text (BT-120) "Export outside the EU" (or the equivalent standard text in another language).
BR-O-10 A VAT Breakdown (BG-23) with VAT Category code (BT-118) " Not subject to VAT" shall have a VAT exemption reason code (BT-121), meaning " Not subject to VAT" or a VAT exemption reason text (BT-120) " Not subject to VAT" (or the equivalent standard text in another language).
BR-IG-10 A VAT Breakdown (BG-23) with VAT Category code (BT-118) "IGIC" shall not have a VAT exemption reason code (BT-121) or VAT exemption reason text (BT-120).
BR-IP-10 A VAT Breakdown (BG-23) with VAT Category code (BT-118) "IPSI" shall not have a VAT exemption reason code (BT-121) or VAT exemption reason text (BT-120).</t>
  </si>
  <si>
    <t>/Invoice/cac:TaxTotal/cac:TaxSubtotal/cac:TaxCategory/cac:TaxScheme</t>
  </si>
  <si>
    <t>/Invoice/cac:TaxTotal/cac:TaxSubtotal/cac:TaxCategory/cac:TaxScheme/cbc:ID</t>
  </si>
  <si>
    <t>BR-12 An Invoice shall have the Sum of Invoice line net amount (BT-106)
BR-CO-10 Sum of Invoice line net amount (BT-106) = S Invoice line net amount (BT-131)</t>
  </si>
  <si>
    <t>/Invoice/cac:LegalMonetaryTotal/cbc:LineExtensionAmount/@currencyID</t>
  </si>
  <si>
    <t>Mandatory attribute. Use BT-5.</t>
  </si>
  <si>
    <t>BR-13 An Invoice shall have the Invoice total amount without VAT (BT-109)
BR-CO-13 Invoice total amount without VAT (BT-109) = S Invoice line net amount (BT-131) - Sum of allowances on document level (BT-107) + Sum of charges on document level (BR-108)</t>
  </si>
  <si>
    <t>/Invoice/cac:LegalMonetaryTotal/cbc:TaxExclusiveAmount/@currencyID</t>
  </si>
  <si>
    <t>BR-14 An Invoice shall have the Invoice total amount with VAT (BT-112)
BR-CO-15 Invoice total amount with VAT (BT-112) = Invoice total amount without VAT (BT-109) +Invoice total VAT amount (BT-110)</t>
  </si>
  <si>
    <t>/Invoice/cac:LegalMonetaryTotal/cbc:TaxInclusiveAmount/@currencyID</t>
  </si>
  <si>
    <t>BR-CO-11 Sum of allowances on documet level (BT-107) = S Document level allowance amount (BT-92)</t>
  </si>
  <si>
    <t>/Invoice/cac:LegalMonetaryTotal/cbc:AllowanceTotalAmount/@currencyID</t>
  </si>
  <si>
    <t>BR-CO-12 Sum of charges on document level (BT-108) = S Document level charge amount (BT-99)</t>
  </si>
  <si>
    <t>/Invoice/cac:LegalMonetaryTotal/cbc:ChargeTotalAmount/@currencyID</t>
  </si>
  <si>
    <t>/Invoice/cac:LegalMonetaryTotal/cbc:PrepaidAmount/@currencyID</t>
  </si>
  <si>
    <t>/Invoice/cac:LegalMonetaryTotal/cbc:PayableRoundingAmount/@currencyID</t>
  </si>
  <si>
    <t>BR-15 An Invoice shall have the Amount due for payment (BT-115)
BR-CO-16 Amount due for payment (BT-115) = Invoice total amount with VAT (BT-112) - Paid amount (BT-113) + Rounding amount (BT-114)</t>
  </si>
  <si>
    <t>/Invoice/cac:LegalMonetaryTotal/cbc:PayableAmount/@currencyID</t>
  </si>
  <si>
    <t>BR-16 An Invoice shall have at least one Invoice line (BG-25)</t>
  </si>
  <si>
    <t>BR-21 Each Invoice line (BG-25) shall have an Invoice line identifier (BT-126)</t>
  </si>
  <si>
    <t>Q</t>
  </si>
  <si>
    <t>BR-22 Each Invoice line (BG-25) shall have an invoiced quantity (BT-129)</t>
  </si>
  <si>
    <t>BR-23 An Invoice line (BG-25) shall have an Invoiced quantity unit of measure code (BT-130)</t>
  </si>
  <si>
    <t>BR-24 Each Invoice line (BG-25) shall have an Invoice line net amount (BT-131)</t>
  </si>
  <si>
    <t>/Invoice/cac:InvoiceLine/cbc:LineExtensionAmount/@currencyID</t>
  </si>
  <si>
    <t>BR-CO-20 If Invoice line period (BG-26) is used, the Invoice line period start date (BT-134) or the Invoice line period end date (BT-135) shall be filled, or both</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</si>
  <si>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</si>
  <si>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/Invoice/cac:InvoiceLine/cac:OrderLineReference</t>
  </si>
  <si>
    <t>/Invoice/cac:InvoiceLine/cac:DocumentReference</t>
  </si>
  <si>
    <t>with cbc:DocumentTypeCode = 130</t>
  </si>
  <si>
    <t>/Invoice/cac:InvoiceLine/cac:AllowanceCharge/cbc:ChargeIndicator</t>
  </si>
  <si>
    <t>Mandatory element. Use “true” when informing about Charges and “false” when informing about Allowances</t>
  </si>
  <si>
    <t>BR-44 Each Invoice line charge (BG-28) shall hava an Invoice line charge reason (BT-144) or an Invoice line charge reason code (BT-145)
BR-CO-7 Invoice line allowance reason code (BT-140) and Invoice line allowance reason (BT-139) shall indicate the same type of allowance reason
BR-CO-23 Each invoice line allowance (BG-27) shall contain an Invoice line allowance reason (BT-139) or Invoice line allowance reason code (BT-140), or both</t>
  </si>
  <si>
    <t>BR-42 Each Invoice line allowance (BG-27) shall have an Invoice line allowance reason (BT-139) or an Invoice line allowance reason code (BT-140)
BR-CO-8 Invoice line charge reason code (BT-145) and Invoice line charge reason (BT-144) shall indicate the same type of charge reason
BR-CO-24 Each Invoice line charge (BG-28) shall contain an Invoice line charge reason (BT-144) or an Invoice line charge reason code (BT-145), or both</t>
  </si>
  <si>
    <t>SYN-2</t>
  </si>
  <si>
    <t>BR-41 Each Invoice line allowance (BG-27) shall have an Invoice line allowance amount (BT-136)</t>
  </si>
  <si>
    <t>BR-43 Each Invoice line charge (BG-28) shall have an Invoice line charge amount (BT-141)</t>
  </si>
  <si>
    <t>/Invoice/cac:InvoiceLine/cac:AllowanceCharge/cbc:Amount/@currencyID</t>
  </si>
  <si>
    <t>/Invoice/cac:InvoiceLine/cac:AllowanceCharge/cbc:BaseAmount/@currencyID</t>
  </si>
  <si>
    <t>BR-25 Each Invoice line (BG-25) shall contain the Item name (BT-153)</t>
  </si>
  <si>
    <t>/Invoice/cac:InvoiceLine/cac:Item/cac:BuyersItemIdentification</t>
  </si>
  <si>
    <t>/Invoice/cac:InvoiceLine/cac:Item/cac:SellersItemIdentification</t>
  </si>
  <si>
    <t>/Invoice/cac:InvoiceLine/cac:Item/cac:StandardItemIdentification</t>
  </si>
  <si>
    <t>BR-64 The Item standard identifier (BT-157) shall have a Scheme identifier</t>
  </si>
  <si>
    <t>/Invoice/cac:InvoiceLine/cac:Item/cac:OriginCountry</t>
  </si>
  <si>
    <t>/Invoice/cac:InvoiceLine/cac:Item/cac:CommodityClassification</t>
  </si>
  <si>
    <t>BR-65 The Item classification identifier (BT-158) shall have a Scheme identifier</t>
  </si>
  <si>
    <t>/Invoice/cac:InvoiceLine/cac:Item/cac:CommodityClassification/cbc:ItemClassificationCode/@listVersionID</t>
  </si>
  <si>
    <t>Item classification identifier version identification scheme identifier</t>
  </si>
  <si>
    <t>The identification scheme version identifier of the Item classification identifier</t>
  </si>
  <si>
    <t>BR-CO-4 Each Invoice line (BG-25) shall be categorized with an Invoiced item VAT categort code (BT-151)
BR-O-12 An Invoice that contains a VAT breakdown group (BG-23) with a VAT category code (BT-118) "Not subject to VAT" shall not contain an Invoice line (BG-25) where the Invoiced item VAT category code (BT-151) is not "Not subject to VAT".</t>
  </si>
  <si>
    <t>BR-S-5 In an Invoice line (BG-25) where the Invoiced item VAT category code (BT-151) is "Standard rated" the Invoiced item VAT rate (BT-152) shall be greater than zero
BR-Z-5 In an Invoice line (BG-25) where the Invoiced item VAT category code (BT-151) is "Zero rated" the Invoiced item VAT rate (BT-152) shall be 0 (zero)
BR-E-5 In an Invoice line (BG-25) where the Invoiced item VAT category code (BT-151) is "Exempt from VAT" the Invoiced item VAT rate (BT-152) shall be 0 (zero)
BR-AE-5 In an Invoice line (BG-25) where the Invoiced item VAT category code (BT-151) is "Reverse charge" the Invoiced item VAT rate (BT-152) shall be 0 (zero)
BR-IC-5 In an Invoice line (BG-25) where the Invoiced item VAT category code (BT-151) is "Intra-community supply" the Invoiced item VAT rate (BT-152) shall be 0 (zero).
BR-G-5 In an Invoice line (BG-25) where the Invoiced item VAT category code (BT-151) is "Export outside the EU" the Invoiced item VAT rate (BT-152) shall be 0 (zero).
BR-O-5 An Invoice line (BG-25) where the VAT category code (BT-151) is "Not subject to VAT" shall not contain an Invoiced item VAT rate (BT-152).
BR-IG-5 In an Invoice line (BG-25) where the Invoiced item VAT category code (BT-151) is "IGIC" the invoiced item VAT rate (BT-152) shall be 0 (zero) or greater than zero.
BR-IP-5 In an Invoice line (BG-25) where the Invoiced item VAT category code (BT-151) is "IPSI" the Invoiced item VAT rate (BT-152) shall be 0 (zero) or greater than zero.</t>
  </si>
  <si>
    <t>/Invoice/cac:InvoiceLine/cac:Item/cac:ClassifiedTaxCategory/cac:TaxScheme</t>
  </si>
  <si>
    <t>/Invoice/cac:InvoiceLine/cac:Item/cac:ClassifiedTaxCategory/cac:TaxScheme/cbc:ID</t>
  </si>
  <si>
    <t>BR-54 Each Item attribute (BG-32) shall contain an Item attribute name (BT-160) and an Item attribute value (BT-161)</t>
  </si>
  <si>
    <t>U</t>
  </si>
  <si>
    <t>BR-26 Each Invoice line (BG-25) shall contain the Item net price (BT-146)
BR-27 The Item net price (BT-146) shall NOT be negative</t>
  </si>
  <si>
    <t>/Invoice/cac:InvoiceLine/cac:Price/cbc:PriceAmount/@currencyID</t>
  </si>
  <si>
    <t>Mandatory element. Use BT-5.</t>
  </si>
  <si>
    <t>/Invoice/cac:InvoiceLine/cac:Price/cac:AllowanceCharge</t>
  </si>
  <si>
    <t>/Invoice/cac:InvoiceLine/cac:Price/cac:AllowanceCharge/cbc:ChargeIndicator</t>
  </si>
  <si>
    <t>Mandatory element. Use “false”</t>
  </si>
  <si>
    <t>/Invoice/cac:InvoiceLine/cac:Price/cac:AllowanceCharge/cbc:Amount/@currencyID</t>
  </si>
  <si>
    <t>BR-28 The Item gross price (BT-148) shall NOT be negative</t>
  </si>
  <si>
    <t>CAR-3, SEM-3</t>
  </si>
  <si>
    <t>/Invoice/cac:InvoiceLine/cac:Price/cac:AllowanceCharge/cbc:BaseAmount/@currencyID</t>
  </si>
  <si>
    <t>Versione 1.0
Fatture CII</t>
  </si>
  <si>
    <t>elemento CII</t>
  </si>
  <si>
    <t>CII rules</t>
  </si>
  <si>
    <t>/rsm:CrossIndustryInvoice</t>
  </si>
  <si>
    <t>A group of business terms providing information on the business process and rules applicable to the</t>
  </si>
  <si>
    <t>/rsm:CrossIndustryInvoice/rsm:ExchangedDocumentContext/ram:BusinessProcessSpecifiedDocumentContextParameter</t>
  </si>
  <si>
    <t>/rsm:CrossIndustryInvoice/rsm:ExchangedDocumentContext/ram:BusinessProcessSpecifiedDocumentContextParameter/ram:ID</t>
  </si>
  <si>
    <t>/rsm:CrossIndustryInvoice/rsm:ExchangedDocumentContext/ram:GuidelineSpecifiedDocumentContextParameter</t>
  </si>
  <si>
    <t>/rsm:CrossIndustryInvoice/rsm:ExchangedDocument</t>
  </si>
  <si>
    <t>/rsm:CrossIndustryInvoice/rsm:ExchangedDocument/ram:IssueDateTime</t>
  </si>
  <si>
    <t>@format="102"</t>
  </si>
  <si>
    <t>Only value "102"</t>
  </si>
  <si>
    <t>/rsm:CrossIndustryInvoice/rsm:SupplyChainTradeTransaction</t>
  </si>
  <si>
    <t>/rsm:CrossIndustryInvoice/rsm:SupplyChainTradeTransaction/ram:IncludedSupplyChainTradeLineItem/ram:AssociatedDocumentLineDocument</t>
  </si>
  <si>
    <t>/rsm:CrossIndustryInvoice/rsm:SupplyChainTradeTransaction/ram:IncludedSupplyChainTradeLineItem/ram:AssociatedDocumentLineDocument/ram:IncludedNote</t>
  </si>
  <si>
    <t>/rsm:CrossIndustryInvoice/rsm:SupplyChainTradeTransaction/ram:IncludedSupplyChainTradeLineItem/ram:SpecifiedTradeProduct/ram:DesignatedProductClassification</t>
  </si>
  <si>
    <t>/rsm:CrossIndustryInvoice/rsm:SupplyChainTradeTransaction/ram:IncludedSupplyChainTradeLineItem/ram:SpecifiedTradeProduct/ram:OriginTradeCountry</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</si>
  <si>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</si>
  <si>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</si>
  <si>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</si>
  <si>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</si>
  <si>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</si>
  <si>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</si>
  <si>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</si>
  <si>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</si>
  <si>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/rsm:CrossIndustryInvoice/rsm:SupplyChainTradeTransaction/ram:IncludedSupplyChainTradeLineItem/ram:SpecifiedLineTradeSettlement</t>
  </si>
  <si>
    <t>/rsm:CrossIndustryInvoice/rsm:SupplyChainTradeTransaction/ram:IncludedSupplyChainTradeLineItem/ram:SpecifiedLineTradeSettlement/ram:InvoiceIssuerReference</t>
  </si>
  <si>
    <t>Fixed value "VAT"</t>
  </si>
  <si>
    <t>/rsm:CrossIndustryInvoice/rsm:SupplyChainTradeTransaction/ram:IncludedSupplyChainTradeLineItem/ram:SpecifiedLineTradeSettlement/ram:ApplicableTradeTax/ram:ExemptionReason</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</si>
  <si>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</si>
  <si>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/rsm:CrossIndustryInvoice/rsm:SupplyChainTradeTransaction/ram:IncludedSupplyChainTradeLineItem/ram:SpecifiedLineTradeSettlement/ram:BillingSpecifiedPeriod/ram:EndDateTime</t>
  </si>
  <si>
    <t>ChargeIndicator=false</t>
  </si>
  <si>
    <t>ChargeIndicator=true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</si>
  <si>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</si>
  <si>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/rsm:CrossIndustryInvoice/rsm:SupplyChainTradeTransaction/ram:IncludedSupplyChainTradeLineItem/ram:SpecifiedLineTradeSettlement/ram:SpecifiedTradeAllowanceCharge/ram:ChargeIndicator/udt:Indicator</t>
  </si>
  <si>
    <t>/rsm:CrossIndustryInvoice/rsm:SupplyChainTradeTransaction/ram:IncludedSupplyChainTradeLineItem/ram:SpecifiedLineTradeSettlement/ram:SpecifiedTradeSettlementLineMonetarySummation</t>
  </si>
  <si>
    <t>/rsm:CrossIndustryInvoice/rsm:SupplyChainTradeTransaction/ram:IncludedSupplyChainTradeLineItem/ram:SpecifiedLineTradeSettlement/ram:AdditionalReferencedDocument</t>
  </si>
  <si>
    <t>Use with TypeCode "130"</t>
  </si>
  <si>
    <t>TypeCode "130"</t>
  </si>
  <si>
    <t>/rsm:CrossIndustryInvoice/rsm:SupplyChainTradeTransaction/ram:IncludedSupplyChainTradeLineItem/ram:SpecifiedLineTradeSettlement/ram:ReceivableSpecifiedTradeAccountingAccount</t>
  </si>
  <si>
    <t>/rsm:CrossIndustryInvoice/rsm:SupplyChainTradeTransaction/ram:ApplicableHeaderTradeAgreement</t>
  </si>
  <si>
    <t>GloablID, if global identifier exists and can be stated in @schemeID, ID else</t>
  </si>
  <si>
    <t>/rsm:CrossIndustryInvoice/rsm:SupplyChainTradeTransaction/ram:ApplicableHeaderTradeAgreement/ram:SellerTradeParty/ram:SpecifiedLegalOrganization</t>
  </si>
  <si>
    <t>/rsm:CrossIndustryInvoice/rsm:SupplyChainTradeTransaction/ram:ApplicableHeaderTradeAgreement/ram:SellerTradeParty/ram:DefinedTradeContact/ram:TelephoneUniversalCommunication</t>
  </si>
  <si>
    <t>/rsm:CrossIndustryInvoice/rsm:SupplyChainTradeTransaction/ram:ApplicableHeaderTradeAgreement/ram:SellerTradeParty/ram:DefinedTradeContact/ram:EmailURIUniversalCommunication</t>
  </si>
  <si>
    <t>/rsm:CrossIndustryInvoice/rsm:SupplyChainTradeTransaction/ram:ApplicableHeaderTradeAgreement/ram:SellerTradeParty/ram:URIUniversalCommunication</t>
  </si>
  <si>
    <t>/rsm:CrossIndustryInvoice/rsm:SupplyChainTradeTransaction/ram:ApplicableHeaderTradeAgreement/ram:SellerTradeParty/ram:SpecifiedTaxRegistration</t>
  </si>
  <si>
    <t>@schemeID="VA"</t>
  </si>
  <si>
    <t>@schemeID="FC"</t>
  </si>
  <si>
    <t>/rsm:CrossIndustryInvoice/rsm:SupplyChainTradeTransaction/ram:ApplicableHeaderTradeAgreement/ram:SellerTradeParty/ram:SpecifiedTaxRegistration/ram:ID/@schemeID</t>
  </si>
  <si>
    <t>/rsm:CrossIndustryInvoice/rsm:SupplyChainTradeTransaction/ram:ApplicableHeaderTradeAgreement/ram:BuyerTradeParty/ram:SpecifiedLegalOrganization</t>
  </si>
  <si>
    <t>/rsm:CrossIndustryInvoice/rsm:SupplyChainTradeTransaction/ram:ApplicableHeaderTradeAgreement/ram:BuyerTradeParty/ram:DefinedTradeContact/ram:TelephoneUniversalCommunication</t>
  </si>
  <si>
    <t>/rsm:CrossIndustryInvoice/rsm:SupplyChainTradeTransaction/ram:ApplicableHeaderTradeAgreement/ram:BuyerTradeParty/ram:DefinedTradeContact/ram:EmailURIUniversalCommunication</t>
  </si>
  <si>
    <t>/rsm:CrossIndustryInvoice/rsm:SupplyChainTradeTransaction/ram:ApplicableHeaderTradeAgreement/ram:BuyerTradeParty/ram:URIUniversalCommunication</t>
  </si>
  <si>
    <t>/rsm:CrossIndustryInvoice/rsm:SupplyChainTradeTransaction/ram:ApplicableHeaderTradeAgreement/ram:BuyerTradeParty/ram:SpecifiedTaxRegistration</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</si>
  <si>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</si>
  <si>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</si>
  <si>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</si>
  <si>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</si>
  <si>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/rsm:CrossIndustryInvoice/rsm:SupplyChainTradeTransaction/ram:ApplicableHeaderTradeAgreement/ram:BuyerOrderReferencedDocument</t>
  </si>
  <si>
    <t>/rsm:CrossIndustryInvoice/rsm:SupplyChainTradeTransaction/ram:ApplicableHeaderTradeAgreement/ram:ContractReferencedDocument</t>
  </si>
  <si>
    <t>Use for "ADDITIONAL SUPPORTING DOCUMENTS" with TypeCode "916"</t>
  </si>
  <si>
    <t>Use for "Tender or lot reference" with TypeCode "50"</t>
  </si>
  <si>
    <t>Use for "Invoiced object identifier" with TypeCode "130" and ReferenceTypeCode</t>
  </si>
  <si>
    <t>/rsm:CrossIndustryInvoice/rsm:SupplyChainTradeTransaction/ram:ApplicableHeaderTradeAgreement/ram:SpecifiedProcuringProject</t>
  </si>
  <si>
    <t>Use "Project reference" as default value for Name.</t>
  </si>
  <si>
    <t>/rsm:CrossIndustryInvoice/rsm:SupplyChainTradeTransaction/ram:ApplicableHeaderTradeDelivery</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</si>
  <si>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</si>
  <si>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</si>
  <si>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</si>
  <si>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</si>
  <si>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/rsm:CrossIndustryInvoice/rsm:SupplyChainTradeTransaction/ram:ApplicableHeaderTradeDelivery/ram:ReceivingAdviceReferencedDocument</t>
  </si>
  <si>
    <t>/rsm:CrossIndustryInvoice/rsm:SupplyChainTradeTransaction/ram:ApplicableHeaderTradeSettlement/ram:PayeeTradeParty/ram:SpecifiedLegalOrganization</t>
  </si>
  <si>
    <t>/rsm:CrossIndustryInvoice/rsm:SupplyChainTradeTransaction/ram:ApplicableHeaderTradeSettlement/ram:SpecifiedTradeSettlementPaymentMeans/ram:PayerPartyDebtorFinancialAccount</t>
  </si>
  <si>
    <t>Use IBANID if applicable, ProprietaryID else</t>
  </si>
  <si>
    <t>/rsm:CrossIndustryInvoice/rsm:SupplyChainTradeTransaction/ram:ApplicableHeaderTradeSettlement/ram:SpecifiedTradeSettlementPaymentMeans/ram:PayerSpecifiedDebtorFinancialInstitution</t>
  </si>
  <si>
    <t>Ue for direct debit</t>
  </si>
  <si>
    <t>/rsm:CrossIndustryInvoice/rsm:SupplyChainTradeTransaction/ram:ApplicableHeaderTradeSettlement/ram:SpecifiedTradeSettlementPaymentMeans/ram:PayeeSpecifiedCreditorFinancialInstitution</t>
  </si>
  <si>
    <t>Use for credit transfer</t>
  </si>
  <si>
    <t>/rsm:CrossIndustryInvoice/rsm:SupplyChainTradeTransaction/ram:ApplicableHeaderTradeSettlement/ram:ApplicableTradeTax/ram:TaxPointDate</t>
  </si>
  <si>
    <t>/rsm:CrossIndustryInvoice/rsm:SupplyChainTradeTransaction/ram:ApplicableHeaderTradeSettlement/ram:BillingSpecifiedPeriod/ram:StartDateTime</t>
  </si>
  <si>
    <t>/rsm:CrossIndustryInvoice/rsm:SupplyChainTradeTransaction/ram:ApplicableHeaderTradeSettlement/ram:BillingSpecifiedPeriod/ram:EndDateTime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</si>
  <si>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</si>
  <si>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</si>
  <si>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Document level allowance reason code Document level allowance reason code</t>
  </si>
  <si>
    <t>The reason for the document level allowance, expressed as a code. The reason for the document level allowance, expressed as a code.</t>
  </si>
  <si>
    <t>/rsm:CrossIndustryInvoice/rsm:SupplyChainTradeTransaction/ram:ApplicableHeaderTradeSettlement/ram:SpecifiedTradeAllowanceCharge/ram:CategoryTradeTax</t>
  </si>
  <si>
    <t>/rsm:CrossIndustryInvoice/rsm:SupplyChainTradeTransaction/ram:ApplicableHeaderTradeSettlement/ram:SpecifiedTradePaymentTerms</t>
  </si>
  <si>
    <t>/rsm:CrossIndustryInvoice/rsm:SupplyChainTradeTransaction/ram:ApplicableHeaderTradeSettlement/ram:SpecifiedTradePaymentTerms/ram:DueDateDateTime</t>
  </si>
  <si>
    <t>@currencyID is mandatory to differentiate between VAT amount and VAT amount in accounting currency.</t>
  </si>
  <si>
    <t>/rsm:CrossIndustryInvoice/rsm:SupplyChainTradeTransaction/ram:ApplicableHeaderTradeSettlement/ram:SpecifiedTradeSettlementHeaderMonetarySummation/ram:TaxTotalAmount/@currencyID</t>
  </si>
  <si>
    <t>/rsm:CrossIndustryInvoice/rsm:SupplyChainTradeTransaction/ram:ApplicableHeaderTradeSettlement/ram:InvoiceReferencedDocument/ram:FormattedIssueDateTime</t>
  </si>
  <si>
    <t>Fixed value "102"</t>
  </si>
  <si>
    <t>/rsm:CrossIndustryInvoice/rsm:SupplyChainTradeTransaction/ram:ApplicableHeaderTradeSettlement/ram:ReceivableSpecifiedTradeAccountingAccount</t>
  </si>
  <si>
    <t>BR-IT-250 If BT-80="IT", then BT-79 shall be coded according to Italian province list else save in attachment</t>
  </si>
  <si>
    <t>BR-IT-260 BG-16 Payment instructions should be mandatory</t>
  </si>
  <si>
    <t>BR-IT-270 BT-84 Payment account identifier shall be an IBAN code</t>
  </si>
  <si>
    <t>BR-IT-280 BT minimum length shall be 8 maximum lenght shall be 11 chars (BIC)</t>
  </si>
  <si>
    <t>BR-IT-290 BT minimum length shall be 4 maximum lenght shall be 15 chars</t>
  </si>
  <si>
    <t>BR-IT-300 BT minimum length shall be 4 maximum lenght shall be 15 chars</t>
  </si>
  <si>
    <t>BR-IT-310 BT minimum length shall be 4 maximum lenght shall be 15 chars</t>
  </si>
  <si>
    <t>BR-IT-320 BT minimum length shall be 4 maximum lenght shall be 15 chars</t>
  </si>
  <si>
    <t>BR-IT-330 BT minimum length shall be 4 maximum lenght shall be 15 chars</t>
  </si>
  <si>
    <t>BR-IT-340 BT minimum length shall be 4 maximum lenght shall be 15 chars</t>
  </si>
  <si>
    <t xml:space="preserve">BR-IT-360 If BT-122 not empty then BT-124 or BT-125 should be mandatory </t>
  </si>
  <si>
    <t>BR-IT-370 BT maximum lenght shall be 35 chars</t>
  </si>
  <si>
    <t>BR-IT-380 BT minimum length shall be 4 maximum lenght shall be 21 chars and BT allowed fraction digits shall be 8</t>
  </si>
  <si>
    <t>BR-IT-390 BT minimum length shall be 4 maximum lenght shall be 15 chars</t>
  </si>
  <si>
    <t>BR-IT-400 BT maximum lenght shall be 20 chars</t>
  </si>
  <si>
    <t>BR-IT-410 BT maximum lenght shall be 20 chars</t>
  </si>
  <si>
    <t>BR-IT-420 BT minimum length shall be 4 maximum lenght shall be 15 chars</t>
  </si>
  <si>
    <t>BR-IT-430 BT minimum length shall be 4 maximum lenght shall be 21 chars. BT allowed fraction digits shall be 8</t>
  </si>
  <si>
    <t>BR-IT-440 BT maximum lenght shall be 35 chars</t>
  </si>
  <si>
    <t>BR-IT-450 BT maximum lenght shall be 35 chars</t>
  </si>
  <si>
    <t>BR-IT-460 BT maximum lenght shall be 35 chars</t>
  </si>
  <si>
    <t>BR-IT-470 BT maximum lenght shall be 35 chars</t>
  </si>
  <si>
    <t/>
  </si>
  <si>
    <t>2.1.1.4&lt;Numero&gt;</t>
  </si>
  <si>
    <t>2.1.1.3&lt;Data&gt;</t>
  </si>
  <si>
    <t>2.4.2.5&lt;DataScadenzaPagamento&gt;</t>
  </si>
  <si>
    <t>2.1.1.1&lt;TipoDocumento&gt;</t>
  </si>
  <si>
    <t>2.1.1.11&lt;Causale&gt;</t>
  </si>
  <si>
    <t>2.1.1.2&lt;Divisa&gt;</t>
  </si>
  <si>
    <t>1.2.6&lt;RiferimentoAmministrazione&gt;</t>
  </si>
  <si>
    <t>2.2.1.7&lt;DataInizioPeriodo&gt;</t>
  </si>
  <si>
    <t>2.2.1.8&lt;DataFinePeriodo&gt;</t>
  </si>
  <si>
    <t>2.2.2.7&lt;EsigibilitaIVA&gt;</t>
  </si>
  <si>
    <t>2.1.2.2&lt;IdDocumento&gt;</t>
  </si>
  <si>
    <t>2.1.6&lt;DatiFattureCollegate&gt;</t>
  </si>
  <si>
    <t>2.1.6.2&lt;IdDocumento&gt;</t>
  </si>
  <si>
    <t>2.1.6.3&lt;Data&gt;</t>
  </si>
  <si>
    <t>2.1.8.1
2.1.8.2&lt;NumeroDDT&gt;
&lt;DataDDT&gt;</t>
  </si>
  <si>
    <t>2.1.5.2&lt;IdDocumento&gt;</t>
  </si>
  <si>
    <t>2.1.3.7&lt;CodiceCIG&gt;</t>
  </si>
  <si>
    <t>2.1.3.2&lt;IdDocumento&gt;</t>
  </si>
  <si>
    <t>2.5&lt;Allegati&gt;</t>
  </si>
  <si>
    <t>2.5.1&lt;NomeAttachment&gt;</t>
  </si>
  <si>
    <t>2.5.4 &lt;DescrizioneAttachment&gt;</t>
  </si>
  <si>
    <t>2.5.5&lt;Attachment&gt;</t>
  </si>
  <si>
    <t>2.5.3&lt;FormatoAttachment&gt;</t>
  </si>
  <si>
    <t>2.1.3.6
 &lt;CodiceCUP&gt;</t>
  </si>
  <si>
    <t>1.2 &lt;CedentePrestatore&gt;</t>
  </si>
  <si>
    <t xml:space="preserve">
1.2.1.3.5
1.2.1.4
1.2.1.6
&lt;CodEORI&gt;
&lt;AlboProfessionale&gt;
&lt;NumeroIscrizioneAlbo&gt;</t>
  </si>
  <si>
    <t xml:space="preserve">1.2.2
&lt;Sede&gt;
</t>
  </si>
  <si>
    <t>1.2.2.1 &lt;Indirizzo&gt;</t>
  </si>
  <si>
    <t>1.2.2.4&lt;Comune&gt;</t>
  </si>
  <si>
    <t>1.2.2.3&lt;CAP&gt;</t>
  </si>
  <si>
    <t>1.2.2.5&lt;Provincia&gt;</t>
  </si>
  <si>
    <t>1.2.2.6&lt;Nazione&gt;</t>
  </si>
  <si>
    <t>1.2.1.1.1 &amp; 1.2.1.1.2&lt;IdPaese&gt;+&lt;IdCodice&gt;</t>
  </si>
  <si>
    <t>1.2.1.2&lt;CodiceFiscale&gt;</t>
  </si>
  <si>
    <t xml:space="preserve">1.2.1.3.1
&lt;Denominazione&gt;
 </t>
  </si>
  <si>
    <t xml:space="preserve">1.2.4.1
1.2.4.2
&lt;Ufficio&gt;
&lt;NumeroREA&gt;
</t>
  </si>
  <si>
    <t>1.2.5 &lt;Contatti&gt;</t>
  </si>
  <si>
    <t>1.2.5.1&lt;Telefono&gt;</t>
  </si>
  <si>
    <t>1.2.5.3&lt;Email&gt;</t>
  </si>
  <si>
    <t>1.4&lt;CessionarioCommittente&gt;</t>
  </si>
  <si>
    <t>1.1.6
1.1.4&lt;PECDestinatario&gt;
&lt;CodiceDestinatario&gt;</t>
  </si>
  <si>
    <t>Mettere schema PEC e IndicePA?</t>
  </si>
  <si>
    <t xml:space="preserve">1.4.1.2
&lt;CodiceFiscale&gt;
</t>
  </si>
  <si>
    <t>1.4.2&lt;Sede&gt;</t>
  </si>
  <si>
    <t>1.4.2.1&lt;Indirizzo&gt;</t>
  </si>
  <si>
    <t>1.4.2.4&lt;Comune&gt;</t>
  </si>
  <si>
    <t>1.4.2.3&lt;CAP&gt;</t>
  </si>
  <si>
    <t>1.4.2.5&lt;Provincia&gt;</t>
  </si>
  <si>
    <t>1.4.2.6&lt;Nazione&gt;</t>
  </si>
  <si>
    <t>1.4.1.1.1 +
1.4.1.1.2&lt;IdPaese&gt;+&lt;IdCodice&gt;</t>
  </si>
  <si>
    <t xml:space="preserve">1.4.1.3.1
 &lt;Denominazione&gt;
</t>
  </si>
  <si>
    <t>1.4.1.3.5&lt;CodEORI&gt;</t>
  </si>
  <si>
    <t>2.4.2.1&lt;Beneficiario&gt;</t>
  </si>
  <si>
    <t>1.3 &lt;RappresentanteFiscale&gt;</t>
  </si>
  <si>
    <t xml:space="preserve">1.3.1.3.1   
&lt;Denominazione&gt;
</t>
  </si>
  <si>
    <t>1.3.1.1.1 +
1.3.1.1.2&lt;IdPaese&gt;+&lt;IdCodice&gt;</t>
  </si>
  <si>
    <t>2.1.9   &lt;DatiTrasporto&gt;</t>
  </si>
  <si>
    <t>2.1.9.13&lt;DataOraConsegna&gt;</t>
  </si>
  <si>
    <t xml:space="preserve">
2.2.1.16.1
2.2.1.16.2
TipoDato
RiferimentoTesto</t>
  </si>
  <si>
    <t>2.1.9.12&lt;IndirizzoResa&gt;</t>
  </si>
  <si>
    <t>2.1.9.12.1&lt;Indirizzo&gt;</t>
  </si>
  <si>
    <t>2.1.9.12.4&lt;Comune&gt;</t>
  </si>
  <si>
    <t>2.1.9.12.3&lt;CAP&gt;</t>
  </si>
  <si>
    <t>2.1.9.12.5&lt;Provincia&gt;</t>
  </si>
  <si>
    <t>2.1.9.12.6&lt;Nazione&gt;</t>
  </si>
  <si>
    <t>2.4&lt;DatiPagamento&gt;</t>
  </si>
  <si>
    <t>2.4.2.2&lt;ModalitaPagamento&gt;</t>
  </si>
  <si>
    <t>2.4.2.21 &lt;CodicePagamento&gt;</t>
  </si>
  <si>
    <t>2.4.2.13&lt;IBAN&gt;</t>
  </si>
  <si>
    <t>2.4.2.16 &lt;BIC&gt;</t>
  </si>
  <si>
    <t>2.2.1&lt;DettaglioLinee&gt;</t>
  </si>
  <si>
    <t>2.2.1.4&lt;Descrizione&gt;</t>
  </si>
  <si>
    <t>2.2.1.2
2.2.1.5
2.2.1.9 
2.2.1.11&lt;TipoCessionePrestazione&gt;
&lt;Quantita&gt;
&lt;PrezzoUnitario&gt;
&lt;PrezzoTotale&gt;</t>
  </si>
  <si>
    <t>2.2.1.14&lt;Natura&gt;</t>
  </si>
  <si>
    <t>2.2.1.12&lt;AliquotaIVA&gt;</t>
  </si>
  <si>
    <t>2.2.2&lt;DatiRiepilogo&gt;</t>
  </si>
  <si>
    <t>2.2.2.5&lt;ImponibileImporto&gt;</t>
  </si>
  <si>
    <t>2.2.2.6&lt;Imposta&gt;</t>
  </si>
  <si>
    <t>2.2.2.2&lt;Natura&gt;</t>
  </si>
  <si>
    <t>2.2.2.1&lt;AliquotaIVA&gt;</t>
  </si>
  <si>
    <t>2.2.2.8&lt;RiferimentoNormativo&gt;</t>
  </si>
  <si>
    <t>2.1.1.9 &lt;ImportoTotaleDocumento&gt;</t>
  </si>
  <si>
    <t>2.1.1.9
2.4.2.6 &lt;ImportoTotaleDocumento&gt;
&lt;ImportoPagamento&gt;</t>
  </si>
  <si>
    <t>2.1.1.10 &lt;Arrotondamento&gt;</t>
  </si>
  <si>
    <t>2.4.2.6&lt;ImportoPagamento&gt;</t>
  </si>
  <si>
    <t>2.2.1.1&lt;NumeroLinea&gt;</t>
  </si>
  <si>
    <t>2.2.1.16
2.2.1.16.1
2.2.1.16.2AltriDatiGestionali
TipoDato
RiferimentoTesto</t>
  </si>
  <si>
    <t>2.2.1.5&lt;Quantita&gt;</t>
  </si>
  <si>
    <t>2.2.1.6&lt;UnitaMisura&gt;</t>
  </si>
  <si>
    <t>2.2.1.11&lt;PrezzoTotale&gt;</t>
  </si>
  <si>
    <t>2.2.1.15&lt;RiferimentoAmministrazione&gt;</t>
  </si>
  <si>
    <t>2.1.2.4
and
2.1.2.1
&lt;NumItem&gt; 
and
&lt;RiferimentoNumeroLinea&gt;</t>
  </si>
  <si>
    <t>2.2.1.3.2&lt;CodiceValore&gt;</t>
  </si>
  <si>
    <t>2.2.1.3.1&lt;CodiceTipo&gt;</t>
  </si>
  <si>
    <t>2.2.1.4 &lt;Descrizione&gt;</t>
  </si>
  <si>
    <t>2.2.1.3.1
2.2.1.3.2&lt;CodiceTipo&gt;
&lt;CodiceValore&gt;</t>
  </si>
  <si>
    <t>2.2.1.16AltriDatiGestionali</t>
  </si>
  <si>
    <t xml:space="preserve">
2.2.1.16.1
TipoDato
</t>
  </si>
  <si>
    <t>2.2.1.16.2RiferimentoTesto</t>
  </si>
  <si>
    <t>2.2.1.9 &lt;PrezzoUnitario&gt;</t>
  </si>
  <si>
    <t xml:space="preserve">2.2.1.6
&lt;UnitaMisura&gt;
</t>
  </si>
  <si>
    <t>urn:cen.eu:en16931:2017 this field is used during  the process  but it is not needed in the XMLPA invoice</t>
  </si>
  <si>
    <t>it makes sense to keep this info even though no business rules are broken</t>
  </si>
  <si>
    <t>map codification</t>
  </si>
  <si>
    <t>concatenate the fields</t>
  </si>
  <si>
    <t>This info should be kept otherwise business rules are broken</t>
  </si>
  <si>
    <t>Il blocco esiste solo nel DettaglioLinee in FatturaPA. Per gestire l'informazione si potrebbe utilizzare il blocco "AltriDatiGestionali" presente però solo nel blocco "DettaglioLinee" e replicarlo su tutte le linee  se non c'è quello specifico sulla linea (BT-134, BT-135)</t>
  </si>
  <si>
    <t>if BT-134 and BT-135 empty then it will be filled with BT-73 and BT-74</t>
  </si>
  <si>
    <t>If BT-7 and BT-8 empty then 2.2.2.7="I"; if BT-7 has a date different from BT-2 then 2.2.2.7="D" (information about the date is lost) else if BT-7 = BT-2 then 2.2.2.7="I" ; if BT-8="invoice date" then 2.2.2.7="I"; if BT-8="paid to date" then 2.2.2.7="D"; if BT-8="delivery  date" then 2.2.2.7=I 
2.2.2.7 is the same for each VAT category code of the invoice (in XMLPA this field is repeated in DatiRiepilogo - VAT breakdown session)</t>
  </si>
  <si>
    <t>2.1.8.1=BT-16 and 2.1.8.2=2000-01-01 as default value</t>
  </si>
  <si>
    <t>a txt with the link will be created as attachment</t>
  </si>
  <si>
    <t>if BT-40=IT then BT-29 could be  "IT:EORI:CodEORI" and/or "IT:ALBO:AlboProfessionale:NumeroIscrizioneAlbo" else BT-29 value in attachment</t>
  </si>
  <si>
    <t>ISO 6523 IT:CF 9907; IT:VAT 9906 Peppol extension</t>
  </si>
  <si>
    <t>mandatory field for country=IT . If empty put "undefined"</t>
  </si>
  <si>
    <t>mandatory field for country=IT . If country !=IT and BT empty then BT-value is "99999".
If country!=IT and BT not empty and value not 5 digits then BT-values is "99999" and BT in attachment</t>
  </si>
  <si>
    <t>only if country code=IT else save in attachment</t>
  </si>
  <si>
    <t>Regola splittamento in due campi non complessa con sola attenzione a Greece (The Seller VAT identifier, Seller tax representative VAT identifier, Buyer VAT identifier shall have a prefix in accordance with ISO code ISO 3166 1 alpha-2 by which the country of issue may be identified. Nevertheless, Greece may use the prefix ‘EL’). Mettere obbliatorietà</t>
  </si>
  <si>
    <t>if BT-40=IT then BT-30 should be "IT:REA:Ufficio:NumeroREA" else BT-30 value in attachment</t>
  </si>
  <si>
    <t>CIUS with semantic narrower: the email shall be legal mail address (PEC) or IndicePA/CodiceUfficio  (see the Italian business rules)</t>
  </si>
  <si>
    <t>Insert PEC schema &amp; IndicePA schema (if needed ISO 6523 IT:IPA 9921) in the list</t>
  </si>
  <si>
    <t>if BT-55=IT then BT-46 should be "IT:CF:CodiceFiscale" else BT-46 value in attachment</t>
  </si>
  <si>
    <t>Regola splittamento in due campi non complessa con sola attenzione a Greece (The Seller VAT identifier, Seller tax representative VAT identifier, Buyer VAT identifier shall have a prefix in accordance with ISO code ISO 3166 1 alpha-2 by which the country of issue may be identified. Nevertheless, Greece may use the prefix ‘EL’)</t>
  </si>
  <si>
    <t>if BT-55=IT then BT-47 should be "IT:EORI: CodEORI" else BT-47 value in attachment</t>
  </si>
  <si>
    <t>Blocco valorizzabile nei casi di fattura "accompagnatoria" per inserire informazioni relative al trasporto</t>
  </si>
  <si>
    <t>Data e ora della consegna della merce (secondo il formato ISO 8601:2004). Usato anche solo come formato data senza formato ora.</t>
  </si>
  <si>
    <t>A chi consegnare la merce diverso dall'acquirente. Non esiste campo in FatturaPA per gestire informazione. Il blocco "DatiTrasporto" non ha un campo generico dove è possibile inserire altre informazioni. Usare "AltriDatiGestionali" con cardinalità 0..n anche se è presente nel dettaglio delle linee e non in testata. Si ripete su ogni linea.  2.2.1.16.1=BT-id"
2.2.1.16.2=BT value</t>
  </si>
  <si>
    <t xml:space="preserve">A chi consegnare la merce diverso dall'acquirente. Non esiste campo in FatturaPA per gestire informazione. Il blocco "DatiTrasporto" non ha un campo generico dove è possibile inserire altre informazioni. Usare "AltriDatiGestionali" con cardinalità 0..n anche se è presente nel dettaglio delle linee e non in testata. Si ripete su ogni linea. 2.2.1.16.1=BT-id"
2.2.1.16.2=BT value </t>
  </si>
  <si>
    <t>map values</t>
  </si>
  <si>
    <t xml:space="preserve">2.2.1.2   &lt;TipoCessionePrestazione&gt; = 'SC' </t>
  </si>
  <si>
    <t xml:space="preserve">2.2.1.2   &lt;TipoCessionePrestazione&gt; = 'SC' with positive amount </t>
  </si>
  <si>
    <t xml:space="preserve">2.2.1.16.1=BT-id"
2.2.1.16.2=BT value 
</t>
  </si>
  <si>
    <t>-BT-93*BT-94
(negative amount)</t>
  </si>
  <si>
    <t>BT-100*BT-101</t>
  </si>
  <si>
    <t>map values (add standard rate to Natura)</t>
  </si>
  <si>
    <t>if not present insert 0%</t>
  </si>
  <si>
    <t>VAT category tax amount = VAT category taxable amount x (VAT category rate / 100), rounded to two decimals
BT-116*BT-119</t>
  </si>
  <si>
    <t>map values (add standard rate to Natura) and verify if BT-121 is compliant if not empty</t>
  </si>
  <si>
    <t>for each different BT-151 and BT-152 . if not present insert 0%</t>
  </si>
  <si>
    <t>This info should be kept otherwise business rules are broken. The value will be mapped as difference between ImportoTotaleDocumento and ImportoPagamento</t>
  </si>
  <si>
    <t>BT-129 (Invoiced Quantity)/BT-149 (item price base quantity)</t>
  </si>
  <si>
    <t>if BT.132 not empty then create a new 2.1.2 with 2.1.2.4=BT-132 and 2.1.2.1=BT=126 (in case is alfanumeric trace the generated numeric id)</t>
  </si>
  <si>
    <t>concatenate BT-139 value and BT-140 id and BT-140 value</t>
  </si>
  <si>
    <t>concatenate BT-144 value and BT-145 id and BT-145 value</t>
  </si>
  <si>
    <t>2.2.2.1=the same as the line number
2.2.1.2=SC
2.2.1.9= - (BT-137*BT-138)
2.2.1.11= -(BT-136)
2.2.1.12= corresponding line VAT
2.2.1.14= corresponding line VAT category code</t>
  </si>
  <si>
    <t>2.2.2.1=to be generated
dinamically+corresponding line number to AltriDatiGestionali
2.2.1.2= AC
2.2.1.9= BT-142*BT-143
2.2.1.11 = BT-141
2.2.1.12= corresponding line VAT
2.2.1.14= corresponding line VAT category code</t>
  </si>
  <si>
    <t>2.2.1.3.1=BT-id
2.2.1.3.2=BT-value</t>
  </si>
  <si>
    <t>2.2.1.3.1= concatenate BT-158-1 &amp; BT-158-2</t>
  </si>
  <si>
    <t>if alfanumeric then generate a numeric id  and trace the original identifier in AltriDatiGestionali</t>
  </si>
  <si>
    <t>Versione 1.0
Note di Credito UBL</t>
  </si>
  <si>
    <t>/CreditNote</t>
  </si>
  <si>
    <t>/CreditNote/cbc:CustomizationID</t>
  </si>
  <si>
    <t>/CreditNote/cbc:ProfileID</t>
  </si>
  <si>
    <t>/CreditNote/cbc:ID</t>
  </si>
  <si>
    <t>/CreditNote/cbc:IssueDate</t>
  </si>
  <si>
    <t>/CreditNote/ cac:PaymentMeans/cbc:PaymentDueDate</t>
  </si>
  <si>
    <t>/CreditNote/cbc:CreditNoteTypeCode</t>
  </si>
  <si>
    <t>/CreditNote/cbc:Note</t>
  </si>
  <si>
    <t>Use #subject code#</t>
  </si>
  <si>
    <t>/CreditNote/cbc:TaxPointDate</t>
  </si>
  <si>
    <t>/CreditNote/cbc:DocumentCurrencyCode</t>
  </si>
  <si>
    <t>/CreditNote/cbc:TaxCurrencyCode</t>
  </si>
  <si>
    <t>/CreditNote/cbc:AccountingCost</t>
  </si>
  <si>
    <t>/CreditNote/cbc:BuyerReference</t>
  </si>
  <si>
    <t>/CreditNote/cac:InvoicePeriod</t>
  </si>
  <si>
    <t>/CreditNote/cac:InvoicePeriod/cbc:StartDate</t>
  </si>
  <si>
    <t>/CreditNote/cac:InvoicePeriod/cbc:EndDate</t>
  </si>
  <si>
    <t>/CreditNote/cac:InvoicePeriod/cbc:DescriptionCode</t>
  </si>
  <si>
    <t>/CreditNote/cac:OrderReference</t>
  </si>
  <si>
    <t>/CreditNote/cac:OrderReference/cbc:ID</t>
  </si>
  <si>
    <t>/CreditNote/cac:OrderReference/cbc:SalesOrderID</t>
  </si>
  <si>
    <t>/CreditNote/cac:BillingReference</t>
  </si>
  <si>
    <t>/CreditNote/cac:BillingReference/cac:InvoiceDocumentReference</t>
  </si>
  <si>
    <t>/CreditNote/cac:BillingReference/cac:InvoiceDocumentReference/cbc:ID</t>
  </si>
  <si>
    <t>/CreditNote/cac:BillingReference/cac:InvoiceDocumentReference/cbc:IssueDate</t>
  </si>
  <si>
    <t>/CreditNote/cac:DespatchDocumentReference</t>
  </si>
  <si>
    <t>/CreditNote/cac:DespatchDocumentReference/cbc:ID</t>
  </si>
  <si>
    <t>/CreditNote/cac:ReceiptDocumentReference</t>
  </si>
  <si>
    <t>/CreditNote/cac:ReceiptDocumentReference/cbc:ID</t>
  </si>
  <si>
    <t>/CreditNote/cac:OriginatorDocumentReference</t>
  </si>
  <si>
    <t>/CreditNote/cac:OriginatorDocumentReference/cbc:ID</t>
  </si>
  <si>
    <t>/CreditNote/cac:ContractDocumentReference</t>
  </si>
  <si>
    <t>/CreditNote/cac:ContractDocumentReference/cbc:ID</t>
  </si>
  <si>
    <t>/CreditNote/cac:AdditionalDocumentReference</t>
  </si>
  <si>
    <t>/CreditNote/cac:AdditionalDocumentReference/cbc:ID</t>
  </si>
  <si>
    <t>with cbc:DocumentType = 'ATS'</t>
  </si>
  <si>
    <t>/CreditNote/cac:AdditionalDocumentReference/cbc:ID/@schemeID</t>
  </si>
  <si>
    <t>/CreditNote/cac:AdditionalDocumentReference/cbc:DocumentDescription</t>
  </si>
  <si>
    <t>/CreditNote/cac:AdditionalDocumentReference/cac:Attachment</t>
  </si>
  <si>
    <t>/CreditNote/cac:AdditionalDocumentReference/cac:Attachment/cbc:EmbeddedDocumentBinaryObject</t>
  </si>
  <si>
    <t>/CreditNote/cac:AdditionalDocumentReference/cac:Attachment/cbc:EmbeddedDocumentBinaryObject/@mimeCode</t>
  </si>
  <si>
    <t>/CreditNote/cac:AdditionalDocumentReference/cac:Attachment/cbc:EmbeddedDocumentBinaryObject/@filename</t>
  </si>
  <si>
    <t>/CreditNote/cac:AdditionalDocumentReference/cac:Attachment/cac:ExternalReference</t>
  </si>
  <si>
    <t>/CreditNote/cac:AdditionalDocumentReference/cac:Attachment/cac:ExternalReference/cbc:URI</t>
  </si>
  <si>
    <t>/CreditNote/cac:AccountingSupplierParty</t>
  </si>
  <si>
    <t>/CreditNote/cac:AccountingSupplierParty/cac:Party</t>
  </si>
  <si>
    <t>/CreditNote/cac:AccountingSupplierParty/cac:Party/cbc:EndpointID</t>
  </si>
  <si>
    <t>/CreditNote/cac:AccountingSupplierParty/cac:Party/cbc:EndpointID/@schemeID</t>
  </si>
  <si>
    <t>/CreditNote/cac:AccountingSupplierParty/cac:Party/cac:PartyIdentification</t>
  </si>
  <si>
    <t>/CreditNote/cac:AccountingSupplierParty/cac:Party/cac:PartyIdentification/cbc:ID</t>
  </si>
  <si>
    <t>with @schemeID = 'SEPA'</t>
  </si>
  <si>
    <t>/CreditNote/cac:AccountingSupplierParty/cac:Party/cac:PartyIdentification/cbc:ID/@schemeID</t>
  </si>
  <si>
    <t>/CreditNote/cac:AccountingSupplierParty/cac:Party/cac:PartyName</t>
  </si>
  <si>
    <t>/CreditNote/cac:AccountingSupplierParty/cac:Party/cac:PartyName/cbc:Name</t>
  </si>
  <si>
    <t>/CreditNote/cac:AccountingSupplierParty/cac:Party/cac:PostalAddress</t>
  </si>
  <si>
    <t>/CreditNote/cac:AccountingSupplierParty/cac:Party/cac:PostalAddress/cbc:StreetName</t>
  </si>
  <si>
    <t>/CreditNote/cac:AccountingSupplierParty/cac:Party/cac:PostalAddress/cbc:AdditionalStreetName</t>
  </si>
  <si>
    <t>/CreditNote/cac:AccountingSupplierParty/cac:Party/cac:PostalAddress/cbc:CityName</t>
  </si>
  <si>
    <t>/CreditNote/cac:AccountingSupplierParty/cac:Party/cac:PostalAddress/cbc:PostalZone</t>
  </si>
  <si>
    <t>/CreditNote/cac:AccountingSupplierParty/cac:Party/cac:PostalAddress/cbc:CountrySubentity</t>
  </si>
  <si>
    <t>/CreditNote/cac:AccountingSupplierParty/cac:Party/cac:PostalAddress/cac:AddressLine</t>
  </si>
  <si>
    <t>/CreditNote/cac:AccountingSupplierParty/cac:Party/cac:PostalAddress/cac:AddressLine/cbc:Line</t>
  </si>
  <si>
    <t>/CreditNote/cac:AccountingSupplierParty/cac:Party/cac:PostalAddress/cac:Country</t>
  </si>
  <si>
    <t>/CreditNote/cac:AccountingSupplierParty/cac:Party/cac:PostalAddress/cac:Country/cbc:IdentificationCode</t>
  </si>
  <si>
    <t>/CreditNote/cac:AccountingSupplierParty/cac:Party/cac:PartyTaxScheme</t>
  </si>
  <si>
    <t>/CreditNote/cac:AccountingSupplierParty/cac:Party/cac:PartyTaxScheme/cbc:CompanyID</t>
  </si>
  <si>
    <t>/CreditNote/cac:AccountingSupplierParty/cac:Party/cac:PartyTaxScheme/cac:TaxScheme</t>
  </si>
  <si>
    <t>/CreditNote/cac:AccountingSupplierParty/cac:Party/cac:PartyTaxScheme/cac:TaxScheme/cbc:ID</t>
  </si>
  <si>
    <t>/CreditNote/cac:AccountingSupplierParty/cac:Party/cac:PartyLegalEntity</t>
  </si>
  <si>
    <t>/CreditNote/cac:AccountingSupplierParty/cac:Party/cac:PartyLegalEntity/cbc:RegistrationName</t>
  </si>
  <si>
    <t>/CreditNote/cac:AccountingSupplierParty/cac:Party/cac:PartyLegalEntity/cbc:CompanyID</t>
  </si>
  <si>
    <t>/CreditNote/cac:AccountingSupplierParty/cac:Party/cac:PartyLegalEntity/cbc:CompanyID/@schemeID</t>
  </si>
  <si>
    <t>/CreditNote/cac:AccountingSupplierParty/cac:Party/cac:PartyLegalEntity/cbc:CompanyLegalForm</t>
  </si>
  <si>
    <t>/CreditNote/cac:AccountingSupplierParty/cac:Party/cac:Contact</t>
  </si>
  <si>
    <t>/CreditNote/cac:AccountingSupplierParty/cac:Party/cac:Contact/cbc:Name</t>
  </si>
  <si>
    <t>/CreditNote/cac:AccountingSupplierParty/cac:Party/cac:Contact/cbc:Telephone</t>
  </si>
  <si>
    <t>/CreditNote/cac:AccountingSupplierParty/cac:Party/cac:Contact/cbc:ElectronicMail</t>
  </si>
  <si>
    <t>/CreditNote/cac:AccountingCustomerParty</t>
  </si>
  <si>
    <t>/CreditNote/cac:AccountingCustomerParty/cac:Party</t>
  </si>
  <si>
    <t>/CreditNote/cac:AccountingCustomerParty/cac:Party/cbc:EndpointID</t>
  </si>
  <si>
    <t>/CreditNote/cac:AccountingCustomerParty/cac:Party/cbc:EndpointID/@schemeID</t>
  </si>
  <si>
    <t>/CreditNote/cac:AccountingCustomerParty/cac:Party/cac:PartyIdentification</t>
  </si>
  <si>
    <t>/CreditNote/cac:AccountingCustomerParty/cac:Party/cac:PartyIdentification/cbc:ID</t>
  </si>
  <si>
    <t>/CreditNote/cac:AccountingCustomerParty/cac:Party/cac:PartyIdentification/cbc:ID/@schemeID</t>
  </si>
  <si>
    <t>/CreditNote/cac:AccountingCustomerParty/cac:Party/cac:PartyName</t>
  </si>
  <si>
    <t>/CreditNote/cac:AccountingCustomerParty/cac:Party/cac:PartyName/cbc:Name</t>
  </si>
  <si>
    <t>/CreditNote/cac:AccountingCustomerParty/cac:Party/cac:PostalAddress</t>
  </si>
  <si>
    <t>/CreditNote/cac:AccountingCustomerParty/cac:Party/cac:PostalAddress/cbc:StreetName</t>
  </si>
  <si>
    <t>/CreditNote/cac:AccountingCustomerParty/cac:Party/cac:PostalAddress/cbc:AdditionalStreetName</t>
  </si>
  <si>
    <t>/CreditNote/cac:AccountingCustomerParty/cac:Party/cac:PostalAddress/cbc:CityName</t>
  </si>
  <si>
    <t>/CreditNote/cac:AccountingCustomerParty/cac:Party/cac:PostalAddress/cbc:PostalZone</t>
  </si>
  <si>
    <t>/CreditNote/cac:AccountingCustomerParty/cac:Party/cac:PostalAddress/cbc:CountrySubentity</t>
  </si>
  <si>
    <t>/CreditNote/cac:AccountingCustomerParty/cac:Party/cac:PostalAddress/cac:AddressLine</t>
  </si>
  <si>
    <t>/CreditNote/cac:AccountingCustomerParty/cac:Party/cac:PostalAddress/cac:AddressLine/cbc:Line</t>
  </si>
  <si>
    <t>/CreditNote/cac:AccountingCustomerParty/cac:Party/cac:PostalAddress/cac:Country</t>
  </si>
  <si>
    <t>/CreditNote/cac:AccountingCustomerParty/cac:Party/cac:PostalAddress/cac:Country/cbc:IdentificationCode</t>
  </si>
  <si>
    <t>/CreditNote/cac:AccountingCustomerParty/cac:Party/cac:PartyTaxScheme</t>
  </si>
  <si>
    <t>/CreditNote/cac:AccountingCustomerParty/cac:Party/cac:PartyTaxScheme/cbc:CompanyID</t>
  </si>
  <si>
    <t>/CreditNote/cac:AccountingCustomerParty/cac:Party/cac:PartyTaxScheme/cac:TaxScheme</t>
  </si>
  <si>
    <t>/CreditNote/cac:AccountingCustomerParty/cac:Party/cac:PartyTaxScheme/cac:TaxScheme/cbc:ID</t>
  </si>
  <si>
    <t>/CreditNote/cac:AccountingCustomerParty/cac:Party/cac:PartyLegalEntity</t>
  </si>
  <si>
    <t>/CreditNote/cac:AccountingCustomerParty/cac:Party/cac:PartyLegalEntity/cbc:RegistrationName</t>
  </si>
  <si>
    <t>/CreditNote/cac:AccountingCustomerParty/cac:Party/cac:PartyLegalEntity/cbc:CompanyID</t>
  </si>
  <si>
    <t>/CreditNote/cac:AccountingCustomerParty/cac:Party/cac:PartyLegalEntity/cbc:CompanyID/@schemeID</t>
  </si>
  <si>
    <t>/CreditNote/cac:AccountingCustomerParty/cac:Party/cac:Contact</t>
  </si>
  <si>
    <t>/CreditNote/cac:AccountingCustomerParty/cac:Party/cac:Contact/cbc:Name</t>
  </si>
  <si>
    <t>/CreditNote/cac:AccountingCustomerParty/cac:Party/cac:Contact/cbc:Telephone</t>
  </si>
  <si>
    <t>/CreditNote/cac:AccountingCustomerParty/cac:Party/cac:Contact/cbc:ElectronicMail</t>
  </si>
  <si>
    <t>/CreditNote/cac:PayeeParty</t>
  </si>
  <si>
    <t>/CreditNote/cac:PayeeParty/cac:PartyIdentification</t>
  </si>
  <si>
    <t>/CreditNote/cac:PayeeParty/cac:PartyIdentification/cbc:ID</t>
  </si>
  <si>
    <t>/CreditNote/cac:PayeeParty/cac:PartyIdentification/cbc:ID/@schemeID</t>
  </si>
  <si>
    <t>/CreditNote/cac:PayeeParty/cac:PartyName</t>
  </si>
  <si>
    <t>/CreditNote/cac:PayeeParty/cac:PartyName/cbc:Name</t>
  </si>
  <si>
    <t>/CreditNote/cac:PayeeParty/cac:PartyLegalEntity</t>
  </si>
  <si>
    <t>/CreditNote/cac:PayeeParty/cac:PartyLegalEntity/cbc:CompanyID</t>
  </si>
  <si>
    <t>/CreditNote/cac:PayeeParty/cac:PartyLegalEntity/cbc:CompanyID/@schemeID</t>
  </si>
  <si>
    <t>/CreditNote/cac:TaxRepresentativeParty</t>
  </si>
  <si>
    <t>/CreditNote/cac:TaxRepresentativeParty/cac:PartyName</t>
  </si>
  <si>
    <t>/CreditNote/cac:TaxRepresentativeParty/cac:PartyName/cbc:Name</t>
  </si>
  <si>
    <t>/CreditNote/cac:TaxRepresentativeParty/cac:PostalAddress</t>
  </si>
  <si>
    <t>/CreditNote/cac:TaxRepresentativeParty/cac:PostalAddress/cbc:StreetName</t>
  </si>
  <si>
    <t>/CreditNote/cac:TaxRepresentativeParty/cac:PostalAddress/cbc:AdditionalStreetName</t>
  </si>
  <si>
    <t>/CreditNote/cac:TaxRepresentativeParty/cac:PostalAddress/cbc:CityName</t>
  </si>
  <si>
    <t>/CreditNote/cac:TaxRepresentativeParty/cac:PostalAddress/cbc:PostalZone</t>
  </si>
  <si>
    <t>/CreditNote/cac:TaxRepresentativeParty/cac:PostalAddress/cbc:CountrySubentity</t>
  </si>
  <si>
    <t>/CreditNote/cac:TaxRepresentativeParty/cac:PostalAddress/cac:AddressLine</t>
  </si>
  <si>
    <t>/CreditNote/cac:TaxRepresentativeParty/cac:PostalAddress/cac:AddressLine/cbc:Line</t>
  </si>
  <si>
    <t>/CreditNote/cac:TaxRepresentativeParty/cac:PostalAddress/cac:Country</t>
  </si>
  <si>
    <t>/CreditNote/cac:TaxRepresentativeParty/cac:PostalAddress/cac:Country/cbc:IdentificationCode</t>
  </si>
  <si>
    <t>/CreditNote/cac:TaxRepresentativeParty/cac:PartyTaxScheme</t>
  </si>
  <si>
    <t>/CreditNote/cac:TaxRepresentativeParty/cac:PartyTaxScheme/cbc:CompanyID</t>
  </si>
  <si>
    <t>/CreditNote/cac:TaxRepresentativeParty/cac:PartyTaxScheme/cac:TaxScheme</t>
  </si>
  <si>
    <t>/CreditNote/cac:TaxRepresentativeParty/cac:PartyTaxScheme/cac:TaxScheme/cbc:ID</t>
  </si>
  <si>
    <t>/CreditNote/cac:Delivery</t>
  </si>
  <si>
    <t>/CreditNote/cac:Delivery/cbc:ActualDeliveryDate</t>
  </si>
  <si>
    <t>/CreditNote/cac:Delivery/cac:DeliveryLocation</t>
  </si>
  <si>
    <t>/CreditNote/cac:Delivery/cac:DeliveryLocation/cbc:ID</t>
  </si>
  <si>
    <t>/CreditNote/cac:Delivery/cac:DeliveryLocation/cbc:ID/@schemeID</t>
  </si>
  <si>
    <t>/CreditNote/cac:Delivery/cac:DeliveryLocation/cac:Address</t>
  </si>
  <si>
    <t>/CreditNote/cac:Delivery/cac:DeliveryLocation/cac:Address/cbc:StreetName</t>
  </si>
  <si>
    <t>/CreditNote/cac:Delivery/cac:DeliveryLocation/cac:Address/cbc:AdditionalStreetName</t>
  </si>
  <si>
    <t>/CreditNote/cac:Delivery/cac:DeliveryLocation/cac:Address/cbc:CityName</t>
  </si>
  <si>
    <t>/CreditNote/cac:Delivery/cac:DeliveryLocation/cac:Address/cbc:PostalZone</t>
  </si>
  <si>
    <t>/CreditNote/cac:Delivery/cac:DeliveryLocation/cac:Address/cbc:CountrySubentity</t>
  </si>
  <si>
    <t>/CreditNote/cac:Delivery/cac:DeliveryLocation/cac:Address/cac:AddressLine</t>
  </si>
  <si>
    <t>/CreditNote/cac:Delivery/cac:DeliveryLocation/cac:Address/cac:AddressLine/cbc:Line</t>
  </si>
  <si>
    <t>/CreditNote/cac:Delivery/cac:DeliveryLocation/cac:Address/cac:Country</t>
  </si>
  <si>
    <t>/CreditNote/cac:Delivery/cac:DeliveryLocation/cac:Address/cac:Country/cbc:IdentificationCode</t>
  </si>
  <si>
    <t>/CreditNote/cac:Delivery/cac:DeliveryParty</t>
  </si>
  <si>
    <t>/CreditNote/cac:Delivery/cac:DeliveryParty/cac:PartyName</t>
  </si>
  <si>
    <t>/CreditNote/cac:Delivery/cac:DeliveryParty/cac:PartyName/cbc:Name</t>
  </si>
  <si>
    <t>/CreditNote/cac:PaymentMeans</t>
  </si>
  <si>
    <t>/CreditNote/cac:PaymentMeans/cbc:PaymentMeansCode</t>
  </si>
  <si>
    <t>/CreditNote/cac:PaymentMeans/cbc:PaymentMeansCode/@Name</t>
  </si>
  <si>
    <t>/CreditNote/cac:PaymentMeans/cbc:PaymentID</t>
  </si>
  <si>
    <t>/CreditNote/cac:PaymentMeans/cac:CardAccount</t>
  </si>
  <si>
    <t>/CreditNote/cac:PaymentMeans/cac:CardAccount/cbc:PrimaryAccountNumberID</t>
  </si>
  <si>
    <t>/CreditNote/cac:PaymentMeans/cac:CardAccount/cbc:NetworkID</t>
  </si>
  <si>
    <t>/CreditNote/cac:PaymentMeans/cac:CardAccount/cbc:HolderName</t>
  </si>
  <si>
    <t>/CreditNote/cac:PaymentMeans/cac:PayeeFinancialAccount</t>
  </si>
  <si>
    <t>/CreditNote/cac:PaymentMeans/cac:PayeeFinancialAccount/cbc:ID</t>
  </si>
  <si>
    <t>/CreditNote/cac:PaymentMeans/cac:PayeeFinancialAccount/cbc:Name</t>
  </si>
  <si>
    <t>/CreditNote/cac:PaymentMeans/cac:PayeeFinancialAccount/cac:FinancialInstitutionBranch</t>
  </si>
  <si>
    <t>/CreditNote/cac:PaymentMeans/cac:PayeeFinancialAccount/cac:FinancialInstitutionBranch/cbc:ID</t>
  </si>
  <si>
    <t>/CreditNote/cac:PaymentMeans/cac:PaymentMandate</t>
  </si>
  <si>
    <t>/CreditNote/cac:PaymentMeans/cac:PaymentMandate/cbc:ID</t>
  </si>
  <si>
    <t>/CreditNote/cac:PaymentMeans/cac:PaymentMandate/cac:PayerFinancialAccount</t>
  </si>
  <si>
    <t>/CreditNote/cac:PaymentMeans/cac:PaymentMandate/cac:PayerFinancialAccount/cbc:ID</t>
  </si>
  <si>
    <t>/CreditNote/cac:PaymentTerms</t>
  </si>
  <si>
    <t>/CreditNote/cac:PaymentTerms/cbc:Note</t>
  </si>
  <si>
    <t>/CreditNote/cac:AllowanceCharge</t>
  </si>
  <si>
    <t>/CreditNote/cac:AllowanceCharge/cbc:ChargeIndicator</t>
  </si>
  <si>
    <t>/CreditNote/cac:AllowanceCharge/cbc:AllowanceChargeReasonCode</t>
  </si>
  <si>
    <t>/CreditNote/cac:AllowanceCharge/cbc:AllowanceChargeReason</t>
  </si>
  <si>
    <t>/CreditNote/cac:AllowanceCharge/cbc:MultiplierFactorNumeric</t>
  </si>
  <si>
    <t>/CreditNote/cac:AllowanceCharge/cbc:Amount</t>
  </si>
  <si>
    <t>/CreditNote/cac:AllowanceCharge/cbc:Amount/@currencyID</t>
  </si>
  <si>
    <t>/CreditNote/cac:AllowanceCharge/cbc:BaseAmount</t>
  </si>
  <si>
    <t>/CreditNote/cac:AllowanceCharge/cbc:BaseAmount/@currencyID</t>
  </si>
  <si>
    <t>/CreditNote/cac:AllowanceCharge/cac:TaxCategory</t>
  </si>
  <si>
    <t>/CreditNote/cac:AllowanceCharge/cac:TaxCategory/cbc:ID</t>
  </si>
  <si>
    <t>/CreditNote/cac:AllowanceCharge/cac:TaxCategory/cbc:Percent</t>
  </si>
  <si>
    <t>/CreditNote/cac:AllowanceCharge/cac:TaxCategory/cac:TaxScheme</t>
  </si>
  <si>
    <t>/CreditNote/cac:AllowanceCharge/cac:TaxCategory/cac:TaxScheme/cbc:ID</t>
  </si>
  <si>
    <t>/CreditNote/cac:TaxTotal</t>
  </si>
  <si>
    <t>/CreditNote/cac:TaxTotal/cbc:TaxAmount</t>
  </si>
  <si>
    <t>/CreditNote/cac:TaxTotal/cbc:TaxAmount/@currencyID</t>
  </si>
  <si>
    <t>/CreditNote/cac:TaxTotal/cac:TaxSubtotal</t>
  </si>
  <si>
    <t>/CreditNote/cac:TaxTotal/cac:TaxSubtotal/cbc:TaxableAmount</t>
  </si>
  <si>
    <t>/CreditNote/cac:TaxTotal/cac:TaxSubtotal/cbc:TaxableAmount/@currencyID</t>
  </si>
  <si>
    <t>/CreditNote/cac:TaxTotal/cac:TaxSubtotal/cbc:TaxAmount</t>
  </si>
  <si>
    <t>/CreditNote/cac:TaxTotal/cac:TaxSubtotal/cbc:TaxAmount/@currencyID</t>
  </si>
  <si>
    <t>/CreditNote/cac:TaxTotal/cac:TaxSubtotal/cac:TaxCategory</t>
  </si>
  <si>
    <t>/CreditNote/cac:TaxTotal/cac:TaxSubtotal/cac:TaxCategory/cbc:ID</t>
  </si>
  <si>
    <t>/CreditNote/cac:TaxTotal/cac:TaxSubtotal/cac:TaxCategory/cbc:Percent</t>
  </si>
  <si>
    <t>/CreditNote/cac:TaxTotal/cac:TaxSubtotal/cac:TaxCategory/cbc:TaxExemptionReasonCode</t>
  </si>
  <si>
    <t>/CreditNote/cac:TaxTotal/cac:TaxSubtotal/cac:TaxCategory/cbc:TaxExemptionReason</t>
  </si>
  <si>
    <t>/CreditNote/cac:TaxTotal/cac:TaxSubtotal/cac:TaxCategory/cac:TaxScheme</t>
  </si>
  <si>
    <t>/CreditNote/cac:TaxTotal/cac:TaxSubtotal/cac:TaxCategory/cac:TaxScheme/cbc:ID</t>
  </si>
  <si>
    <t>/CreditNote/cac:LegalMonetaryTotal</t>
  </si>
  <si>
    <t>/CreditNote/cac:LegalMonetaryTotal/cbc:LineExtensionAmount</t>
  </si>
  <si>
    <t>/CreditNote/cac:LegalMonetaryTotal/cbc:LineExtensionAmount/@currencyID</t>
  </si>
  <si>
    <t>/CreditNote/cac:LegalMonetaryTotal/cbc:TaxExclusiveAmount</t>
  </si>
  <si>
    <t>/CreditNote/cac:LegalMonetaryTotal/cbc:TaxExclusiveAmount/@currencyID</t>
  </si>
  <si>
    <t>/CreditNote/cac:LegalMonetaryTotal/cbc:TaxInclusiveAmount</t>
  </si>
  <si>
    <t>/CreditNote/cac:LegalMonetaryTotal/cbc:TaxInclusiveAmount/@currencyID</t>
  </si>
  <si>
    <t>/CreditNote/cac:LegalMonetaryTotal/cbc:AllowanceTotalAmount</t>
  </si>
  <si>
    <t>/CreditNote/cac:LegalMonetaryTotal/cbc:AllowanceTotalAmount/@currencyID</t>
  </si>
  <si>
    <t>/CreditNote/cac:LegalMonetaryTotal/cbc:ChargeTotalAmount</t>
  </si>
  <si>
    <t>/CreditNote/cac:LegalMonetaryTotal/cbc:ChargeTotalAmount/@currencyID</t>
  </si>
  <si>
    <t>/CreditNote/cac:LegalMonetaryTotal/cbc:PrepaidAmount</t>
  </si>
  <si>
    <t>/CreditNote/cac:LegalMonetaryTotal/cbc:PrepaidAmount/@currencyID</t>
  </si>
  <si>
    <t>/CreditNote/cac:LegalMonetaryTotal/cbc:PayableRoundingAmount</t>
  </si>
  <si>
    <t>/CreditNote/cac:LegalMonetaryTotal/cbc:PayableRoundingAmount/@currencyID</t>
  </si>
  <si>
    <t>/CreditNote/cac:LegalMonetaryTotal/cbc:PayableAmount</t>
  </si>
  <si>
    <t>/CreditNote/cac:LegalMonetaryTotal/cbc:PayableAmount/@currencyID</t>
  </si>
  <si>
    <t>/CreditNote/cac:CreditNoteLine</t>
  </si>
  <si>
    <t>/CreditNote/cac:CreditNoteLine/cbc:ID</t>
  </si>
  <si>
    <t>/CreditNote/cac:CreditNoteLine/cbc:Note</t>
  </si>
  <si>
    <t>/CreditNote/cac:CreditNoteLine/cbc:CreditedQuantity</t>
  </si>
  <si>
    <t>/CreditNote/cac:CreditNoteLine/cbc:CreditedQuantity/@unitCode</t>
  </si>
  <si>
    <t>/CreditNote/cac:CreditNoteLine/cbc:LineExtensionAmount</t>
  </si>
  <si>
    <t>/CreditNote/cac:CreditNoteLine/cbc:LineExtensionAmount/@currencyID</t>
  </si>
  <si>
    <t>/CreditNote/cac:CreditNoteLine/cbc:AccountingCost</t>
  </si>
  <si>
    <t>/CreditNote/cac:CreditNoteLine/cac:InvoicePeriod</t>
  </si>
  <si>
    <t>/CreditNote/cac:CreditNoteLine/cac:InvoicePeriod/cbc:StartDate</t>
  </si>
  <si>
    <t>/CreditNote/cac:CreditNoteLine/cac:InvoicePeriod/cbc:EndDate</t>
  </si>
  <si>
    <t>/CreditNote/cac:CreditNoteLine/cac:OrderLineReference</t>
  </si>
  <si>
    <t>/CreditNote/cac:CreditNoteLine/cac:OrderLineReference/cbc:LineID</t>
  </si>
  <si>
    <t>/CreditNote/cac:CreditNoteLine/cac:DocumentReference</t>
  </si>
  <si>
    <t>/CreditNote/cac:CreditNoteLine/cac:DocumentReference/cbc:ID</t>
  </si>
  <si>
    <t>/CreditNote/cac:CreditNoteLine/cac:DocumentReference/cbc:ID/@schemeID</t>
  </si>
  <si>
    <t>/CreditNote/cac:CreditNoteLine/cac:AllowanceCharge</t>
  </si>
  <si>
    <t>/CreditNote/cac:CreditNoteLine/cac:AllowanceCharge/cbc:ChargeIndicator</t>
  </si>
  <si>
    <t>/CreditNote/cac:CreditNoteLine/cac:AllowanceCharge/cbc:AllowanceChargeReasonCode</t>
  </si>
  <si>
    <t>/CreditNote/cac:CreditNoteLine/cac:AllowanceCharge/cbc:AllowanceChargeReason</t>
  </si>
  <si>
    <t>/CreditNote/cac:CreditNoteLine/cac:AllowanceCharge/cbc:MultiplierFactorNumeric</t>
  </si>
  <si>
    <t>/CreditNote/cac:CreditNoteLine/cac:AllowanceCharge/cbc:Amount</t>
  </si>
  <si>
    <t>/CreditNote/cac:CreditNoteLine/cac:AllowanceCharge/cbc:Amount/@currencyID</t>
  </si>
  <si>
    <t>/CreditNote/cac:CreditNoteLine/cac:AllowanceCharge/cbc:BaseAmount</t>
  </si>
  <si>
    <t>/CreditNote/cac:CreditNoteLine/cac:AllowanceCharge/cbc:BaseAmount/@currencyID</t>
  </si>
  <si>
    <t>/CreditNote/cac:CreditNoteLine/cac:Item</t>
  </si>
  <si>
    <t>/CreditNote/cac:CreditNoteLine/cac:Item/cbc:Description</t>
  </si>
  <si>
    <t>/CreditNote/cac:CreditNoteLine/cac:Item/cbc:Name</t>
  </si>
  <si>
    <t>/CreditNote/cac:CreditNoteLine/cac:Item/cac:BuyersItemIdentification</t>
  </si>
  <si>
    <t>/CreditNote/cac:CreditNoteLine/cac:Item/cac:BuyersItemIdentification/cbc:ID</t>
  </si>
  <si>
    <t>/CreditNote/cac:CreditNoteLine/cac:Item/cac:SellersItemIdentification</t>
  </si>
  <si>
    <t>/CreditNote/cac:CreditNoteLine/cac:Item/cac:SellersItemIdentification/cbc:ID</t>
  </si>
  <si>
    <t>/CreditNote/cac:CreditNoteLine/cac:Item/cac:StandardItemIdentification</t>
  </si>
  <si>
    <t>/CreditNote/cac:CreditNoteLine/cac:Item/cac:StandardItemIdentification/cbc:ID</t>
  </si>
  <si>
    <t>/CreditNote/cac:CreditNoteLine/cac:Item/cac:StandardItemIdentification/cbc:ID/@schemeID</t>
  </si>
  <si>
    <t>/CreditNote/cac:CreditNoteLine/cac:Item/cac:OriginCountry</t>
  </si>
  <si>
    <t>/CreditNote/cac:CreditNoteLine/cac:Item/cac:OriginCountry/cbc:IdentificationCode</t>
  </si>
  <si>
    <t>/CreditNote/cac:CreditNoteLine/cac:Item/cac:CommodityClassification</t>
  </si>
  <si>
    <t>/CreditNote/cac:CreditNoteLine/cac:Item/cac:CommodityClassification/cbc:ItemClassificationCode</t>
  </si>
  <si>
    <t>/CreditNote/cac:CreditNoteLine/cac:Item/cac:CommodityClassification/cbc:ItemClassificationCode/@listID</t>
  </si>
  <si>
    <t>/CreditNote/cac:CreditNoteLine/cac:Item/cac:CommodityClassification/cbc:ItemClassificationCode/@listVersionID</t>
  </si>
  <si>
    <t>/CreditNote/cac:CreditNoteLine/cac:Item/cac:ClassifiedTaxCategory</t>
  </si>
  <si>
    <t>/CreditNote/cac:CreditNoteLine/cac:Item/cac:ClassifiedTaxCategory/cbc:ID</t>
  </si>
  <si>
    <t>/CreditNote/cac:CreditNoteLine/cac:Item/cac:ClassifiedTaxCategory/cbc:Percent</t>
  </si>
  <si>
    <t>/CreditNote/cac:CreditNoteLine/cac:Item/cac:ClassifiedTaxCategory/cac:TaxScheme</t>
  </si>
  <si>
    <t>/CreditNote/cac:CreditNoteLine/cac:Item/cac:ClassifiedTaxCategory/cac:TaxScheme/cbc:ID</t>
  </si>
  <si>
    <t>/CreditNote/cac:CreditNoteLine/cac:Item/cac:AdditionalItemProperty</t>
  </si>
  <si>
    <t>/CreditNote/cac:CreditNoteLine/cac:Item/cac:AdditionalItemProperty/cbc:Name</t>
  </si>
  <si>
    <t>/CreditNote/cac:CreditNoteLine/cac:Item/cac:AdditionalItemProperty/cbc:Value</t>
  </si>
  <si>
    <t>/CreditNote/cac:CreditNoteLine/cac:Price</t>
  </si>
  <si>
    <t>/CreditNote/cac:CreditNoteLine/cac:Price/cbc:PriceAmount</t>
  </si>
  <si>
    <t>/CreditNote/cac:CreditNoteLine/cac:Price/cbc:PriceAmount/@currencyID</t>
  </si>
  <si>
    <t>/CreditNote/cac:CreditNoteLine/cac:Price/cbc:BaseQuantity</t>
  </si>
  <si>
    <t>/CreditNote/cac:CreditNoteLine/cac:Price/cbc:BaseQuantity/@unitCode</t>
  </si>
  <si>
    <t>/CreditNote/cac:CreditNoteLine/cac:Price/cac:AllowanceCharge</t>
  </si>
  <si>
    <t>/CreditNote/cac:CreditNoteLine/cac:Price/cac:AllowanceCharge/cbc:ChargeIndicator</t>
  </si>
  <si>
    <t>/CreditNote/cac:CreditNoteLine/cac:Price/cac:AllowanceCharge/cbc:Amount</t>
  </si>
  <si>
    <t>/CreditNote/cac:CreditNoteLine/cac:Price/cac:AllowanceCharge/cbc:Amount/@currencyID</t>
  </si>
  <si>
    <t>/CreditNote/cac:CreditNoteLine/cac:Price/cac:AllowanceCharge/cbc:BaseAmount</t>
  </si>
  <si>
    <t>/CreditNote/cac:CreditNoteLine/cac:Price/cac:AllowanceCharge/cbc:BaseAmount/@currencyID</t>
  </si>
  <si>
    <t xml:space="preserve">2.2.1.16.1=BT-id"
2.2.1.16.2=BT value 
In case of UBL the percentage is mapped to MultiplierFactorNumeric (a value between 0 and 1), from UBL to CEN the value shall be multiplied by 100
</t>
  </si>
  <si>
    <t>lenght limitation
In case longer than 80 chars truncate and save in attachment the source value</t>
  </si>
  <si>
    <t>concatenate address lines, mandatory field for country=IT . If empty put "undefined"
In case the concatenated BTs (BT-35, BT-36, BT-162) are longer than 60 chars (including separator) truncate and save in attachment the source values</t>
  </si>
  <si>
    <t>In case the concatenated BTs (BT-35, BT-36, BT-162) are longer than 60 chars (including separator) truncate and save in attachment the source values</t>
  </si>
  <si>
    <t>concatenate address lines, mandatory field for country=IT . If empty put "undefined"
In case longer the concatenated BTs (BT-50, BT-51, BT-163) are longer than 60 chars (including separator) truncate and save in attachment the source values</t>
  </si>
  <si>
    <t>In case longer the concatenated BTs (BT-50, BT-51, BT-163) are longer than 60 chars (including separator) truncate and save in attachment the source values</t>
  </si>
  <si>
    <t>concatenate address lines, mandatory field for country=IT . If empty put "undefined"
In case longer the concatenated BTs (BT-75, BT-76, BT-165) are longer than 60 chars (including separator) truncate and save in attachment the source values</t>
  </si>
  <si>
    <t>In case longer the concatenated BTs (BT-75, BT-76, BT-165) are longer than 60 chars (including separator) truncate and save in attachment the source values</t>
  </si>
  <si>
    <t>In case longer than 200 chars truncate and save in attachment the source value</t>
  </si>
  <si>
    <t>In case longer than 80 chars truncate and save in attachment the source value</t>
  </si>
  <si>
    <t>if not present insert "Sconto documento"
In case longer than 1000 chars truncate and save in attachment the source value</t>
  </si>
  <si>
    <t>concatenate BT-97 value and BT-98 id and BT-98 value
In case longer than 1000 chars truncate and save in attachment the source value</t>
  </si>
  <si>
    <t>if not present insert "Maggiorazione documento"
In case longer than 1000 chars truncate and save in attachment the source value</t>
  </si>
  <si>
    <t>concatenate BT-104 value and BT-105 id and BT-105 value
In case longer than 1000 chars truncate and save in attachment the source value</t>
  </si>
  <si>
    <t>In case longer than 100 chars truncate and save in attachment the source value</t>
  </si>
  <si>
    <t>Concatenate BT-153 and BT-154
In case longer than 1000 chars truncate and save in attachment the source value</t>
  </si>
  <si>
    <t xml:space="preserve">
2.2.1.16.2=BT value 
Limitation on length
In case longer than 60 chars truncate and save in attachment the source value</t>
  </si>
  <si>
    <t>In case longer than 12 chars truncate and save in attachment the source value. In case shorter than 5 do not map and save in attachment the source value</t>
  </si>
  <si>
    <t>In case longer than 256 chars truncate and save in attachment the source value. In case shorter than 7 do not map and save in attachment the source value</t>
  </si>
  <si>
    <t>concatenate values with BT-125-2
In case longer than 60 chars truncate and save in attachment the source value</t>
  </si>
  <si>
    <t>In case longer than 60 chars truncate and save in attachment the source value</t>
  </si>
  <si>
    <t xml:space="preserve">2.2.1.16.1=BT-id"
2.2.1.16.2=BT value 
In case longer than 60 chars truncate and save in attachment the source value
</t>
  </si>
  <si>
    <t xml:space="preserve">The same as BT-150. If BT-149 not empty Concatenate BT-149 (Item price base quantity) BT-150
In case longer than 10 chars truncate and save in attachment the source value
</t>
  </si>
  <si>
    <t>If BT-149 not empty Concatenate BT-149 (Item price base quantity) BT-150
In case longer than 10 chars truncate and save in attachment the source value</t>
  </si>
  <si>
    <t>if not present insert "Sconto linea"
In case longer than 1000 chars truncate and save in attachment the source value</t>
  </si>
  <si>
    <t>if not present insert "Maggiorazione linea"
In case longer than 1000 chars truncate and save in attachment the source value</t>
  </si>
  <si>
    <t>2.2.1.16.1=BT- value
 Limitation on length
In case longer than 10 chars truncate and save in attachment the source value</t>
  </si>
  <si>
    <t>In case BT-128 and BT-128-1 are not both present insert the ZZZ value in CodiceTipo or CodiceValore</t>
  </si>
  <si>
    <t xml:space="preserve"> </t>
  </si>
  <si>
    <t>2.1.1.4 &lt;Numero&gt;</t>
  </si>
  <si>
    <t>2.1.1.3 &lt;Data&gt;</t>
  </si>
  <si>
    <t>2.4.2.5 &lt;DataScadenzaPagamento&gt;</t>
  </si>
  <si>
    <t>2.1.1.1 &lt;TipoDocumento&gt;</t>
  </si>
  <si>
    <t>2.1.1.11 &lt;Causale&gt;</t>
  </si>
  <si>
    <t>2.1.1.2 &lt;Divisa&gt;</t>
  </si>
  <si>
    <t>1.2.6 &lt;RiferimentoAmministrazione&gt;</t>
  </si>
  <si>
    <t>2.2.1.7 &lt;DataInizioPeriodo&gt;</t>
  </si>
  <si>
    <t>2.2.1.8 &lt;DataFinePeriodo&gt;</t>
  </si>
  <si>
    <t>2.2.2.7 &lt;EsigibilitaIVA&gt;</t>
  </si>
  <si>
    <t>2.1.2.2 &lt;IdDocumento&gt;</t>
  </si>
  <si>
    <t>2.1.6 &lt;DatiFattureCollegate&gt;</t>
  </si>
  <si>
    <t>2.1.6.2 &lt;IdDocumento&gt;</t>
  </si>
  <si>
    <t>2.1.6.3 &lt;Data&gt;</t>
  </si>
  <si>
    <t>2.1.5.2 &lt;IdDocumento&gt;</t>
  </si>
  <si>
    <t>2.1.3.7 &lt;CodiceCIG&gt;</t>
  </si>
  <si>
    <t>2.1.3.2 &lt;IdDocumento&gt;</t>
  </si>
  <si>
    <t>2.5 &lt;Allegati&gt;</t>
  </si>
  <si>
    <t>2.5.1 &lt;NomeAttachment&gt;</t>
  </si>
  <si>
    <t>2.5.4  &lt;DescrizioneAttachment&gt;</t>
  </si>
  <si>
    <t>2.5.5 &lt;Attachment&gt;</t>
  </si>
  <si>
    <t>2.5.3 &lt;FormatoAttachment&gt;</t>
  </si>
  <si>
    <t>2.1.3.6
  &lt;CodiceCUP&gt;</t>
  </si>
  <si>
    <t>1.2  &lt;CedentePrestatore&gt;</t>
  </si>
  <si>
    <t xml:space="preserve">
1.2.1.3.5
1.2.1.4
1.2.1.6 
&lt;CodEORI&gt;
&lt;AlboProfessionale&gt;
&lt;NumeroIscrizioneAlbo&gt;</t>
  </si>
  <si>
    <t xml:space="preserve">1.2.2
 &lt;Sede&gt;
</t>
  </si>
  <si>
    <t>1.2.2.1  &lt;Indirizzo&gt;</t>
  </si>
  <si>
    <t>1.2.2.4 &lt;Comune&gt;</t>
  </si>
  <si>
    <t>1.2.2.3 &lt;CAP&gt;</t>
  </si>
  <si>
    <t>1.2.2.5 &lt;Provincia&gt;</t>
  </si>
  <si>
    <t>1.2.2.6 &lt;Nazione&gt;</t>
  </si>
  <si>
    <t>1.2.1.2 &lt;CodiceFiscale&gt;</t>
  </si>
  <si>
    <t xml:space="preserve">1.2.1.3.1
 &lt;Denominazione&gt;
 </t>
  </si>
  <si>
    <t xml:space="preserve">1.2.4.1
1.2.4.2
 &lt;Ufficio&gt;
&lt;NumeroREA&gt;
</t>
  </si>
  <si>
    <t>1.2.5  &lt;Contatti&gt;</t>
  </si>
  <si>
    <t>1.2.5.1 &lt;Telefono&gt;</t>
  </si>
  <si>
    <t>1.2.5.3 &lt;Email&gt;</t>
  </si>
  <si>
    <t>1.4 &lt;CessionarioCommittente&gt;</t>
  </si>
  <si>
    <t>1.1.6
1.1.4 &lt;PECDestinatario&gt;
&lt;CodiceDestinatario&gt;</t>
  </si>
  <si>
    <t xml:space="preserve"> Mettere schema PEC e IndicePA?</t>
  </si>
  <si>
    <t xml:space="preserve">1.4.1.2
 &lt;CodiceFiscale&gt;
</t>
  </si>
  <si>
    <t>1.4.2 &lt;Sede&gt;</t>
  </si>
  <si>
    <t>1.4.2.1 &lt;Indirizzo&gt;</t>
  </si>
  <si>
    <t>1.4.2.4 &lt;Comune&gt;</t>
  </si>
  <si>
    <t>1.4.2.3 &lt;CAP&gt;</t>
  </si>
  <si>
    <t>1.4.2.5 &lt;Provincia&gt;</t>
  </si>
  <si>
    <t>1.4.2.6 &lt;Nazione&gt;</t>
  </si>
  <si>
    <t xml:space="preserve">1.4.1.3.1
  &lt;Denominazione&gt;
</t>
  </si>
  <si>
    <t>1.4.1.3.5 &lt;CodEORI&gt;</t>
  </si>
  <si>
    <t>2.4.2.1 &lt;Beneficiario&gt;</t>
  </si>
  <si>
    <t>1.3  &lt;RappresentanteFiscale&gt;</t>
  </si>
  <si>
    <t xml:space="preserve">1.3.1.3.1   
 &lt;Denominazione&gt;
</t>
  </si>
  <si>
    <t>2.1.9    &lt;DatiTrasporto&gt;</t>
  </si>
  <si>
    <t>2.1.9.13 &lt;DataOraConsegna&gt;</t>
  </si>
  <si>
    <t>2.1.9.12 &lt;IndirizzoResa&gt;</t>
  </si>
  <si>
    <t>2.1.9.12.1 &lt;Indirizzo&gt;</t>
  </si>
  <si>
    <t>2.1.9.12.4 &lt;Comune&gt;</t>
  </si>
  <si>
    <t>2.1.9.12.3 &lt;CAP&gt;</t>
  </si>
  <si>
    <t>2.1.9.12.5 &lt;Provincia&gt;</t>
  </si>
  <si>
    <t>2.1.9.12.6 &lt;Nazione&gt;</t>
  </si>
  <si>
    <t>2.4 &lt;DatiPagamento&gt;</t>
  </si>
  <si>
    <t>2.4.2.2 &lt;ModalitaPagamento&gt;</t>
  </si>
  <si>
    <t>2.4.2.21  &lt;CodicePagamento&gt;</t>
  </si>
  <si>
    <t>2.4.2.13 &lt;IBAN&gt;</t>
  </si>
  <si>
    <t>2.4.2.16  &lt;BIC&gt;</t>
  </si>
  <si>
    <t>2.2.1 &lt;DettaglioLinee&gt;</t>
  </si>
  <si>
    <t>2.2.1.14 &lt;Natura&gt;</t>
  </si>
  <si>
    <t>2.2.1.12 &lt;AliquotaIVA&gt;</t>
  </si>
  <si>
    <t>2.2.2 &lt;DatiRiepilogo&gt;</t>
  </si>
  <si>
    <t>2.2.2.5 &lt;ImponibileImporto&gt;</t>
  </si>
  <si>
    <t>2.2.2.6 &lt;Imposta&gt;</t>
  </si>
  <si>
    <t>2.2.2.2 &lt;Natura&gt;</t>
  </si>
  <si>
    <t>2.2.2.1 &lt;AliquotaIVA&gt;</t>
  </si>
  <si>
    <t>2.2.2.8 &lt;RiferimentoNormativo&gt;</t>
  </si>
  <si>
    <t>2.1.1.9  &lt;ImportoTotaleDocumento&gt;</t>
  </si>
  <si>
    <t>2.1.1.10  &lt;Arrotondamento&gt;</t>
  </si>
  <si>
    <t>2.4.2.6 &lt;ImportoPagamento&gt;</t>
  </si>
  <si>
    <t>2.2.1.1 &lt;NumeroLinea&gt;</t>
  </si>
  <si>
    <t>2.2.1.5 &lt;Quantita&gt;</t>
  </si>
  <si>
    <t>2.2.1.6 &lt;UnitaMisura&gt;</t>
  </si>
  <si>
    <t>2.2.1.11 &lt;PrezzoTotale&gt;</t>
  </si>
  <si>
    <t>2.2.1.15 &lt;RiferimentoAmministrazione&gt;</t>
  </si>
  <si>
    <t>2.1.2.4
and
2.1.2.1
 &lt;NumItem&gt; 
and
&lt;RiferimentoNumeroLinea&gt;</t>
  </si>
  <si>
    <t>2.2.1.3.2 &lt;CodiceValore&gt;</t>
  </si>
  <si>
    <t>2.2.1.3.1 &lt;CodiceTipo&gt;</t>
  </si>
  <si>
    <t>2.2.1.4  &lt;Descrizione&gt;</t>
  </si>
  <si>
    <t>2.2.1.16 AltriDatiGestionali</t>
  </si>
  <si>
    <t xml:space="preserve">
2.2.1.16.1
TipoDato
</t>
  </si>
  <si>
    <t>2.2.1.9  &lt;PrezzoUnitario&gt;</t>
  </si>
  <si>
    <t xml:space="preserve">2.2.1.6
 &lt;UnitaMisura&gt;
</t>
  </si>
  <si>
    <t xml:space="preserve">
2.2.1.16.1
2.2.1.16.2 
TipoDato
RiferimentoTesto</t>
  </si>
  <si>
    <t>2.2.1.16.1
2.2.1.16.2 
TipoDato
RiferimentoTesto</t>
  </si>
  <si>
    <t>2.1.8.1
2.1.8.2 
&lt;NumeroDDT&gt;
&lt;DataDDT&gt;</t>
  </si>
  <si>
    <t>1.2.1.1.1 &amp; 1.2.1.1.2
&lt;IdPaese&gt;+&lt;IdCodice&gt;</t>
  </si>
  <si>
    <t>1.1.6
1.1.4
&lt;PECDestinatario&gt;
&lt;CodiceDestinatario&gt;</t>
  </si>
  <si>
    <t>1.4.1.1.1 +1.4.1.1.2
&lt;IdPaese&gt;+&lt;IdCodice&gt;</t>
  </si>
  <si>
    <t>1.3.1.1.1 +1.3.1.1.2
&lt;IdPaese&gt;+&lt;IdCodice&gt;</t>
  </si>
  <si>
    <t>2.2.1.2
2.2.1.5
2.2.1.9 
2.2.1.11 
&lt;TipoCessionePrestazione&gt;
&lt;Quantita&gt;
&lt;PrezzoUnitario&gt;
&lt;PrezzoTotale&gt;</t>
  </si>
  <si>
    <t>2.2.1.2
2.2.1.5
2.2.1.9 
2.2.1.11
&lt;TipoCessionePrestazione&gt;
&lt;Quantita&gt;
&lt;PrezzoUnitario&gt;
&lt;PrezzoTotale&gt;</t>
  </si>
  <si>
    <t>2.1.1.9
2.4.2.6 
&lt;ImportoTotaleDocumento&gt;
&lt;ImportoPagamento&gt;</t>
  </si>
  <si>
    <t>2.2.1.16
2.2.1.16.1
2.2.1.16.2
AltriDatiGestionali
TipoDato
RiferimentoTesto</t>
  </si>
  <si>
    <t>2.2.1.3.1
2.2.1.3.2
&lt;CodiceTipo&gt;
&lt;CodiceValore&gt;</t>
  </si>
  <si>
    <t>2.2.1.3.1
2.2.1.3.2 
&lt;CodiceTipo&gt;
&lt;CodiceValore&gt;</t>
  </si>
  <si>
    <t>2.2.1.3.1
2.2.1.3.2
 &lt;CodiceTipo&gt;
&lt;CodiceValore&gt;</t>
  </si>
  <si>
    <t>2.2.1.2
2.2.1.5
2.2.1.9 
2.2.1.11
 &lt;TipoCessionePrestazione&gt;
&lt;Quantita&gt;
&lt;PrezzoUnitario&gt;
&lt;PrezzoTotale&gt;</t>
  </si>
  <si>
    <t>1.2.1.1.1 &amp; 1.2.1.1.2 
&lt;IdPaese&gt;+&lt;IdCodice&gt;</t>
  </si>
  <si>
    <t>1.4.1.1.1 +1.4.1.1.2 
&lt;IdPaese&gt;+&lt;IdCodice&gt;</t>
  </si>
  <si>
    <t>1.3.1.1.1 +1.3.1.1.2 
&lt;IdPaese&gt;+&lt;IdCodice&gt;</t>
  </si>
  <si>
    <t>2.1.8.1
2.1.8.2
&lt;NumeroDDT&gt;
&lt;DataDDT&gt;</t>
  </si>
  <si>
    <t xml:space="preserve">2.2.1.16.1=BT-id"
2.2.1.16.2=BT value </t>
  </si>
  <si>
    <t xml:space="preserve">BG-16 Payment instructions 
</t>
  </si>
  <si>
    <t xml:space="preserve">2.4 DatIPagamento
</t>
  </si>
  <si>
    <t>BG-16 Payment instructions shall be mandatory</t>
  </si>
  <si>
    <t xml:space="preserve">BT-29 Seller identifier
</t>
  </si>
  <si>
    <t xml:space="preserve">An identification of the Seller.
</t>
  </si>
  <si>
    <t xml:space="preserve">BT-30 Seller legal registration identifier
</t>
  </si>
  <si>
    <t xml:space="preserve">An identifier issued by an official registrar that identifies the Seller as a legal entity or person.
</t>
  </si>
  <si>
    <t>If BT-40 = "IT", BTs shall be mandatory</t>
  </si>
  <si>
    <t xml:space="preserve">BT-47 Buyer legal registration identifier
</t>
  </si>
  <si>
    <t xml:space="preserve">An identifier issued by an official registrar that identifies the Buyer as a legal entity or person.
</t>
  </si>
  <si>
    <t>If BT-80 = "IT", BTs shall be mandatory</t>
  </si>
  <si>
    <t>BT maximum length shall be 15, including two fraction digits.</t>
  </si>
  <si>
    <t>La lunghezza dell'elemento non può superare i 15 caratteri incluso 2 cifre decimali</t>
  </si>
  <si>
    <t>BT maximum lenght shall be 21 chars and BT allowed fraction digits shall be 8</t>
  </si>
  <si>
    <t>La lunghezza dell'elemento non deve essere superiore a 21 caratteri e l'elemento dovrà avere 8 cifre decimali</t>
  </si>
  <si>
    <t>Se il valore dell’elemento BT-40 Seller country code è ”IT”, se il valore dell'elemento BT-29 Seller identifier comincia con "IT:EORI:",  la sua lunghezza deve essere compresa fra 21 e 25 caratteri. 
Altrimenti, se il valore dell'elemento BT-29 Seller identifier comincia con "IT:ALBO:",  la sua lunghezza non può superare i 129 caratteri e deve essere indicato come "IT:ALBO:AlboProfessionale:NumeroIscrizioneAlbo"</t>
  </si>
  <si>
    <t>If BT-40 = "IT", if BT29 starts with "IT:EORI:" then BT-29 minimum lenght shall be 21 and maximum lenght shall be 25
else, if BT29 starts with "IT:ALBO:" then BT-29 maximum lenght shall be 129 and shall be represented as "IT:ALBO:AlboProfessionale:NumeroIscrizioneAlbo"</t>
  </si>
  <si>
    <r>
      <t xml:space="preserve">Se il valore dell’elemento BT-40 Seller country code è ”IT”, se il valore dell'elemento BT-30 </t>
    </r>
    <r>
      <rPr>
        <i/>
        <sz val="11"/>
        <color indexed="8"/>
        <rFont val="Calibri"/>
        <family val="2"/>
      </rPr>
      <t xml:space="preserve">Seller legal registration identifier </t>
    </r>
    <r>
      <rPr>
        <sz val="11"/>
        <color theme="1"/>
        <rFont val="Calibri"/>
        <family val="2"/>
        <scheme val="minor"/>
      </rPr>
      <t>comincia con "IT:REA:", la sua lunghezza deve essere compresa fra 10 e 30 caratteri e deve essere indicato come "IT:REA:Ufficio:NumeroREA"</t>
    </r>
  </si>
  <si>
    <t>If BT-40 = "IT", if BT-30 starts with "IT:REA:" then BT-30 minimum lenght shall be 10 and maximum lenght shall be 30 and shall be represented as "IT:REA:Ufficio:NumeroREA"</t>
  </si>
  <si>
    <t xml:space="preserve">If BT-122 not empty then BT-124 or BT-125 shall be mandatory </t>
  </si>
  <si>
    <t>Code list mapping</t>
  </si>
  <si>
    <t xml:space="preserve">BT-3 </t>
  </si>
  <si>
    <t>2.1.1.1</t>
  </si>
  <si>
    <t>&lt;TipoDocumento&gt;</t>
  </si>
  <si>
    <t>TD01</t>
  </si>
  <si>
    <t>fattura</t>
  </si>
  <si>
    <t>TD04</t>
  </si>
  <si>
    <t>nota di credito</t>
  </si>
  <si>
    <t>TD05</t>
  </si>
  <si>
    <t>nota di debito</t>
  </si>
  <si>
    <t>FROM CEN TO XMLPA</t>
  </si>
  <si>
    <t>TARGET: Syntax FatturaPA</t>
  </si>
  <si>
    <t>Invoice type code - UNTDID 1001</t>
  </si>
  <si>
    <t>82, 130,295,325,326, 380,385, 387, 388, 390, 393, 394, 395, 575, 623, 633, 751, 780, 935</t>
  </si>
  <si>
    <t>202, 203, 204,211, 386</t>
  </si>
  <si>
    <t xml:space="preserve">TD02 </t>
  </si>
  <si>
    <t>acconto/anticipo su fattura</t>
  </si>
  <si>
    <t>381, 396, 81, 83, 532, 262, 296, 308, 420, 458</t>
  </si>
  <si>
    <t>383, 384,80,84, 456, 457</t>
  </si>
  <si>
    <t>389, 261, 527</t>
  </si>
  <si>
    <t>TD20
TD01 (B2G)</t>
  </si>
  <si>
    <t>autofattura
fattura (B2G)</t>
  </si>
  <si>
    <t>2.2.2.7</t>
  </si>
  <si>
    <t>&lt;EsigibilitaIVA&gt;</t>
  </si>
  <si>
    <t xml:space="preserve">UNTDID 2005 </t>
  </si>
  <si>
    <t>Invoice date</t>
  </si>
  <si>
    <t>IVA ad esigibilità immediata</t>
  </si>
  <si>
    <t>Delivery date</t>
  </si>
  <si>
    <t>Paid to date</t>
  </si>
  <si>
    <t>IVA ad esigibilità differita</t>
  </si>
  <si>
    <t>AE</t>
  </si>
  <si>
    <t>E</t>
  </si>
  <si>
    <t>Standard rate</t>
  </si>
  <si>
    <t>G</t>
  </si>
  <si>
    <t>K</t>
  </si>
  <si>
    <t>M</t>
  </si>
  <si>
    <t>2.4.2.2</t>
  </si>
  <si>
    <t>BT-81 UNTDID 4461</t>
  </si>
  <si>
    <t>MP01</t>
  </si>
  <si>
    <t>MP02</t>
  </si>
  <si>
    <t>MP03</t>
  </si>
  <si>
    <t>MP05</t>
  </si>
  <si>
    <t>MP06</t>
  </si>
  <si>
    <t>MP08</t>
  </si>
  <si>
    <t>MP12</t>
  </si>
  <si>
    <t>Bill drawn by the creditor on the debtor</t>
  </si>
  <si>
    <t>MP13</t>
  </si>
  <si>
    <t>Mutually defined</t>
  </si>
  <si>
    <t xml:space="preserve">Bookentry credit </t>
  </si>
  <si>
    <t>MP17</t>
  </si>
  <si>
    <t>MP18</t>
  </si>
  <si>
    <t>MP19</t>
  </si>
  <si>
    <t>SEPA Direct Debit</t>
  </si>
  <si>
    <t>MP22</t>
  </si>
  <si>
    <t>Clearing between partners</t>
  </si>
  <si>
    <t>from CEN to XMLPA (MP01 is used as default value when no corrispondent value is found)</t>
  </si>
  <si>
    <t>ModalitaPagamento</t>
  </si>
  <si>
    <t xml:space="preserve">Instrument not defined </t>
  </si>
  <si>
    <t xml:space="preserve">Automated clearing house credit </t>
  </si>
  <si>
    <t xml:space="preserve">Automated clearing house debit </t>
  </si>
  <si>
    <t xml:space="preserve">ACH demand debit reversal </t>
  </si>
  <si>
    <t xml:space="preserve">ACH demand credit reversal </t>
  </si>
  <si>
    <t xml:space="preserve">ACH demand credit </t>
  </si>
  <si>
    <t xml:space="preserve">ACH demand debit </t>
  </si>
  <si>
    <t xml:space="preserve">Hold </t>
  </si>
  <si>
    <t xml:space="preserve">National or regional clearing </t>
  </si>
  <si>
    <t xml:space="preserve">In cash </t>
  </si>
  <si>
    <t xml:space="preserve">ACH savings credit reversal </t>
  </si>
  <si>
    <t xml:space="preserve">ACH savings debit reversal </t>
  </si>
  <si>
    <t xml:space="preserve">ACH savings credit </t>
  </si>
  <si>
    <t>ACH savings debit</t>
  </si>
  <si>
    <t xml:space="preserve">Bookentry debit </t>
  </si>
  <si>
    <t xml:space="preserve">ACH demand cash concentration/disbursement (CCD) credit </t>
  </si>
  <si>
    <t xml:space="preserve">ACH demand cash concentration/disbursement (CCD) debit </t>
  </si>
  <si>
    <t xml:space="preserve">ACH demand corporate trade payment (CTP) credit </t>
  </si>
  <si>
    <t xml:space="preserve">Cheque </t>
  </si>
  <si>
    <t>Assegno</t>
  </si>
  <si>
    <t xml:space="preserve">Banker's draft </t>
  </si>
  <si>
    <t>Assegno Circolare</t>
  </si>
  <si>
    <t>Certified banker's draft</t>
  </si>
  <si>
    <t xml:space="preserve">Bank cheque (issued by a banking or similar establishment) </t>
  </si>
  <si>
    <t xml:space="preserve">Bill of exchange awaiting acceptance </t>
  </si>
  <si>
    <t xml:space="preserve">Certified cheque </t>
  </si>
  <si>
    <t xml:space="preserve">Local cheque </t>
  </si>
  <si>
    <t xml:space="preserve">ACH demand corporate trade payment (CTP) debit </t>
  </si>
  <si>
    <t>ACH demand corporate trade exchange (CTX) credit</t>
  </si>
  <si>
    <t xml:space="preserve">ACH demand corporate trade exchange (CTX) debit </t>
  </si>
  <si>
    <t xml:space="preserve">Credit transfer </t>
  </si>
  <si>
    <t xml:space="preserve">Debit transfer </t>
  </si>
  <si>
    <t>ACH demand cash concentration/disbursement plus (CCD+) credit</t>
  </si>
  <si>
    <t xml:space="preserve">ACH demand cash concentration/disbursement plus (CCD+) debit </t>
  </si>
  <si>
    <t>ACH prearranged payment and deposit (PPD)</t>
  </si>
  <si>
    <t xml:space="preserve">ACH savings cash concentration/disbursement (CCD) credit </t>
  </si>
  <si>
    <t xml:space="preserve">ACH savings cash concentration/disbursement (CCD) debit </t>
  </si>
  <si>
    <t xml:space="preserve">ACH savings corporate trade payment (CTP) credit </t>
  </si>
  <si>
    <t xml:space="preserve">ACH savings corporate trade payment (CTP) debit </t>
  </si>
  <si>
    <t>ACH savings corporate trade exchange (CTX) credit</t>
  </si>
  <si>
    <t xml:space="preserve">ACH savings corporate trade exchange (CTX) debit </t>
  </si>
  <si>
    <t xml:space="preserve">ACH savings cash concentration/disbursement plus (CCD+) credit </t>
  </si>
  <si>
    <t xml:space="preserve">Payment to bank account </t>
  </si>
  <si>
    <t xml:space="preserve">ACH savings cash concentration/disbursement plus (CCD+) debit </t>
  </si>
  <si>
    <t xml:space="preserve">Accepted bill of exchange </t>
  </si>
  <si>
    <t>Referenced home-banking credit transfer</t>
  </si>
  <si>
    <t xml:space="preserve">Interbank debit transfer </t>
  </si>
  <si>
    <t>Home-banking debit transfer</t>
  </si>
  <si>
    <t xml:space="preserve">Bank card </t>
  </si>
  <si>
    <t>Carte di pagamento</t>
  </si>
  <si>
    <t xml:space="preserve">Direct debit </t>
  </si>
  <si>
    <t xml:space="preserve">Payment by postgiro </t>
  </si>
  <si>
    <t>Bollettino di c/c postale</t>
  </si>
  <si>
    <t>FR, norme 6 97-Telereglement CFONB (French Organisation forBanking Standards) -Option A</t>
  </si>
  <si>
    <t xml:space="preserve">Urgent commercial payment </t>
  </si>
  <si>
    <t xml:space="preserve">Urgent Treasury Payment </t>
  </si>
  <si>
    <t>Credit card</t>
  </si>
  <si>
    <t>Debit card</t>
  </si>
  <si>
    <t>Bankgiro</t>
  </si>
  <si>
    <t>Standing agreement</t>
  </si>
  <si>
    <t xml:space="preserve"> SEPA credit transfer</t>
  </si>
  <si>
    <t>SEPA direct debit</t>
  </si>
  <si>
    <t xml:space="preserve">Promissory note </t>
  </si>
  <si>
    <t>Vaglia Cambiario</t>
  </si>
  <si>
    <t xml:space="preserve">Promissory note signed by the debtor </t>
  </si>
  <si>
    <t xml:space="preserve">Promissory note signed by the debtor and endorsed by a bank </t>
  </si>
  <si>
    <t>Promissory note signed by the debtor and endorsed by a third party</t>
  </si>
  <si>
    <t xml:space="preserve">Promissory note signed by a bank </t>
  </si>
  <si>
    <t xml:space="preserve">Promissory note signed by a bank and endorsed by another bank </t>
  </si>
  <si>
    <t xml:space="preserve">Promissory note signed by a third party </t>
  </si>
  <si>
    <t xml:space="preserve">Promissory note signed by a third party and endorsed by a bank </t>
  </si>
  <si>
    <t xml:space="preserve"> Online payment service</t>
  </si>
  <si>
    <t xml:space="preserve">Bill drawn by the creditor on a bank </t>
  </si>
  <si>
    <t xml:space="preserve">Bill drawn by the creditor, endorsed by another bank </t>
  </si>
  <si>
    <t xml:space="preserve">Bill drawn by the creditor on a bank and endorsed by a third party </t>
  </si>
  <si>
    <t xml:space="preserve">Bill drawn by the creditor on a third party </t>
  </si>
  <si>
    <t xml:space="preserve">Bill drawn by creditor on third party, accepted and endorsed by bank </t>
  </si>
  <si>
    <t xml:space="preserve">Not transferable banker's draft </t>
  </si>
  <si>
    <t xml:space="preserve">Not transferable local cheque </t>
  </si>
  <si>
    <t xml:space="preserve">Reference giro </t>
  </si>
  <si>
    <t xml:space="preserve">Urgent giro </t>
  </si>
  <si>
    <t xml:space="preserve">Free format giro </t>
  </si>
  <si>
    <t xml:space="preserve">Requested method for payment was not used </t>
  </si>
  <si>
    <t xml:space="preserve">ZZZ   </t>
  </si>
  <si>
    <t xml:space="preserve">BT-98, BT-140, </t>
  </si>
  <si>
    <t>Document level, line allowance reason code</t>
  </si>
  <si>
    <t>2.2.1.2
2.2.1.10.1</t>
  </si>
  <si>
    <t>TipoCessionePrestazione
Tipo</t>
  </si>
  <si>
    <t>all</t>
  </si>
  <si>
    <t>all values are coded as SC</t>
  </si>
  <si>
    <t>SC</t>
  </si>
  <si>
    <t xml:space="preserve">BT-105, BT-145 </t>
  </si>
  <si>
    <t>Document level, line charge reason code</t>
  </si>
  <si>
    <t>MG</t>
  </si>
  <si>
    <t>MAGGIORAZIONE</t>
  </si>
  <si>
    <t>Questa lista è stata assegnata dal CEN/TC 434 al CEF: i valori da aggiungere alla code list per l'Italia sono stati definiti ma i lavori lato CEF sono in corso.</t>
  </si>
  <si>
    <t>all values are coded as MG</t>
  </si>
  <si>
    <t>SCONTO</t>
  </si>
  <si>
    <t>2.1.8.1 NumeroDDT</t>
  </si>
  <si>
    <t>Descrizione regola</t>
  </si>
  <si>
    <t>Motivazione della regola</t>
  </si>
  <si>
    <t>CIUS ID</t>
  </si>
  <si>
    <t>Gli elementi devono essere obbligatoriamente valorizzati</t>
  </si>
  <si>
    <t>Se l'elemento BT-49-1 Buyer electronic address identification scheme identifier contiene il valore "IT:PEC", la lunghezza dell'elemento BT-49 Buyer electronic address deve essere compresa fra 7 e 256 caratteri. 
Altrimenti, se l'elemento BT-49-1 Buyer electronic address identification scheme identifier contiene il valore "IT:IPA", la lunghezza dell'elemento BT-49 Buyer electronic address deve essere di 6 caratteri. 
Altrimenti, se l'elemento BT-49-1 Buyer electronic address identification scheme identifier contiene il valore "IT:CODDEST", la lunghezza dell'elemento BT-49 Buyer electronic address deve essere di 7 caratteri</t>
  </si>
  <si>
    <t>BTs shall be mandatory</t>
  </si>
  <si>
    <t>If BT-49-1= IT:PEC schema then BT-49  minimum length shall be 7 maximum lenght shall be 256 chars
else if BT-49-1 = IT:IPA schema then BT-49 lenght shall be 6 chars
else if BT-49-1 = IT:CODDEST schema then BT-49 lenght shall be 7 chars</t>
  </si>
  <si>
    <t>Se l'elemento BT-47 Buyer legal registration identifier inizia con "IT:EORI:", la lunghezza dell'elemento BT-47 Buyer legal registration identifier deve essere compresa fra 21 e 25 caratteri</t>
  </si>
  <si>
    <t>If BT-47 starts with "IT:EORI:" then BT-47 minimum lenght shall be 21 and maximum lenght shall be 25</t>
  </si>
  <si>
    <t>Almeno uno degli elementi  BT-48 Buyer VAT identifier e BT-46 Buyer identifier deve essere valorizzato. BT-46 Buyer identifier, se presente, deve iniziare con "IT:CF:" e la sua lunghezza deve essere compresa fra 17 e 22 caratteri</t>
  </si>
  <si>
    <t>BT-48 or BT-46 shall be indicated.  BT-46, if existing, shall starts with "IT:CF:" and minimum lenght shall be 17 and maximum lenght shall be 22</t>
  </si>
  <si>
    <t>L'elemento BT-49 Buyer electronic address deve contenere la PEC del destinatario della fattura, oppure l’indice IPA oppure il codice destinatario. Di conseguenza per l'elemento BT-49-1 Buyer electronic address identification scheme identifier sono previsti i valori IT:PEC, IT:IPA oppure IT:CODDEST</t>
  </si>
  <si>
    <t>BT-49 shall contain a legal mail address (PEC) or IndicePA/CodiceDestinatario. BT-49-1=IT:PEC or IT:IPA or IT:CODDEST</t>
  </si>
  <si>
    <r>
      <t xml:space="preserve">Per l'elemento BT-54 </t>
    </r>
    <r>
      <rPr>
        <i/>
        <sz val="11"/>
        <color rgb="FF000000"/>
        <rFont val="Calibri"/>
        <family val="2"/>
      </rPr>
      <t xml:space="preserve">Buyer country subdivision </t>
    </r>
    <r>
      <rPr>
        <sz val="11"/>
        <color rgb="FF000000"/>
        <rFont val="Calibri"/>
        <family val="2"/>
        <scheme val="minor"/>
      </rPr>
      <t>deve essere utilizzato uno dei valori della lista delle province italiane. Altrimenti l'informazione è riportata in allegato</t>
    </r>
  </si>
  <si>
    <t>BT-54 shall be coded according to Italian province list else save in attachment</t>
  </si>
  <si>
    <t>In Fattura PA è obbligatorio valorizzare almeno uno degli elementi relativi al cessionario/committente 1.4.1.1 &lt;IdFiscaleIVA&gt; e 1.4.1.2 &lt;CodiceFiscale&gt;.</t>
  </si>
  <si>
    <t>BR-IT-160 BT-48 or BT-46 should be indicated.  BT-46 shall starts with "IT:CF:" and minimum lenght shall be 17 and maximum lenght shall be 22</t>
  </si>
  <si>
    <t>BR-IT-160 BT-48 or BT-46 should be indicated.  BT-46 shall starts with "IT:CF" and minimum lenght shall be 17 and maximum lenght shall be 22
BR-IT-180 BT maximum lenght shall be 30 chars</t>
  </si>
  <si>
    <t>BR-IT-170 if BT-47 starts with "IT:EORI:" then BT-47 minimum lenght shall be 21 and maximum lenght shall be 25</t>
  </si>
  <si>
    <t>BR-IT-190 BT-49 shall contain a legal mail address (PEC) or IndicePA/CodiceDestinatario. BT-49-1=IT:PEC or IT:IPA or IT:CODDEST
BR-IT-200 if BT-49-1= IT:PEC schema then BT-49  minimum length shall be 7 maximum lenght shall be 256 chars
else if BT-49-1 = IT:IPA schema then BT-49 lenght shall be 6 chars
else if BT-49-1 = IT:CODDEST schema then BT-49 lenght shall be 7 chars</t>
  </si>
  <si>
    <t>BR-IT-210 BTs should be mandatory</t>
  </si>
  <si>
    <t>BR-IT-220 BT-54 shall be coded according to Italian province list else save in attachment</t>
  </si>
  <si>
    <t>BR-IT-160 BT-48 or BT-46 should be indicated.  BT-46 shall starts with "IT:CF" and minimum lenght shall be 17 and maximum lenght shall be 22</t>
  </si>
  <si>
    <t>1.2.1.2 CodiceFiscale</t>
  </si>
  <si>
    <t>è necessario visto che è una replica del BT-118 in caso di esenzione?
Se la mappatura di BT-118 VAT category code e BT-121 VAT exemption reason code con 2.2.2.2 Natura e 1.2.1.8 RegimeFiscale prevede, per i diversi blocchi BG-23 VAT breakdown, valori diversi di regime fiscale, l'elemento 1.2.1.8 RegimeFiscale sarà valorizzato con il primo regime fiscale diverso da RF01-ordinario individuato scorrendo sequenzialmente le occorrenze del blocco BG-23 VAT breakdown</t>
  </si>
  <si>
    <t>if BT-118 = E, then BT-121 shall be mandatory and have one of the values representing the following points of Directive 112/2006:
a) art. 226 point 11
b) art. 226 point 13
c) art. 226 point 14, limited to second-hand goods
d) art. 226 point 14, limited to works of art
e)  art. 226 point 14, limited to collectors' items and antiques
f) art. 79</t>
  </si>
  <si>
    <t>Può essere presente una sola istanza di BG-21 DOCUMENT LEVEL CHARGE con il valore "IT:BOLLO" per l'elemento BT-104 Document level charge reason</t>
  </si>
  <si>
    <t>Se in corrispondenza di più istanze BG-25 INVOICE LINE sono presenti blocchi BG-32 ITEM ATTRIBUTES con i valori "IT:RITENUTA:ALIQUOTA", "IT:RITENUTA:TIPO" o "IT:RITENUTA:CAUSALE" per l'elemento BT-160 Item attribute name, i corrispondenti valori dell'elemento BT-161 Item attribute value devono essere identici</t>
  </si>
  <si>
    <t>se è presente almeno una istanza di BG-32 ITEM ATTRIBUTES con BT-160 Item attribute name valorizzato con "IT:RITENUTA:ALIQUOTA", "IT:RITENUTA:TIPO" o "IT:RITENUTA:CAUSALE", devono esistere tre istanze di BG-32 ITEM ATTRIBUTES, ciascuna con uno dei tre valori "IT:RITENUTA:ALIQUOTA", "IT:RITENUTA:TIPO" o "IT:RITENUTA:CAUSALE"
Se BT-153 Item name ha il valore "IT:CASSA", devono esistere due istanze di BG-32 ITEM ATTRIBUTES con l'elemento BT-160 Item attribute name valorizzato con "IT:CASSA:TIPO" e "IT:CASSA:ALIQUOTA"</t>
  </si>
  <si>
    <t>For VAT category code only values AE E S G  K shall be allowed</t>
  </si>
  <si>
    <t>I valori accettati sono esclusivamente AE E S G  K</t>
  </si>
  <si>
    <t>BR-IT-350 For VAT category code only values AE E S G  K shall be allowed</t>
  </si>
  <si>
    <t>UNTDID 5305</t>
  </si>
  <si>
    <t>BT-102, BT-95, BT-118, BT-151</t>
  </si>
  <si>
    <t>BT-121 or BT-120</t>
  </si>
  <si>
    <t>2.1.1.7.7
2.2.1.14
2.2.2.2</t>
  </si>
  <si>
    <t>&lt;Natura&gt;
&lt;Natura&gt;
&lt;Natura&gt;</t>
  </si>
  <si>
    <t>IC</t>
  </si>
  <si>
    <t>IPSI</t>
  </si>
  <si>
    <t>Exempt</t>
  </si>
  <si>
    <t>Reverse charge</t>
  </si>
  <si>
    <t>intra-community supply</t>
  </si>
  <si>
    <t>Export</t>
  </si>
  <si>
    <t>non richiesto</t>
  </si>
  <si>
    <t>richiesto
BT-121=Inversione Contabile (Reverse Charge)
2.2.2.8=BT-121 &amp; BT-120</t>
  </si>
  <si>
    <t>richiesto
BT-121=Fornitura intra-comunitaria (Intra-community supply)
2.2.2.8=BT-121 &amp; BT-120</t>
  </si>
  <si>
    <t>richiesto
BT-121=Esportazione al di fuori dell'EU (Export outside EU)
2.2.2.8=BT-121 &amp; BT-120</t>
  </si>
  <si>
    <t>richiesto
BT-121=Esente da VAT
2.2.2.8=BT-121 &amp; BT-120</t>
  </si>
  <si>
    <t>non richiesto ma 2.2.2.8=IPSI</t>
  </si>
  <si>
    <t>non valorizzato</t>
  </si>
  <si>
    <t>N4</t>
  </si>
  <si>
    <t>N6</t>
  </si>
  <si>
    <t>N3</t>
  </si>
  <si>
    <t>non mappato</t>
  </si>
  <si>
    <t>se non valorizzato &amp; aliquota IVA &gt;0, Natura e RiferimentoNormativo assenti</t>
  </si>
  <si>
    <t>esenti</t>
  </si>
  <si>
    <t>inversione contabile (reverse charge)</t>
  </si>
  <si>
    <t>non imponibili</t>
  </si>
  <si>
    <t>VAT category code M produce una fattura XMLPA che SDI scarta</t>
  </si>
  <si>
    <t>contanti</t>
  </si>
  <si>
    <t>RIBA</t>
  </si>
  <si>
    <t>bonifico</t>
  </si>
  <si>
    <t>MAV</t>
  </si>
  <si>
    <t>domiciliazione postale</t>
  </si>
  <si>
    <t>Trattenuta su somme già riscosse</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</si>
</sst>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theme="1"/>
      <name val="Calibri"/>
      <family val="2"/>
      <scheme val="minor"/>
    </font>
    <font>
      <sz val="8"/>
      <color indexed="8"/>
      <name val="Arial"/>
      <family val="2"/>
    </font>
    <font>
      <sz val="8"/>
      <color indexed="10"/>
      <name val="Arial"/>
      <family val="2"/>
    </font>
    <font>
      <sz val="8"/>
      <name val="Arial"/>
      <family val="2"/>
    </font>
    <font>
      <b/>
      <sz val="9"/>
      <color indexed="81"/>
      <name val="Tahoma"/>
      <family val="2"/>
    </font>
    <font>
      <sz val="9"/>
      <color indexed="81"/>
      <name val="Tahoma"/>
      <family val="2"/>
    </font>
    <font>
      <u/>
      <sz val="11"/>
      <color indexed="8"/>
      <name val="Calibri"/>
      <family val="2"/>
    </font>
    <font>
      <i/>
      <sz val="11"/>
      <color indexed="8"/>
      <name val="Calibri"/>
      <family val="2"/>
    </font>
    <font>
      <sz val="11"/>
      <color theme="1"/>
      <name val="Calibri"/>
      <family val="2"/>
      <scheme val="minor"/>
    </font>
    <font>
      <sz val="11"/>
      <color rgb="FF9C6500"/>
      <name val="Calibri"/>
      <family val="2"/>
      <scheme val="minor"/>
    </font>
    <font>
      <b/>
      <sz val="11"/>
      <color theme="1"/>
      <name val="Calibri"/>
      <family val="2"/>
      <scheme val="minor"/>
    </font>
    <font>
      <sz val="11"/>
      <color rgb="FF9C0006"/>
      <name val="Calibri"/>
      <family val="2"/>
      <scheme val="minor"/>
    </font>
    <font>
      <sz val="9"/>
      <color theme="1"/>
      <name val="Arial"/>
      <family val="2"/>
    </font>
    <font>
      <sz val="8"/>
      <color theme="1"/>
      <name val="Arial"/>
      <family val="2"/>
    </font>
    <font>
      <b/>
      <sz val="8"/>
      <color theme="1"/>
      <name val="Arial"/>
      <family val="2"/>
    </font>
    <font>
      <i/>
      <sz val="8"/>
      <color rgb="FFFF0000"/>
      <name val="Arial"/>
      <family val="2"/>
    </font>
    <font>
      <sz val="8"/>
      <color rgb="FF000000"/>
      <name val="Cambria"/>
      <family val="1"/>
    </font>
    <font>
      <i/>
      <sz val="8"/>
      <color theme="1"/>
      <name val="Arial"/>
      <family val="2"/>
    </font>
    <font>
      <b/>
      <i/>
      <sz val="8"/>
      <color theme="1"/>
      <name val="Arial"/>
      <family val="2"/>
    </font>
    <font>
      <b/>
      <sz val="10"/>
      <color theme="1"/>
      <name val="Arial"/>
      <family val="2"/>
    </font>
    <font>
      <sz val="10"/>
      <color theme="1"/>
      <name val="Arial"/>
      <family val="2"/>
    </font>
    <font>
      <b/>
      <i/>
      <sz val="10"/>
      <color theme="1"/>
      <name val="Arial"/>
      <family val="2"/>
    </font>
    <font>
      <b/>
      <sz val="8"/>
      <color rgb="FFFF0000"/>
      <name val="Arial"/>
      <family val="2"/>
    </font>
    <font>
      <sz val="8"/>
      <color rgb="FFFF0000"/>
      <name val="Arial"/>
      <family val="2"/>
    </font>
    <font>
      <sz val="11"/>
      <color rgb="FF000000"/>
      <name val="Calibri"/>
      <family val="2"/>
      <scheme val="minor"/>
    </font>
    <font>
      <i/>
      <sz val="11"/>
      <color rgb="FF000000"/>
      <name val="Calibri"/>
      <family val="2"/>
    </font>
    <font>
      <b/>
      <sz val="11"/>
      <color theme="0"/>
      <name val="Calibri"/>
      <family val="2"/>
      <scheme val="minor"/>
    </font>
    <font>
      <sz val="11"/>
      <color theme="0"/>
      <name val="Calibri"/>
      <family val="2"/>
      <scheme val="minor"/>
    </font>
    <font>
      <b/>
      <sz val="12"/>
      <name val="Arial"/>
      <family val="2"/>
    </font>
    <font>
      <b/>
      <sz val="10"/>
      <name val="Arial"/>
      <family val="2"/>
    </font>
    <font>
      <b/>
      <sz val="8"/>
      <color theme="1"/>
      <name val="Calibri"/>
      <family val="2"/>
      <scheme val="minor"/>
    </font>
    <font>
      <b/>
      <sz val="14"/>
      <color theme="0"/>
      <name val="Calibri"/>
      <family val="2"/>
      <scheme val="minor"/>
    </font>
    <font>
      <sz val="8"/>
      <color theme="0"/>
      <name val="Calibri"/>
      <family val="2"/>
      <scheme val="minor"/>
    </font>
    <font>
      <b/>
      <sz val="13"/>
      <color theme="1"/>
      <name val="Calibri"/>
      <family val="2"/>
      <scheme val="minor"/>
    </font>
    <font>
      <sz val="8"/>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8"/>
      <color theme="0"/>
      <name val="Calibri"/>
      <family val="2"/>
      <scheme val="minor"/>
    </font>
    <font>
      <sz val="8"/>
      <color rgb="FFFF0000"/>
      <name val="Calibri"/>
      <family val="2"/>
      <scheme val="minor"/>
    </font>
    <font>
      <sz val="8"/>
      <name val="Calibri"/>
      <family val="2"/>
      <scheme val="minor"/>
    </font>
    <font>
      <b/>
      <sz val="9"/>
      <color theme="1"/>
      <name val="Arial"/>
      <family val="2"/>
    </font>
    <font>
      <sz val="9"/>
      <color rgb="FF000000"/>
      <name val="Arial"/>
      <family val="2"/>
    </font>
    <font>
      <sz val="10"/>
      <name val="Arial"/>
      <family val="2"/>
    </font>
    <font>
      <sz val="9"/>
      <name val="Arial"/>
      <family val="2"/>
    </font>
    <font>
      <b/>
      <sz val="9"/>
      <name val="Arial"/>
      <family val="2"/>
    </font>
    <font>
      <sz val="11"/>
      <color indexed="8"/>
      <name val="Calibri"/>
      <family val="2"/>
      <charset val="1"/>
    </font>
    <font>
      <b/>
      <sz val="14"/>
      <color indexed="9"/>
      <name val="Calibri"/>
      <family val="2"/>
      <scheme val="minor"/>
    </font>
    <font>
      <b/>
      <sz val="13"/>
      <name val="Calibri"/>
      <family val="2"/>
      <scheme val="minor"/>
    </font>
    <font>
      <b/>
      <sz val="12"/>
      <name val="Calibri"/>
      <family val="2"/>
      <scheme val="minor"/>
    </font>
    <font>
      <b/>
      <sz val="11"/>
      <name val="Calibri"/>
      <family val="2"/>
      <scheme val="minor"/>
    </font>
    <font>
      <b/>
      <sz val="16"/>
      <color theme="3"/>
      <name val="Calibri"/>
      <family val="2"/>
    </font>
    <font>
      <b/>
      <sz val="10"/>
      <name val="Calibri"/>
      <family val="2"/>
    </font>
  </fonts>
  <fills count="28">
    <fill>
      <patternFill patternType="none"/>
    </fill>
    <fill>
      <patternFill patternType="gray125"/>
    </fill>
    <fill>
      <patternFill patternType="solid">
        <fgColor indexed="55"/>
        <bgColor indexed="64"/>
      </patternFill>
    </fill>
    <fill>
      <patternFill patternType="solid">
        <fgColor indexed="23"/>
        <bgColor indexed="64"/>
      </patternFill>
    </fill>
    <fill>
      <patternFill patternType="solid">
        <fgColor theme="7" tint="0.59999389629810485"/>
        <bgColor indexed="65"/>
      </patternFill>
    </fill>
    <fill>
      <patternFill patternType="solid">
        <fgColor theme="9" tint="0.59999389629810485"/>
        <bgColor indexed="65"/>
      </patternFill>
    </fill>
    <fill>
      <patternFill patternType="solid">
        <fgColor rgb="FFFFEB9C"/>
      </patternFill>
    </fill>
    <fill>
      <patternFill patternType="solid">
        <fgColor rgb="FFFFC7CE"/>
      </patternFill>
    </fill>
    <fill>
      <patternFill patternType="solid">
        <fgColor rgb="FFBFBFBF"/>
        <bgColor indexed="64"/>
      </patternFill>
    </fill>
    <fill>
      <patternFill patternType="solid">
        <fgColor rgb="FFF2F2F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FF00"/>
        <bgColor indexed="64"/>
      </patternFill>
    </fill>
    <fill>
      <patternFill patternType="solid">
        <fgColor rgb="FF80808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indexed="42"/>
        <bgColor indexed="64"/>
      </patternFill>
    </fill>
  </fills>
  <borders count="5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top style="thin">
        <color indexed="64"/>
      </top>
      <bottom style="thin">
        <color indexed="64"/>
      </bottom>
      <diagonal/>
    </border>
  </borders>
  <cellStyleXfs count="13">
    <xf numFmtId="0" fontId="0" fillId="0" borderId="0"/>
    <xf numFmtId="0" fontId="8"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1" fillId="7" borderId="0" applyNumberFormat="0" applyBorder="0" applyAlignment="0" applyProtection="0"/>
    <xf numFmtId="0" fontId="48" fillId="0" borderId="0"/>
    <xf numFmtId="0" fontId="45" fillId="0" borderId="0"/>
    <xf numFmtId="0" fontId="49" fillId="0" borderId="46" applyNumberFormat="0" applyFill="0" applyAlignment="0" applyProtection="0"/>
    <xf numFmtId="0" fontId="50" fillId="0" borderId="47" applyNumberFormat="0" applyFill="0" applyAlignment="0" applyProtection="0"/>
    <xf numFmtId="0" fontId="51" fillId="0" borderId="48" applyNumberFormat="0" applyFill="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27" borderId="49" applyNumberFormat="0" applyFill="0" applyBorder="0" applyAlignment="0" applyProtection="0">
      <alignment horizontal="left" vertical="center"/>
    </xf>
  </cellStyleXfs>
  <cellXfs count="422">
    <xf numFmtId="0" fontId="0" fillId="0" borderId="0" xfId="0"/>
    <xf numFmtId="0" fontId="12" fillId="0" borderId="0" xfId="0" applyFont="1"/>
    <xf numFmtId="0" fontId="13" fillId="8" borderId="1" xfId="0" applyFont="1" applyFill="1" applyBorder="1" applyAlignment="1">
      <alignment vertical="top" wrapText="1"/>
    </xf>
    <xf numFmtId="0" fontId="13" fillId="8" borderId="2" xfId="0" applyFont="1" applyFill="1" applyBorder="1" applyAlignment="1">
      <alignment vertical="top" wrapText="1"/>
    </xf>
    <xf numFmtId="0" fontId="13" fillId="9" borderId="3" xfId="0" applyFont="1" applyFill="1" applyBorder="1" applyAlignment="1">
      <alignment vertical="top" wrapText="1"/>
    </xf>
    <xf numFmtId="0" fontId="13" fillId="0" borderId="4" xfId="0" applyFont="1" applyBorder="1" applyAlignment="1">
      <alignment vertical="top" wrapText="1"/>
    </xf>
    <xf numFmtId="0" fontId="13" fillId="0" borderId="3" xfId="0" applyFont="1" applyBorder="1" applyAlignment="1">
      <alignment vertical="top" wrapText="1"/>
    </xf>
    <xf numFmtId="0" fontId="13" fillId="10" borderId="4" xfId="0" applyFont="1" applyFill="1" applyBorder="1" applyAlignment="1">
      <alignment vertical="top" wrapText="1"/>
    </xf>
    <xf numFmtId="0" fontId="13" fillId="10" borderId="3" xfId="0" applyFont="1" applyFill="1" applyBorder="1" applyAlignment="1">
      <alignment vertical="top" wrapText="1"/>
    </xf>
    <xf numFmtId="0" fontId="14" fillId="9" borderId="4" xfId="0" applyFont="1" applyFill="1" applyBorder="1" applyAlignment="1">
      <alignment vertical="top" wrapText="1"/>
    </xf>
    <xf numFmtId="0" fontId="13" fillId="0" borderId="0" xfId="0" applyFont="1" applyAlignment="1">
      <alignment horizontal="left" vertical="top"/>
    </xf>
    <xf numFmtId="0" fontId="13" fillId="0" borderId="0" xfId="0" applyFont="1" applyAlignment="1">
      <alignment wrapText="1"/>
    </xf>
    <xf numFmtId="0" fontId="13" fillId="0" borderId="0" xfId="0" applyFont="1"/>
    <xf numFmtId="0" fontId="13" fillId="9" borderId="4" xfId="0" applyFont="1" applyFill="1" applyBorder="1" applyAlignment="1">
      <alignment vertical="top" wrapText="1"/>
    </xf>
    <xf numFmtId="0" fontId="15" fillId="0" borderId="0" xfId="0" applyFont="1" applyAlignment="1">
      <alignment wrapText="1"/>
    </xf>
    <xf numFmtId="0" fontId="14" fillId="11" borderId="5" xfId="0" applyFont="1" applyFill="1" applyBorder="1" applyAlignment="1">
      <alignment wrapText="1"/>
    </xf>
    <xf numFmtId="0" fontId="14" fillId="11" borderId="6" xfId="0" applyFont="1" applyFill="1" applyBorder="1" applyAlignment="1">
      <alignment horizontal="left" wrapText="1"/>
    </xf>
    <xf numFmtId="0" fontId="14" fillId="11" borderId="6" xfId="0" applyFont="1" applyFill="1" applyBorder="1" applyAlignment="1">
      <alignment wrapText="1"/>
    </xf>
    <xf numFmtId="0" fontId="14" fillId="11" borderId="7" xfId="0" applyFont="1" applyFill="1" applyBorder="1" applyAlignment="1">
      <alignment wrapText="1"/>
    </xf>
    <xf numFmtId="0" fontId="13" fillId="0" borderId="8" xfId="0" applyFont="1" applyBorder="1" applyAlignment="1">
      <alignment wrapText="1"/>
    </xf>
    <xf numFmtId="0" fontId="13" fillId="0" borderId="9" xfId="0" applyFont="1" applyBorder="1" applyAlignment="1">
      <alignment wrapText="1"/>
    </xf>
    <xf numFmtId="0" fontId="13" fillId="0" borderId="8" xfId="0" applyFont="1" applyBorder="1"/>
    <xf numFmtId="0" fontId="13" fillId="12" borderId="9" xfId="0" applyFont="1" applyFill="1" applyBorder="1" applyAlignment="1">
      <alignment wrapText="1"/>
    </xf>
    <xf numFmtId="0" fontId="1" fillId="2" borderId="3" xfId="0" applyFont="1" applyFill="1" applyBorder="1" applyAlignment="1">
      <alignment horizontal="left" vertical="center" wrapText="1"/>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3" borderId="1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11" xfId="0" applyFont="1" applyBorder="1" applyAlignment="1">
      <alignment horizontal="left" vertical="center" wrapText="1"/>
    </xf>
    <xf numFmtId="0" fontId="16" fillId="8" borderId="15" xfId="0" applyFont="1" applyFill="1" applyBorder="1" applyAlignment="1">
      <alignment horizontal="left" vertical="top" wrapText="1"/>
    </xf>
    <xf numFmtId="0" fontId="16" fillId="0" borderId="16" xfId="0" applyFont="1" applyBorder="1" applyAlignment="1">
      <alignment horizontal="left" vertical="top"/>
    </xf>
    <xf numFmtId="0" fontId="16" fillId="13" borderId="10" xfId="0" applyFont="1" applyFill="1" applyBorder="1" applyAlignment="1">
      <alignment horizontal="left"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0" borderId="17" xfId="0" applyFont="1" applyBorder="1" applyAlignment="1">
      <alignment horizontal="left" vertical="center"/>
    </xf>
    <xf numFmtId="0" fontId="1" fillId="0" borderId="8" xfId="0" applyFont="1" applyBorder="1" applyAlignment="1">
      <alignment horizontal="left" vertical="center" wrapText="1"/>
    </xf>
    <xf numFmtId="0" fontId="3" fillId="0" borderId="8" xfId="0" applyFont="1" applyBorder="1" applyAlignment="1">
      <alignment horizontal="left" vertical="center" wrapText="1"/>
    </xf>
    <xf numFmtId="0" fontId="13" fillId="4" borderId="17" xfId="1" applyFont="1" applyBorder="1" applyAlignment="1">
      <alignment horizontal="left" vertical="center" wrapText="1"/>
    </xf>
    <xf numFmtId="0" fontId="13" fillId="4" borderId="8" xfId="1" applyFont="1" applyBorder="1" applyAlignment="1">
      <alignment horizontal="left" vertical="center" wrapText="1"/>
    </xf>
    <xf numFmtId="0" fontId="2" fillId="0" borderId="8" xfId="0" applyFont="1" applyBorder="1" applyAlignment="1">
      <alignment horizontal="left" vertical="center" wrapText="1"/>
    </xf>
    <xf numFmtId="0" fontId="2" fillId="5" borderId="17" xfId="2" applyFont="1" applyBorder="1" applyAlignment="1">
      <alignment horizontal="left" vertical="center" wrapText="1"/>
    </xf>
    <xf numFmtId="0" fontId="13" fillId="5" borderId="8" xfId="2" applyFont="1" applyBorder="1" applyAlignment="1">
      <alignment horizontal="left" vertical="center" wrapText="1"/>
    </xf>
    <xf numFmtId="0" fontId="2" fillId="0" borderId="17" xfId="0" applyFont="1" applyBorder="1" applyAlignment="1">
      <alignment horizontal="left" vertical="center"/>
    </xf>
    <xf numFmtId="0" fontId="13" fillId="14" borderId="8" xfId="1" applyFont="1" applyFill="1" applyBorder="1" applyAlignment="1">
      <alignment horizontal="left" vertical="center" wrapText="1"/>
    </xf>
    <xf numFmtId="0" fontId="1" fillId="0" borderId="18" xfId="0" applyFont="1" applyBorder="1" applyAlignment="1">
      <alignment horizontal="left" vertical="center"/>
    </xf>
    <xf numFmtId="0" fontId="1" fillId="0" borderId="19" xfId="0" applyFont="1" applyBorder="1" applyAlignment="1">
      <alignment horizontal="left" vertical="center" wrapText="1"/>
    </xf>
    <xf numFmtId="0" fontId="2" fillId="14" borderId="17" xfId="2" applyFont="1" applyFill="1" applyBorder="1" applyAlignment="1">
      <alignment horizontal="left" vertical="center" wrapText="1"/>
    </xf>
    <xf numFmtId="0" fontId="13" fillId="14" borderId="8" xfId="2" applyFont="1" applyFill="1" applyBorder="1" applyAlignment="1">
      <alignment horizontal="left" vertical="center" wrapText="1"/>
    </xf>
    <xf numFmtId="0" fontId="2" fillId="15" borderId="17" xfId="2" applyFont="1" applyFill="1" applyBorder="1" applyAlignment="1">
      <alignment horizontal="left" vertical="center" wrapText="1"/>
    </xf>
    <xf numFmtId="0" fontId="1" fillId="16" borderId="17" xfId="0" applyFont="1" applyFill="1" applyBorder="1" applyAlignment="1">
      <alignment horizontal="left" vertical="center"/>
    </xf>
    <xf numFmtId="0" fontId="1" fillId="0" borderId="20" xfId="0" applyFont="1" applyBorder="1" applyAlignment="1">
      <alignment horizontal="left" vertical="center"/>
    </xf>
    <xf numFmtId="0" fontId="1" fillId="0" borderId="21" xfId="0" applyFont="1" applyBorder="1" applyAlignment="1">
      <alignment horizontal="left" vertical="center" wrapText="1"/>
    </xf>
    <xf numFmtId="0" fontId="13" fillId="0" borderId="0" xfId="0" applyFont="1" applyAlignment="1">
      <alignment horizontal="left"/>
    </xf>
    <xf numFmtId="0" fontId="13" fillId="0" borderId="0" xfId="0" applyFont="1" applyAlignment="1">
      <alignment horizontal="left" wrapText="1"/>
    </xf>
    <xf numFmtId="0" fontId="17" fillId="0" borderId="0" xfId="0" applyFont="1" applyAlignment="1">
      <alignment wrapText="1"/>
    </xf>
    <xf numFmtId="0" fontId="17" fillId="0" borderId="8" xfId="0" applyFont="1" applyBorder="1" applyAlignment="1">
      <alignment wrapText="1"/>
    </xf>
    <xf numFmtId="0" fontId="18" fillId="11" borderId="6" xfId="0" applyFont="1" applyFill="1" applyBorder="1" applyAlignment="1">
      <alignment wrapText="1"/>
    </xf>
    <xf numFmtId="0" fontId="14" fillId="17" borderId="22" xfId="0" applyFont="1" applyFill="1" applyBorder="1" applyAlignment="1">
      <alignment vertical="top" wrapText="1"/>
    </xf>
    <xf numFmtId="0" fontId="14" fillId="17" borderId="23" xfId="0" applyFont="1" applyFill="1" applyBorder="1" applyAlignment="1">
      <alignment vertical="top" wrapText="1"/>
    </xf>
    <xf numFmtId="0" fontId="14" fillId="17" borderId="24" xfId="0" applyFont="1" applyFill="1" applyBorder="1" applyAlignment="1">
      <alignment vertical="top" wrapText="1"/>
    </xf>
    <xf numFmtId="0" fontId="19" fillId="18" borderId="8" xfId="0" applyFont="1" applyFill="1" applyBorder="1" applyAlignment="1">
      <alignment horizontal="center" wrapText="1"/>
    </xf>
    <xf numFmtId="0" fontId="20" fillId="0" borderId="0" xfId="0" applyFont="1" applyAlignment="1">
      <alignment wrapText="1"/>
    </xf>
    <xf numFmtId="0" fontId="20" fillId="0" borderId="0" xfId="0" applyFont="1"/>
    <xf numFmtId="0" fontId="19" fillId="11" borderId="18" xfId="0" applyFont="1" applyFill="1" applyBorder="1" applyAlignment="1">
      <alignment wrapText="1"/>
    </xf>
    <xf numFmtId="0" fontId="19" fillId="11" borderId="19" xfId="0" applyFont="1" applyFill="1" applyBorder="1" applyAlignment="1">
      <alignment horizontal="left" wrapText="1"/>
    </xf>
    <xf numFmtId="0" fontId="19" fillId="11" borderId="19" xfId="0" applyFont="1" applyFill="1" applyBorder="1" applyAlignment="1">
      <alignment wrapText="1"/>
    </xf>
    <xf numFmtId="0" fontId="19" fillId="11" borderId="25" xfId="0" applyFont="1" applyFill="1" applyBorder="1" applyAlignment="1">
      <alignment wrapText="1"/>
    </xf>
    <xf numFmtId="0" fontId="14" fillId="0" borderId="0" xfId="0" applyFont="1" applyAlignment="1">
      <alignment wrapText="1"/>
    </xf>
    <xf numFmtId="0" fontId="14" fillId="0" borderId="8" xfId="0" applyFont="1" applyBorder="1" applyAlignment="1">
      <alignment wrapText="1"/>
    </xf>
    <xf numFmtId="20" fontId="14" fillId="0" borderId="8" xfId="0" applyNumberFormat="1" applyFont="1" applyBorder="1" applyAlignment="1">
      <alignment wrapText="1"/>
    </xf>
    <xf numFmtId="0" fontId="21" fillId="11" borderId="19" xfId="0" applyFont="1" applyFill="1" applyBorder="1" applyAlignment="1">
      <alignment wrapText="1"/>
    </xf>
    <xf numFmtId="0" fontId="18" fillId="17" borderId="23" xfId="0" applyFont="1" applyFill="1" applyBorder="1" applyAlignment="1">
      <alignment vertical="top" wrapText="1"/>
    </xf>
    <xf numFmtId="0" fontId="17" fillId="0" borderId="26" xfId="0" applyFont="1" applyBorder="1" applyAlignment="1">
      <alignment horizontal="center" vertical="top" wrapText="1"/>
    </xf>
    <xf numFmtId="0" fontId="17" fillId="0" borderId="27" xfId="0" applyFont="1" applyBorder="1" applyAlignment="1">
      <alignment horizontal="center" vertical="top" wrapText="1"/>
    </xf>
    <xf numFmtId="0" fontId="17" fillId="0" borderId="19" xfId="0" applyFont="1" applyBorder="1" applyAlignment="1">
      <alignment horizontal="center" vertical="top" wrapText="1"/>
    </xf>
    <xf numFmtId="0" fontId="13" fillId="12" borderId="0" xfId="0" applyFont="1" applyFill="1" applyAlignment="1">
      <alignment wrapText="1"/>
    </xf>
    <xf numFmtId="0" fontId="13" fillId="0" borderId="0" xfId="0" applyFont="1" applyAlignment="1">
      <alignment vertical="top"/>
    </xf>
    <xf numFmtId="0" fontId="17" fillId="0" borderId="8" xfId="0" applyFont="1" applyBorder="1" applyAlignment="1">
      <alignment vertical="top" wrapText="1"/>
    </xf>
    <xf numFmtId="0" fontId="13" fillId="0" borderId="8" xfId="0" applyFont="1" applyBorder="1" applyAlignment="1">
      <alignment horizontal="left" vertical="top"/>
    </xf>
    <xf numFmtId="0" fontId="13" fillId="0" borderId="8" xfId="0" applyFont="1" applyBorder="1" applyAlignment="1">
      <alignment horizontal="left" vertical="top" wrapText="1"/>
    </xf>
    <xf numFmtId="0" fontId="14" fillId="0" borderId="8" xfId="0" applyFont="1" applyBorder="1" applyAlignment="1">
      <alignment horizontal="left" vertical="top" wrapText="1"/>
    </xf>
    <xf numFmtId="0" fontId="17" fillId="0" borderId="8" xfId="0" applyFont="1" applyBorder="1" applyAlignment="1">
      <alignment horizontal="left" vertical="top" wrapText="1"/>
    </xf>
    <xf numFmtId="0" fontId="13" fillId="0" borderId="9" xfId="0" applyFont="1" applyBorder="1" applyAlignment="1">
      <alignment horizontal="left" vertical="top" wrapText="1"/>
    </xf>
    <xf numFmtId="0" fontId="18" fillId="0" borderId="8" xfId="0" applyFont="1" applyBorder="1" applyAlignment="1">
      <alignment horizontal="left" vertical="top" wrapText="1"/>
    </xf>
    <xf numFmtId="0" fontId="22" fillId="12" borderId="8" xfId="0" applyFont="1" applyFill="1" applyBorder="1"/>
    <xf numFmtId="0" fontId="17" fillId="0" borderId="0" xfId="0" applyFont="1" applyAlignment="1">
      <alignment vertical="top" wrapText="1"/>
    </xf>
    <xf numFmtId="0" fontId="19" fillId="11" borderId="19" xfId="0" applyFont="1" applyFill="1" applyBorder="1" applyAlignment="1">
      <alignment vertical="top" wrapText="1"/>
    </xf>
    <xf numFmtId="0" fontId="18" fillId="11" borderId="6" xfId="0" applyFont="1" applyFill="1" applyBorder="1" applyAlignment="1">
      <alignment vertical="top" wrapText="1"/>
    </xf>
    <xf numFmtId="0" fontId="21" fillId="11" borderId="19" xfId="0" applyFont="1" applyFill="1" applyBorder="1" applyAlignment="1">
      <alignment vertical="top" wrapText="1"/>
    </xf>
    <xf numFmtId="0" fontId="14" fillId="0" borderId="0" xfId="0" applyFont="1" applyAlignment="1">
      <alignment horizontal="right"/>
    </xf>
    <xf numFmtId="0" fontId="13" fillId="0" borderId="0" xfId="0" applyFont="1" applyAlignment="1">
      <alignment horizontal="right"/>
    </xf>
    <xf numFmtId="0" fontId="23" fillId="0" borderId="0" xfId="0" applyFont="1" applyAlignment="1">
      <alignment horizontal="right"/>
    </xf>
    <xf numFmtId="0" fontId="19" fillId="11" borderId="18" xfId="0" applyFont="1" applyFill="1" applyBorder="1" applyAlignment="1">
      <alignment horizontal="right" wrapText="1"/>
    </xf>
    <xf numFmtId="0" fontId="13" fillId="17" borderId="17" xfId="0" applyFont="1" applyFill="1" applyBorder="1" applyAlignment="1">
      <alignment horizontal="right"/>
    </xf>
    <xf numFmtId="0" fontId="13" fillId="0" borderId="17" xfId="0" applyFont="1" applyBorder="1" applyAlignment="1">
      <alignment horizontal="right" vertical="top"/>
    </xf>
    <xf numFmtId="0" fontId="13" fillId="0" borderId="17" xfId="0" applyFont="1" applyBorder="1" applyAlignment="1">
      <alignment horizontal="right"/>
    </xf>
    <xf numFmtId="0" fontId="14" fillId="11" borderId="5" xfId="0" applyFont="1" applyFill="1" applyBorder="1" applyAlignment="1">
      <alignment horizontal="right" wrapText="1"/>
    </xf>
    <xf numFmtId="0" fontId="13" fillId="0" borderId="8" xfId="0" applyFont="1" applyBorder="1" applyAlignment="1">
      <alignment horizontal="right" wrapText="1"/>
    </xf>
    <xf numFmtId="0" fontId="13" fillId="16" borderId="8" xfId="0" applyFont="1" applyFill="1" applyBorder="1"/>
    <xf numFmtId="0" fontId="13" fillId="0" borderId="0" xfId="0" applyFont="1" applyAlignment="1">
      <alignment vertical="top" wrapText="1"/>
    </xf>
    <xf numFmtId="0" fontId="13" fillId="0" borderId="9" xfId="0" applyFont="1" applyBorder="1" applyAlignment="1">
      <alignment vertical="top" wrapText="1"/>
    </xf>
    <xf numFmtId="0" fontId="13" fillId="19" borderId="0" xfId="0" applyFont="1" applyFill="1" applyAlignment="1">
      <alignment wrapText="1"/>
    </xf>
    <xf numFmtId="0" fontId="14" fillId="0" borderId="26" xfId="0" applyFont="1" applyBorder="1" applyAlignment="1">
      <alignment horizontal="left" vertical="top" wrapText="1"/>
    </xf>
    <xf numFmtId="0" fontId="14" fillId="0" borderId="19" xfId="0" applyFont="1" applyBorder="1" applyAlignment="1">
      <alignment horizontal="left" vertical="top" wrapText="1"/>
    </xf>
    <xf numFmtId="0" fontId="13" fillId="12" borderId="9" xfId="0" applyFont="1" applyFill="1" applyBorder="1" applyAlignment="1">
      <alignment vertical="top" wrapText="1"/>
    </xf>
    <xf numFmtId="0" fontId="13" fillId="12" borderId="8" xfId="0" applyFont="1" applyFill="1" applyBorder="1" applyAlignment="1">
      <alignment horizontal="left" vertical="top"/>
    </xf>
    <xf numFmtId="0" fontId="13" fillId="12" borderId="9" xfId="0" applyFont="1" applyFill="1" applyBorder="1" applyAlignment="1">
      <alignment horizontal="left" vertical="top" wrapText="1"/>
    </xf>
    <xf numFmtId="0" fontId="17" fillId="0" borderId="26" xfId="0" applyFont="1" applyBorder="1" applyAlignment="1">
      <alignment vertical="top" wrapText="1"/>
    </xf>
    <xf numFmtId="0" fontId="17" fillId="0" borderId="26" xfId="0" applyFont="1" applyBorder="1" applyAlignment="1">
      <alignment vertical="center" wrapText="1"/>
    </xf>
    <xf numFmtId="0" fontId="0" fillId="0" borderId="27" xfId="0" applyBorder="1"/>
    <xf numFmtId="0" fontId="0" fillId="0" borderId="19" xfId="0" applyBorder="1"/>
    <xf numFmtId="20" fontId="14" fillId="0" borderId="8" xfId="0" applyNumberFormat="1" applyFont="1" applyBorder="1" applyAlignment="1">
      <alignment horizontal="left" vertical="top" wrapText="1"/>
    </xf>
    <xf numFmtId="0" fontId="14" fillId="0" borderId="0" xfId="0" applyFont="1" applyAlignment="1">
      <alignment horizontal="left" vertical="top" wrapText="1"/>
    </xf>
    <xf numFmtId="0" fontId="19" fillId="11" borderId="19" xfId="0" applyFont="1" applyFill="1" applyBorder="1" applyAlignment="1">
      <alignment horizontal="left" vertical="top" wrapText="1"/>
    </xf>
    <xf numFmtId="0" fontId="14" fillId="17" borderId="23" xfId="0" applyFont="1" applyFill="1" applyBorder="1" applyAlignment="1">
      <alignment horizontal="left" vertical="top" wrapText="1"/>
    </xf>
    <xf numFmtId="0" fontId="18" fillId="0" borderId="0" xfId="0" applyFont="1" applyAlignment="1">
      <alignment horizontal="left" vertical="top" wrapText="1"/>
    </xf>
    <xf numFmtId="0" fontId="14" fillId="11" borderId="6" xfId="0" applyFont="1" applyFill="1" applyBorder="1" applyAlignment="1">
      <alignment horizontal="left" vertical="top" wrapText="1"/>
    </xf>
    <xf numFmtId="0" fontId="14" fillId="0" borderId="27" xfId="0" applyFont="1" applyBorder="1" applyAlignment="1">
      <alignment horizontal="left" vertical="top" wrapText="1"/>
    </xf>
    <xf numFmtId="0" fontId="13" fillId="16" borderId="9" xfId="0" applyFont="1" applyFill="1" applyBorder="1" applyAlignment="1">
      <alignment vertical="top" wrapText="1"/>
    </xf>
    <xf numFmtId="0" fontId="9" fillId="6" borderId="8" xfId="3" applyBorder="1"/>
    <xf numFmtId="0" fontId="14" fillId="0" borderId="26" xfId="0" applyFont="1" applyBorder="1" applyAlignment="1">
      <alignment vertical="top" wrapText="1"/>
    </xf>
    <xf numFmtId="0" fontId="14" fillId="0" borderId="27" xfId="0" applyFont="1" applyBorder="1" applyAlignment="1">
      <alignment vertical="top" wrapText="1"/>
    </xf>
    <xf numFmtId="0" fontId="14" fillId="0" borderId="19" xfId="0" applyFont="1" applyBorder="1" applyAlignment="1">
      <alignment vertical="top" wrapText="1"/>
    </xf>
    <xf numFmtId="0" fontId="14" fillId="0" borderId="8" xfId="0" applyFont="1" applyBorder="1" applyAlignment="1">
      <alignment vertical="top" wrapText="1"/>
    </xf>
    <xf numFmtId="0" fontId="9" fillId="6" borderId="8" xfId="3" applyBorder="1" applyAlignment="1">
      <alignment wrapText="1"/>
    </xf>
    <xf numFmtId="0" fontId="13" fillId="12" borderId="8" xfId="0" applyFont="1" applyFill="1" applyBorder="1"/>
    <xf numFmtId="0" fontId="13" fillId="12" borderId="8" xfId="0" applyFont="1" applyFill="1" applyBorder="1" applyAlignment="1">
      <alignment wrapText="1"/>
    </xf>
    <xf numFmtId="0" fontId="10" fillId="0" borderId="0" xfId="0" applyFont="1" applyAlignment="1">
      <alignment wrapText="1"/>
    </xf>
    <xf numFmtId="0" fontId="3" fillId="0" borderId="0" xfId="0" applyFont="1"/>
    <xf numFmtId="0" fontId="3" fillId="0" borderId="0" xfId="0" applyFont="1" applyAlignment="1">
      <alignment wrapText="1"/>
    </xf>
    <xf numFmtId="0" fontId="10" fillId="0" borderId="0" xfId="0" applyFont="1" applyBorder="1" applyAlignment="1">
      <alignment horizontal="center" vertical="center" wrapText="1"/>
    </xf>
    <xf numFmtId="49" fontId="29" fillId="0" borderId="15" xfId="0" applyNumberFormat="1" applyFont="1" applyFill="1" applyBorder="1" applyAlignment="1">
      <alignment horizontal="center" vertical="center" wrapText="1"/>
    </xf>
    <xf numFmtId="49" fontId="29" fillId="0" borderId="0" xfId="0" applyNumberFormat="1" applyFont="1" applyFill="1" applyBorder="1" applyAlignment="1">
      <alignment horizontal="center" vertical="center" wrapText="1"/>
    </xf>
    <xf numFmtId="0" fontId="30" fillId="0" borderId="0" xfId="0" applyFont="1" applyAlignment="1">
      <alignment wrapText="1"/>
    </xf>
    <xf numFmtId="0" fontId="31" fillId="21" borderId="0" xfId="0" applyFont="1" applyFill="1"/>
    <xf numFmtId="0" fontId="26" fillId="21" borderId="22" xfId="0" applyFont="1" applyFill="1" applyBorder="1"/>
    <xf numFmtId="0" fontId="26" fillId="21" borderId="23" xfId="0" applyFont="1" applyFill="1" applyBorder="1"/>
    <xf numFmtId="0" fontId="26" fillId="21" borderId="23" xfId="0" applyFont="1" applyFill="1" applyBorder="1" applyAlignment="1">
      <alignment wrapText="1"/>
    </xf>
    <xf numFmtId="0" fontId="27" fillId="21" borderId="8" xfId="0" applyFont="1" applyFill="1" applyBorder="1"/>
    <xf numFmtId="0" fontId="27" fillId="21" borderId="8" xfId="0" applyFont="1" applyFill="1" applyBorder="1" applyAlignment="1"/>
    <xf numFmtId="0" fontId="27" fillId="21" borderId="8" xfId="0" applyFont="1" applyFill="1" applyBorder="1" applyAlignment="1">
      <alignment wrapText="1"/>
    </xf>
    <xf numFmtId="0" fontId="27" fillId="21" borderId="0" xfId="0" applyFont="1" applyFill="1" applyBorder="1" applyAlignment="1">
      <alignment wrapText="1"/>
    </xf>
    <xf numFmtId="0" fontId="32" fillId="21" borderId="0" xfId="0" applyFont="1" applyFill="1"/>
    <xf numFmtId="0" fontId="27" fillId="21" borderId="0" xfId="0" applyFont="1" applyFill="1"/>
    <xf numFmtId="0" fontId="33" fillId="0" borderId="8" xfId="0" applyFont="1" applyFill="1" applyBorder="1"/>
    <xf numFmtId="0" fontId="33" fillId="22" borderId="22" xfId="0" applyFont="1" applyFill="1" applyBorder="1"/>
    <xf numFmtId="0" fontId="33" fillId="22" borderId="23" xfId="0" applyFont="1" applyFill="1" applyBorder="1"/>
    <xf numFmtId="0" fontId="33" fillId="22" borderId="23" xfId="0" applyFont="1" applyFill="1" applyBorder="1" applyAlignment="1">
      <alignment wrapText="1"/>
    </xf>
    <xf numFmtId="0" fontId="34" fillId="22" borderId="23" xfId="0" applyFont="1" applyFill="1" applyBorder="1"/>
    <xf numFmtId="0" fontId="34" fillId="22" borderId="8" xfId="0" applyFont="1" applyFill="1" applyBorder="1"/>
    <xf numFmtId="0" fontId="34" fillId="22" borderId="8" xfId="0" applyFont="1" applyFill="1" applyBorder="1" applyAlignment="1">
      <alignment wrapText="1"/>
    </xf>
    <xf numFmtId="0" fontId="34" fillId="22" borderId="0" xfId="0" applyFont="1" applyFill="1" applyBorder="1" applyAlignment="1">
      <alignment wrapText="1"/>
    </xf>
    <xf numFmtId="0" fontId="34" fillId="22" borderId="0" xfId="0" applyFont="1" applyFill="1"/>
    <xf numFmtId="0" fontId="35" fillId="22" borderId="0" xfId="0" applyFont="1" applyFill="1"/>
    <xf numFmtId="0" fontId="36" fillId="0" borderId="8" xfId="0" applyFont="1" applyFill="1" applyBorder="1"/>
    <xf numFmtId="0" fontId="36" fillId="0" borderId="19" xfId="0" applyFont="1" applyFill="1" applyBorder="1"/>
    <xf numFmtId="0" fontId="36" fillId="12" borderId="22" xfId="0" applyFont="1" applyFill="1" applyBorder="1"/>
    <xf numFmtId="0" fontId="36" fillId="12" borderId="23" xfId="0" applyFont="1" applyFill="1" applyBorder="1"/>
    <xf numFmtId="0" fontId="36" fillId="12" borderId="23" xfId="0" applyFont="1" applyFill="1" applyBorder="1" applyAlignment="1">
      <alignment wrapText="1"/>
    </xf>
    <xf numFmtId="0" fontId="34" fillId="12" borderId="23" xfId="0" applyFont="1" applyFill="1" applyBorder="1"/>
    <xf numFmtId="0" fontId="34" fillId="12" borderId="8" xfId="0" applyFont="1" applyFill="1" applyBorder="1"/>
    <xf numFmtId="0" fontId="34" fillId="12" borderId="8" xfId="0" applyFont="1" applyFill="1" applyBorder="1" applyAlignment="1">
      <alignment wrapText="1"/>
    </xf>
    <xf numFmtId="0" fontId="34" fillId="12" borderId="0" xfId="0" applyFont="1" applyFill="1" applyBorder="1" applyAlignment="1">
      <alignment wrapText="1"/>
    </xf>
    <xf numFmtId="0" fontId="34" fillId="12" borderId="0" xfId="0" applyFont="1" applyFill="1"/>
    <xf numFmtId="0" fontId="37" fillId="12" borderId="0" xfId="0" applyFont="1" applyFill="1"/>
    <xf numFmtId="0" fontId="10" fillId="0" borderId="8" xfId="0" applyFont="1" applyFill="1" applyBorder="1"/>
    <xf numFmtId="0" fontId="10" fillId="0" borderId="19" xfId="0" applyFont="1" applyFill="1" applyBorder="1"/>
    <xf numFmtId="0" fontId="10" fillId="20" borderId="22" xfId="0" applyFont="1" applyFill="1" applyBorder="1"/>
    <xf numFmtId="0" fontId="10" fillId="20" borderId="23" xfId="0" applyFont="1" applyFill="1" applyBorder="1"/>
    <xf numFmtId="0" fontId="10" fillId="20" borderId="23" xfId="0" applyFont="1" applyFill="1" applyBorder="1" applyAlignment="1">
      <alignment wrapText="1"/>
    </xf>
    <xf numFmtId="0" fontId="34" fillId="20" borderId="23" xfId="0" applyFont="1" applyFill="1" applyBorder="1"/>
    <xf numFmtId="0" fontId="34" fillId="20" borderId="8" xfId="0" applyFont="1" applyFill="1" applyBorder="1"/>
    <xf numFmtId="0" fontId="34" fillId="20" borderId="8" xfId="0" applyFont="1" applyFill="1" applyBorder="1" applyAlignment="1">
      <alignment wrapText="1"/>
    </xf>
    <xf numFmtId="0" fontId="34" fillId="20" borderId="0" xfId="0" applyFont="1" applyFill="1" applyBorder="1" applyAlignment="1">
      <alignment wrapText="1"/>
    </xf>
    <xf numFmtId="0" fontId="34" fillId="20" borderId="0" xfId="0" applyFont="1" applyFill="1"/>
    <xf numFmtId="0" fontId="0" fillId="20" borderId="0" xfId="0" applyFill="1"/>
    <xf numFmtId="0" fontId="10" fillId="0" borderId="22" xfId="0" applyFont="1" applyFill="1" applyBorder="1"/>
    <xf numFmtId="0" fontId="38" fillId="0" borderId="8" xfId="0" applyFont="1" applyFill="1" applyBorder="1"/>
    <xf numFmtId="0" fontId="38" fillId="0" borderId="22" xfId="0" applyFont="1" applyFill="1" applyBorder="1"/>
    <xf numFmtId="0" fontId="38" fillId="0" borderId="19" xfId="0" applyFont="1" applyFill="1" applyBorder="1"/>
    <xf numFmtId="0" fontId="38" fillId="23" borderId="22" xfId="0" applyFont="1" applyFill="1" applyBorder="1"/>
    <xf numFmtId="0" fontId="38" fillId="23" borderId="23" xfId="0" applyFont="1" applyFill="1" applyBorder="1" applyAlignment="1">
      <alignment wrapText="1"/>
    </xf>
    <xf numFmtId="0" fontId="34" fillId="23" borderId="23" xfId="0" applyFont="1" applyFill="1" applyBorder="1"/>
    <xf numFmtId="0" fontId="34" fillId="23" borderId="8" xfId="0" applyFont="1" applyFill="1" applyBorder="1"/>
    <xf numFmtId="0" fontId="34" fillId="23" borderId="8" xfId="0" applyFont="1" applyFill="1" applyBorder="1" applyAlignment="1">
      <alignment wrapText="1"/>
    </xf>
    <xf numFmtId="0" fontId="34" fillId="23" borderId="0" xfId="0" applyFont="1" applyFill="1" applyBorder="1" applyAlignment="1">
      <alignment wrapText="1"/>
    </xf>
    <xf numFmtId="0" fontId="34" fillId="23" borderId="0" xfId="0" applyFont="1" applyFill="1"/>
    <xf numFmtId="0" fontId="39" fillId="23" borderId="0" xfId="0" applyFont="1" applyFill="1"/>
    <xf numFmtId="0" fontId="30" fillId="0" borderId="8" xfId="0" applyFont="1" applyFill="1" applyBorder="1"/>
    <xf numFmtId="0" fontId="30" fillId="0" borderId="22" xfId="0" applyFont="1" applyFill="1" applyBorder="1"/>
    <xf numFmtId="0" fontId="30" fillId="24" borderId="22" xfId="0" applyFont="1" applyFill="1" applyBorder="1" applyAlignment="1">
      <alignment wrapText="1"/>
    </xf>
    <xf numFmtId="0" fontId="34" fillId="24" borderId="22" xfId="0" applyFont="1" applyFill="1" applyBorder="1"/>
    <xf numFmtId="0" fontId="34" fillId="24" borderId="8" xfId="0" applyFont="1" applyFill="1" applyBorder="1"/>
    <xf numFmtId="0" fontId="34" fillId="24" borderId="8" xfId="0" applyFont="1" applyFill="1" applyBorder="1" applyAlignment="1">
      <alignment wrapText="1"/>
    </xf>
    <xf numFmtId="0" fontId="34" fillId="24" borderId="0" xfId="0" applyFont="1" applyFill="1" applyBorder="1" applyAlignment="1">
      <alignment wrapText="1"/>
    </xf>
    <xf numFmtId="0" fontId="34" fillId="24" borderId="0" xfId="0" applyFont="1" applyFill="1"/>
    <xf numFmtId="0" fontId="36" fillId="12" borderId="31" xfId="0" applyFont="1" applyFill="1" applyBorder="1" applyAlignment="1">
      <alignment wrapText="1"/>
    </xf>
    <xf numFmtId="0" fontId="34" fillId="12" borderId="31" xfId="0" applyFont="1" applyFill="1" applyBorder="1"/>
    <xf numFmtId="0" fontId="10" fillId="20" borderId="40" xfId="0" applyFont="1" applyFill="1" applyBorder="1"/>
    <xf numFmtId="0" fontId="10" fillId="20" borderId="41" xfId="0" applyFont="1" applyFill="1" applyBorder="1"/>
    <xf numFmtId="0" fontId="10" fillId="20" borderId="42" xfId="0" applyFont="1" applyFill="1" applyBorder="1" applyAlignment="1">
      <alignment wrapText="1"/>
    </xf>
    <xf numFmtId="0" fontId="34" fillId="20" borderId="42" xfId="0" applyFont="1" applyFill="1" applyBorder="1"/>
    <xf numFmtId="0" fontId="38" fillId="23" borderId="40" xfId="0" applyFont="1" applyFill="1" applyBorder="1"/>
    <xf numFmtId="0" fontId="38" fillId="23" borderId="42" xfId="0" applyFont="1" applyFill="1" applyBorder="1" applyAlignment="1">
      <alignment wrapText="1"/>
    </xf>
    <xf numFmtId="0" fontId="34" fillId="23" borderId="42" xfId="0" applyFont="1" applyFill="1" applyBorder="1"/>
    <xf numFmtId="0" fontId="30" fillId="24" borderId="8" xfId="0" applyFont="1" applyFill="1" applyBorder="1" applyAlignment="1">
      <alignment wrapText="1"/>
    </xf>
    <xf numFmtId="0" fontId="38" fillId="23" borderId="31" xfId="0" applyFont="1" applyFill="1" applyBorder="1" applyAlignment="1">
      <alignment wrapText="1"/>
    </xf>
    <xf numFmtId="0" fontId="34" fillId="23" borderId="31" xfId="0" applyFont="1" applyFill="1" applyBorder="1"/>
    <xf numFmtId="0" fontId="33" fillId="22" borderId="40" xfId="0" applyFont="1" applyFill="1" applyBorder="1"/>
    <xf numFmtId="0" fontId="33" fillId="22" borderId="41" xfId="0" applyFont="1" applyFill="1" applyBorder="1"/>
    <xf numFmtId="0" fontId="33" fillId="22" borderId="42" xfId="0" applyFont="1" applyFill="1" applyBorder="1" applyAlignment="1">
      <alignment wrapText="1"/>
    </xf>
    <xf numFmtId="0" fontId="34" fillId="22" borderId="42" xfId="0" applyFont="1" applyFill="1" applyBorder="1"/>
    <xf numFmtId="0" fontId="10" fillId="20" borderId="31" xfId="0" applyFont="1" applyFill="1" applyBorder="1" applyAlignment="1">
      <alignment wrapText="1"/>
    </xf>
    <xf numFmtId="0" fontId="34" fillId="20" borderId="31" xfId="0" applyFont="1" applyFill="1" applyBorder="1"/>
    <xf numFmtId="0" fontId="38" fillId="0" borderId="26" xfId="0" applyFont="1" applyFill="1" applyBorder="1"/>
    <xf numFmtId="0" fontId="36" fillId="12" borderId="41" xfId="0" applyFont="1" applyFill="1" applyBorder="1"/>
    <xf numFmtId="0" fontId="36" fillId="12" borderId="42" xfId="0" applyFont="1" applyFill="1" applyBorder="1" applyAlignment="1">
      <alignment wrapText="1"/>
    </xf>
    <xf numFmtId="0" fontId="34" fillId="12" borderId="42" xfId="0" applyFont="1" applyFill="1" applyBorder="1"/>
    <xf numFmtId="0" fontId="33" fillId="22" borderId="0" xfId="0" applyFont="1" applyFill="1" applyBorder="1"/>
    <xf numFmtId="0" fontId="33" fillId="22" borderId="43" xfId="0" applyFont="1" applyFill="1" applyBorder="1" applyAlignment="1">
      <alignment wrapText="1"/>
    </xf>
    <xf numFmtId="0" fontId="34" fillId="22" borderId="43" xfId="0" applyFont="1" applyFill="1" applyBorder="1"/>
    <xf numFmtId="0" fontId="36" fillId="12" borderId="44" xfId="0" applyFont="1" applyFill="1" applyBorder="1"/>
    <xf numFmtId="0" fontId="36" fillId="12" borderId="35" xfId="0" applyFont="1" applyFill="1" applyBorder="1"/>
    <xf numFmtId="0" fontId="36" fillId="12" borderId="45" xfId="0" applyFont="1" applyFill="1" applyBorder="1" applyAlignment="1">
      <alignment wrapText="1"/>
    </xf>
    <xf numFmtId="0" fontId="34" fillId="12" borderId="45" xfId="0" applyFont="1" applyFill="1" applyBorder="1"/>
    <xf numFmtId="0" fontId="30" fillId="0" borderId="26" xfId="0" applyFont="1" applyFill="1" applyBorder="1"/>
    <xf numFmtId="0" fontId="36" fillId="12" borderId="40" xfId="0" applyFont="1" applyFill="1" applyBorder="1"/>
    <xf numFmtId="0" fontId="33" fillId="22" borderId="35" xfId="0" applyFont="1" applyFill="1" applyBorder="1"/>
    <xf numFmtId="0" fontId="33" fillId="22" borderId="45" xfId="0" applyFont="1" applyFill="1" applyBorder="1" applyAlignment="1">
      <alignment wrapText="1"/>
    </xf>
    <xf numFmtId="0" fontId="34" fillId="22" borderId="45" xfId="0" applyFont="1" applyFill="1" applyBorder="1"/>
    <xf numFmtId="0" fontId="36" fillId="12" borderId="0" xfId="0" applyFont="1" applyFill="1" applyBorder="1"/>
    <xf numFmtId="0" fontId="36" fillId="12" borderId="43" xfId="0" applyFont="1" applyFill="1" applyBorder="1" applyAlignment="1">
      <alignment wrapText="1"/>
    </xf>
    <xf numFmtId="0" fontId="34" fillId="12" borderId="43" xfId="0" applyFont="1" applyFill="1" applyBorder="1"/>
    <xf numFmtId="0" fontId="30" fillId="24" borderId="19" xfId="0" applyFont="1" applyFill="1" applyBorder="1" applyAlignment="1">
      <alignment wrapText="1"/>
    </xf>
    <xf numFmtId="0" fontId="34" fillId="24" borderId="19" xfId="0" applyFont="1" applyFill="1" applyBorder="1"/>
    <xf numFmtId="0" fontId="0" fillId="0" borderId="0" xfId="0" applyAlignment="1"/>
    <xf numFmtId="0" fontId="34" fillId="0" borderId="0" xfId="0" applyFont="1"/>
    <xf numFmtId="49" fontId="29" fillId="0" borderId="28" xfId="0" applyNumberFormat="1" applyFont="1" applyFill="1" applyBorder="1" applyAlignment="1">
      <alignment horizontal="center" vertical="center" wrapText="1"/>
    </xf>
    <xf numFmtId="0" fontId="26" fillId="21" borderId="8" xfId="0" applyFont="1" applyFill="1" applyBorder="1"/>
    <xf numFmtId="0" fontId="34" fillId="20" borderId="8" xfId="0" quotePrefix="1" applyFont="1" applyFill="1" applyBorder="1" applyAlignment="1">
      <alignment wrapText="1"/>
    </xf>
    <xf numFmtId="0" fontId="38" fillId="23" borderId="23" xfId="0" applyFont="1" applyFill="1" applyBorder="1"/>
    <xf numFmtId="0" fontId="30" fillId="24" borderId="22" xfId="0" applyFont="1" applyFill="1" applyBorder="1"/>
    <xf numFmtId="0" fontId="32" fillId="0" borderId="8" xfId="0" applyFont="1" applyBorder="1"/>
    <xf numFmtId="0" fontId="40" fillId="25" borderId="22" xfId="0" applyFont="1" applyFill="1" applyBorder="1"/>
    <xf numFmtId="0" fontId="40" fillId="25" borderId="23" xfId="0" applyFont="1" applyFill="1" applyBorder="1"/>
    <xf numFmtId="0" fontId="32" fillId="25" borderId="8" xfId="0" applyFont="1" applyFill="1" applyBorder="1"/>
    <xf numFmtId="0" fontId="32" fillId="25" borderId="8" xfId="0" applyFont="1" applyFill="1" applyBorder="1" applyAlignment="1">
      <alignment wrapText="1"/>
    </xf>
    <xf numFmtId="0" fontId="32" fillId="25" borderId="0" xfId="0" applyFont="1" applyFill="1"/>
    <xf numFmtId="0" fontId="38" fillId="0" borderId="40" xfId="0" applyFont="1" applyFill="1" applyBorder="1"/>
    <xf numFmtId="0" fontId="38" fillId="23" borderId="41" xfId="0" applyFont="1" applyFill="1" applyBorder="1"/>
    <xf numFmtId="0" fontId="40" fillId="26" borderId="22" xfId="0" applyFont="1" applyFill="1" applyBorder="1"/>
    <xf numFmtId="0" fontId="32" fillId="26" borderId="8" xfId="0" applyFont="1" applyFill="1" applyBorder="1"/>
    <xf numFmtId="0" fontId="32" fillId="26" borderId="8" xfId="0" applyFont="1" applyFill="1" applyBorder="1" applyAlignment="1">
      <alignment wrapText="1"/>
    </xf>
    <xf numFmtId="0" fontId="32" fillId="26" borderId="0" xfId="0" applyFont="1" applyFill="1"/>
    <xf numFmtId="0" fontId="32" fillId="25" borderId="8" xfId="0" quotePrefix="1" applyFont="1" applyFill="1" applyBorder="1" applyAlignment="1">
      <alignment wrapText="1"/>
    </xf>
    <xf numFmtId="0" fontId="34" fillId="24" borderId="8" xfId="0" quotePrefix="1" applyFont="1" applyFill="1" applyBorder="1" applyAlignment="1">
      <alignment wrapText="1"/>
    </xf>
    <xf numFmtId="0" fontId="34" fillId="23" borderId="8" xfId="0" quotePrefix="1" applyFont="1" applyFill="1" applyBorder="1" applyAlignment="1">
      <alignment wrapText="1"/>
    </xf>
    <xf numFmtId="0" fontId="41" fillId="20" borderId="8" xfId="0" applyFont="1" applyFill="1" applyBorder="1" applyAlignment="1">
      <alignment wrapText="1"/>
    </xf>
    <xf numFmtId="0" fontId="36" fillId="12" borderId="31" xfId="0" applyFont="1" applyFill="1" applyBorder="1"/>
    <xf numFmtId="0" fontId="10" fillId="20" borderId="42" xfId="0" applyFont="1" applyFill="1" applyBorder="1"/>
    <xf numFmtId="0" fontId="38" fillId="23" borderId="42" xfId="0" applyFont="1" applyFill="1" applyBorder="1"/>
    <xf numFmtId="0" fontId="30" fillId="24" borderId="8" xfId="0" applyFont="1" applyFill="1" applyBorder="1"/>
    <xf numFmtId="0" fontId="38" fillId="23" borderId="31" xfId="0" applyFont="1" applyFill="1" applyBorder="1"/>
    <xf numFmtId="0" fontId="33" fillId="22" borderId="42" xfId="0" applyFont="1" applyFill="1" applyBorder="1"/>
    <xf numFmtId="0" fontId="10" fillId="20" borderId="31" xfId="0" applyFont="1" applyFill="1" applyBorder="1"/>
    <xf numFmtId="0" fontId="36" fillId="12" borderId="42" xfId="0" applyFont="1" applyFill="1" applyBorder="1"/>
    <xf numFmtId="0" fontId="33" fillId="22" borderId="43" xfId="0" applyFont="1" applyFill="1" applyBorder="1"/>
    <xf numFmtId="0" fontId="36" fillId="12" borderId="45" xfId="0" applyFont="1" applyFill="1" applyBorder="1"/>
    <xf numFmtId="0" fontId="33" fillId="22" borderId="45" xfId="0" applyFont="1" applyFill="1" applyBorder="1"/>
    <xf numFmtId="0" fontId="36" fillId="12" borderId="43" xfId="0" applyFont="1" applyFill="1" applyBorder="1"/>
    <xf numFmtId="0" fontId="30" fillId="24" borderId="19" xfId="0" applyFont="1" applyFill="1" applyBorder="1"/>
    <xf numFmtId="0" fontId="42" fillId="23" borderId="8" xfId="0" applyFont="1" applyFill="1" applyBorder="1" applyAlignment="1">
      <alignment wrapText="1"/>
    </xf>
    <xf numFmtId="0" fontId="42" fillId="24" borderId="8" xfId="0" applyFont="1" applyFill="1" applyBorder="1" applyAlignment="1">
      <alignment wrapText="1"/>
    </xf>
    <xf numFmtId="0" fontId="42" fillId="12" borderId="8" xfId="0" applyFont="1" applyFill="1" applyBorder="1" applyAlignment="1">
      <alignment wrapText="1"/>
    </xf>
    <xf numFmtId="0" fontId="42" fillId="20" borderId="8" xfId="0" applyFont="1" applyFill="1" applyBorder="1" applyAlignment="1">
      <alignment wrapText="1"/>
    </xf>
    <xf numFmtId="0" fontId="34" fillId="0" borderId="0" xfId="0" applyFont="1" applyAlignment="1">
      <alignment wrapText="1"/>
    </xf>
    <xf numFmtId="0" fontId="32" fillId="21" borderId="8" xfId="0" applyFont="1" applyFill="1" applyBorder="1" applyAlignment="1">
      <alignment wrapText="1"/>
    </xf>
    <xf numFmtId="0" fontId="32" fillId="21" borderId="8" xfId="0" applyFont="1" applyFill="1" applyBorder="1"/>
    <xf numFmtId="0" fontId="0" fillId="0" borderId="8" xfId="0" applyFill="1" applyBorder="1" applyAlignment="1">
      <alignment vertical="center" wrapText="1"/>
    </xf>
    <xf numFmtId="0" fontId="43" fillId="0" borderId="0" xfId="0" applyFont="1"/>
    <xf numFmtId="0" fontId="43" fillId="18" borderId="8" xfId="0" applyFont="1" applyFill="1" applyBorder="1"/>
    <xf numFmtId="0" fontId="12" fillId="0" borderId="8" xfId="0" applyFont="1" applyBorder="1" applyAlignment="1">
      <alignment vertical="top" wrapText="1"/>
    </xf>
    <xf numFmtId="0" fontId="12" fillId="0" borderId="8" xfId="0" applyFont="1" applyBorder="1" applyAlignment="1">
      <alignment wrapText="1"/>
    </xf>
    <xf numFmtId="0" fontId="12" fillId="0" borderId="8" xfId="0" applyFont="1" applyBorder="1"/>
    <xf numFmtId="0" fontId="43" fillId="18" borderId="8" xfId="0" applyFont="1" applyFill="1" applyBorder="1" applyAlignment="1">
      <alignment wrapText="1"/>
    </xf>
    <xf numFmtId="0" fontId="12" fillId="0" borderId="0" xfId="0" applyFont="1" applyAlignment="1">
      <alignment wrapText="1"/>
    </xf>
    <xf numFmtId="0" fontId="12" fillId="0" borderId="0" xfId="0" applyFont="1" applyBorder="1"/>
    <xf numFmtId="0" fontId="44" fillId="0" borderId="0" xfId="0" applyFont="1" applyFill="1" applyBorder="1" applyAlignment="1">
      <alignment vertical="center" wrapText="1"/>
    </xf>
    <xf numFmtId="0" fontId="44" fillId="0" borderId="0" xfId="0" applyFont="1" applyFill="1" applyBorder="1" applyAlignment="1">
      <alignment vertical="center"/>
    </xf>
    <xf numFmtId="0" fontId="45" fillId="0" borderId="0" xfId="0" applyFont="1" applyBorder="1" applyAlignment="1">
      <alignment wrapText="1"/>
    </xf>
    <xf numFmtId="0" fontId="43" fillId="0" borderId="0" xfId="0" applyFont="1" applyBorder="1"/>
    <xf numFmtId="0" fontId="43" fillId="18" borderId="8" xfId="0" applyFont="1" applyFill="1" applyBorder="1" applyAlignment="1">
      <alignment horizontal="center" vertical="center"/>
    </xf>
    <xf numFmtId="0" fontId="46" fillId="0" borderId="23" xfId="0" applyFont="1" applyBorder="1" applyAlignment="1">
      <alignment wrapText="1"/>
    </xf>
    <xf numFmtId="0" fontId="46" fillId="0" borderId="31" xfId="0" applyFont="1" applyBorder="1" applyAlignment="1">
      <alignment wrapText="1"/>
    </xf>
    <xf numFmtId="0" fontId="46" fillId="0" borderId="0" xfId="0" applyFont="1" applyBorder="1" applyAlignment="1">
      <alignment wrapText="1"/>
    </xf>
    <xf numFmtId="0" fontId="46" fillId="0" borderId="0" xfId="0" applyFont="1" applyFill="1" applyBorder="1" applyAlignment="1"/>
    <xf numFmtId="0" fontId="47" fillId="0" borderId="8" xfId="0" applyFont="1" applyFill="1" applyBorder="1" applyAlignment="1"/>
    <xf numFmtId="0" fontId="46" fillId="0" borderId="8" xfId="0" applyFont="1" applyFill="1" applyBorder="1" applyAlignment="1">
      <alignment wrapText="1"/>
    </xf>
    <xf numFmtId="0" fontId="46" fillId="0" borderId="8" xfId="0" applyFont="1" applyBorder="1"/>
    <xf numFmtId="0" fontId="12" fillId="0" borderId="8" xfId="0" applyFont="1" applyFill="1" applyBorder="1"/>
    <xf numFmtId="0" fontId="46" fillId="0" borderId="0" xfId="0" applyFont="1" applyFill="1" applyBorder="1" applyAlignment="1">
      <alignment wrapText="1"/>
    </xf>
    <xf numFmtId="0" fontId="47" fillId="0" borderId="0" xfId="0" applyFont="1" applyFill="1" applyBorder="1" applyAlignment="1">
      <alignment wrapText="1"/>
    </xf>
    <xf numFmtId="0" fontId="43" fillId="0" borderId="0" xfId="0" applyFont="1" applyFill="1" applyBorder="1" applyAlignment="1">
      <alignment horizontal="center" vertical="center"/>
    </xf>
    <xf numFmtId="0" fontId="12" fillId="0" borderId="0" xfId="0" applyFont="1" applyFill="1" applyBorder="1"/>
    <xf numFmtId="0" fontId="12" fillId="0" borderId="0" xfId="0" applyFont="1" applyFill="1" applyBorder="1" applyAlignment="1">
      <alignment wrapText="1"/>
    </xf>
    <xf numFmtId="0" fontId="12" fillId="0" borderId="8" xfId="0" applyFont="1" applyFill="1" applyBorder="1" applyAlignment="1">
      <alignment wrapText="1"/>
    </xf>
    <xf numFmtId="0" fontId="12" fillId="16" borderId="0" xfId="0" applyFont="1" applyFill="1" applyBorder="1"/>
    <xf numFmtId="0" fontId="43" fillId="16" borderId="0" xfId="0" applyFont="1" applyFill="1" applyBorder="1"/>
    <xf numFmtId="0" fontId="47" fillId="16" borderId="0" xfId="0" applyFont="1" applyFill="1" applyBorder="1" applyAlignment="1"/>
    <xf numFmtId="0" fontId="46" fillId="16" borderId="0" xfId="0" applyFont="1" applyFill="1" applyBorder="1" applyAlignment="1">
      <alignment wrapText="1"/>
    </xf>
    <xf numFmtId="0" fontId="12" fillId="16" borderId="0" xfId="0" applyFont="1" applyFill="1" applyBorder="1" applyAlignment="1">
      <alignment wrapText="1"/>
    </xf>
    <xf numFmtId="0" fontId="47" fillId="0" borderId="0" xfId="0" applyFont="1" applyFill="1" applyBorder="1" applyAlignment="1"/>
    <xf numFmtId="0" fontId="43" fillId="0" borderId="0" xfId="0" applyFont="1" applyFill="1" applyBorder="1" applyAlignment="1">
      <alignment wrapText="1"/>
    </xf>
    <xf numFmtId="0" fontId="10" fillId="0" borderId="8" xfId="0" applyFont="1" applyFill="1" applyBorder="1" applyAlignment="1">
      <alignment wrapText="1"/>
    </xf>
    <xf numFmtId="0" fontId="10" fillId="0" borderId="0" xfId="0" applyFont="1" applyFill="1" applyAlignment="1">
      <alignment wrapText="1"/>
    </xf>
    <xf numFmtId="0" fontId="0" fillId="0" borderId="0" xfId="0" applyFill="1" applyAlignment="1">
      <alignment vertical="center" wrapText="1"/>
    </xf>
    <xf numFmtId="0" fontId="24" fillId="0" borderId="8" xfId="0" applyFont="1" applyFill="1" applyBorder="1" applyAlignment="1">
      <alignment vertical="center" wrapText="1"/>
    </xf>
    <xf numFmtId="0" fontId="0" fillId="0" borderId="0" xfId="0" applyFill="1" applyAlignment="1">
      <alignment wrapText="1"/>
    </xf>
    <xf numFmtId="0" fontId="13" fillId="12" borderId="26" xfId="0" applyFont="1" applyFill="1" applyBorder="1" applyAlignment="1">
      <alignment horizontal="left" vertical="top"/>
    </xf>
    <xf numFmtId="0" fontId="13" fillId="12" borderId="27" xfId="0" applyFont="1" applyFill="1" applyBorder="1" applyAlignment="1">
      <alignment horizontal="left" vertical="top"/>
    </xf>
    <xf numFmtId="0" fontId="13" fillId="12" borderId="19" xfId="0" applyFont="1" applyFill="1" applyBorder="1" applyAlignment="1">
      <alignment horizontal="left" vertical="top"/>
    </xf>
    <xf numFmtId="0" fontId="17" fillId="0" borderId="26" xfId="0" applyFont="1" applyBorder="1" applyAlignment="1">
      <alignment horizontal="left" vertical="top" wrapText="1"/>
    </xf>
    <xf numFmtId="0" fontId="17" fillId="0" borderId="27" xfId="0" applyFont="1" applyBorder="1" applyAlignment="1">
      <alignment horizontal="left" vertical="top" wrapText="1"/>
    </xf>
    <xf numFmtId="0" fontId="17" fillId="0" borderId="19" xfId="0" applyFont="1" applyBorder="1" applyAlignment="1">
      <alignment horizontal="left" vertical="top" wrapText="1"/>
    </xf>
    <xf numFmtId="0" fontId="13" fillId="0" borderId="30" xfId="0" applyFont="1" applyBorder="1" applyAlignment="1">
      <alignment horizontal="center" vertical="top"/>
    </xf>
    <xf numFmtId="0" fontId="13" fillId="0" borderId="33" xfId="0" applyFont="1" applyBorder="1" applyAlignment="1">
      <alignment horizontal="center" vertical="top"/>
    </xf>
    <xf numFmtId="0" fontId="13" fillId="0" borderId="18" xfId="0" applyFont="1" applyBorder="1" applyAlignment="1">
      <alignment horizontal="center" vertical="top"/>
    </xf>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19" xfId="0" applyFont="1" applyBorder="1" applyAlignment="1">
      <alignment horizontal="left" vertical="top" wrapText="1"/>
    </xf>
    <xf numFmtId="0" fontId="14" fillId="0" borderId="26" xfId="0" applyFont="1" applyBorder="1" applyAlignment="1">
      <alignment horizontal="center" vertical="top" wrapText="1"/>
    </xf>
    <xf numFmtId="0" fontId="14" fillId="0" borderId="27" xfId="0" applyFont="1" applyBorder="1" applyAlignment="1">
      <alignment horizontal="center" vertical="top" wrapText="1"/>
    </xf>
    <xf numFmtId="0" fontId="14" fillId="0" borderId="19" xfId="0" applyFont="1" applyBorder="1" applyAlignment="1">
      <alignment horizontal="center" vertical="top" wrapText="1"/>
    </xf>
    <xf numFmtId="0" fontId="18" fillId="0" borderId="26" xfId="0" applyFont="1" applyBorder="1" applyAlignment="1">
      <alignment horizontal="left" vertical="top" wrapText="1"/>
    </xf>
    <xf numFmtId="0" fontId="18" fillId="0" borderId="27" xfId="0" applyFont="1" applyBorder="1" applyAlignment="1">
      <alignment horizontal="left" vertical="top" wrapText="1"/>
    </xf>
    <xf numFmtId="0" fontId="18" fillId="0" borderId="19" xfId="0" applyFont="1" applyBorder="1" applyAlignment="1">
      <alignment horizontal="left" vertical="top" wrapText="1"/>
    </xf>
    <xf numFmtId="0" fontId="13" fillId="12" borderId="35" xfId="0" applyFont="1" applyFill="1" applyBorder="1" applyAlignment="1">
      <alignment horizontal="center" vertical="top"/>
    </xf>
    <xf numFmtId="0" fontId="13" fillId="12" borderId="0" xfId="0" applyFont="1" applyFill="1" applyAlignment="1">
      <alignment horizontal="center" vertical="top"/>
    </xf>
    <xf numFmtId="0" fontId="13" fillId="0" borderId="35" xfId="0" applyFont="1" applyBorder="1" applyAlignment="1">
      <alignment horizontal="center"/>
    </xf>
    <xf numFmtId="0" fontId="13" fillId="0" borderId="0" xfId="0" applyFont="1" applyAlignment="1">
      <alignment horizontal="center"/>
    </xf>
    <xf numFmtId="0" fontId="13" fillId="0" borderId="35" xfId="0" applyFont="1" applyBorder="1" applyAlignment="1">
      <alignment horizontal="left" vertical="top" wrapText="1"/>
    </xf>
    <xf numFmtId="0" fontId="13" fillId="0" borderId="0" xfId="0" applyFont="1" applyAlignment="1">
      <alignment horizontal="left" vertical="top" wrapText="1"/>
    </xf>
    <xf numFmtId="0" fontId="14" fillId="0" borderId="35" xfId="0" applyFont="1" applyBorder="1" applyAlignment="1">
      <alignment horizontal="center" vertical="top" wrapText="1"/>
    </xf>
    <xf numFmtId="0" fontId="14" fillId="0" borderId="0" xfId="0" applyFont="1" applyAlignment="1">
      <alignment horizontal="center" vertical="top" wrapText="1"/>
    </xf>
    <xf numFmtId="0" fontId="18" fillId="0" borderId="35" xfId="0" applyFont="1" applyBorder="1" applyAlignment="1">
      <alignment horizontal="left" vertical="top" wrapText="1"/>
    </xf>
    <xf numFmtId="0" fontId="18" fillId="0" borderId="0" xfId="0" applyFont="1" applyAlignment="1">
      <alignment horizontal="left" vertical="top" wrapText="1"/>
    </xf>
    <xf numFmtId="0" fontId="13" fillId="12" borderId="32" xfId="0" applyFont="1" applyFill="1" applyBorder="1" applyAlignment="1">
      <alignment horizontal="left" vertical="top" wrapText="1"/>
    </xf>
    <xf numFmtId="0" fontId="13" fillId="12" borderId="25" xfId="0" applyFont="1" applyFill="1" applyBorder="1" applyAlignment="1">
      <alignment horizontal="left" vertical="top" wrapText="1"/>
    </xf>
    <xf numFmtId="0" fontId="13" fillId="0" borderId="30" xfId="0" applyFont="1" applyBorder="1" applyAlignment="1">
      <alignment horizontal="left" vertical="top"/>
    </xf>
    <xf numFmtId="0" fontId="13" fillId="0" borderId="33" xfId="0" applyFont="1" applyBorder="1" applyAlignment="1">
      <alignment horizontal="left" vertical="top"/>
    </xf>
    <xf numFmtId="0" fontId="13" fillId="0" borderId="18" xfId="0" applyFont="1" applyBorder="1" applyAlignment="1">
      <alignment horizontal="left" vertical="top"/>
    </xf>
    <xf numFmtId="0" fontId="17" fillId="0" borderId="26" xfId="0" applyFont="1" applyBorder="1" applyAlignment="1">
      <alignment horizontal="center" vertical="top" wrapText="1"/>
    </xf>
    <xf numFmtId="0" fontId="17" fillId="0" borderId="27" xfId="0" applyFont="1" applyBorder="1" applyAlignment="1">
      <alignment horizontal="center" vertical="top" wrapText="1"/>
    </xf>
    <xf numFmtId="0" fontId="17" fillId="0" borderId="19" xfId="0" applyFont="1" applyBorder="1" applyAlignment="1">
      <alignment horizontal="center" vertical="top" wrapText="1"/>
    </xf>
    <xf numFmtId="0" fontId="13" fillId="0" borderId="32" xfId="0" applyFont="1" applyBorder="1" applyAlignment="1">
      <alignment horizontal="left" vertical="top" wrapText="1"/>
    </xf>
    <xf numFmtId="0" fontId="13" fillId="0" borderId="34" xfId="0" applyFont="1" applyBorder="1" applyAlignment="1">
      <alignment horizontal="left" vertical="top" wrapText="1"/>
    </xf>
    <xf numFmtId="0" fontId="13" fillId="0" borderId="25" xfId="0" applyFont="1" applyBorder="1" applyAlignment="1">
      <alignment horizontal="left" vertical="top" wrapText="1"/>
    </xf>
    <xf numFmtId="0" fontId="0" fillId="0" borderId="27" xfId="0" applyBorder="1" applyAlignment="1"/>
    <xf numFmtId="0" fontId="0" fillId="0" borderId="19" xfId="0" applyBorder="1" applyAlignment="1"/>
    <xf numFmtId="0" fontId="13" fillId="0" borderId="26" xfId="0" applyFont="1" applyBorder="1" applyAlignment="1">
      <alignment horizontal="center"/>
    </xf>
    <xf numFmtId="0" fontId="13" fillId="0" borderId="19" xfId="0" applyFont="1" applyBorder="1" applyAlignment="1">
      <alignment horizontal="center"/>
    </xf>
    <xf numFmtId="0" fontId="13" fillId="0" borderId="26" xfId="0" applyFont="1" applyBorder="1" applyAlignment="1">
      <alignment horizontal="center" wrapText="1"/>
    </xf>
    <xf numFmtId="0" fontId="13" fillId="0" borderId="19" xfId="0" applyFont="1" applyBorder="1" applyAlignment="1">
      <alignment horizontal="center" wrapText="1"/>
    </xf>
    <xf numFmtId="0" fontId="13" fillId="0" borderId="26" xfId="0" applyFont="1" applyBorder="1" applyAlignment="1">
      <alignment horizontal="left" vertical="center" wrapText="1"/>
    </xf>
    <xf numFmtId="0" fontId="13" fillId="0" borderId="27" xfId="0" applyFont="1" applyBorder="1" applyAlignment="1">
      <alignment horizontal="left" vertical="center" wrapText="1"/>
    </xf>
    <xf numFmtId="0" fontId="13" fillId="0" borderId="19" xfId="0" applyFont="1" applyBorder="1" applyAlignment="1">
      <alignment horizontal="left" vertical="center" wrapText="1"/>
    </xf>
    <xf numFmtId="0" fontId="13" fillId="12" borderId="26" xfId="0" applyFont="1" applyFill="1" applyBorder="1" applyAlignment="1">
      <alignment horizontal="center"/>
    </xf>
    <xf numFmtId="0" fontId="13" fillId="12" borderId="19" xfId="0" applyFont="1" applyFill="1" applyBorder="1" applyAlignment="1">
      <alignment horizontal="center"/>
    </xf>
    <xf numFmtId="0" fontId="13" fillId="12" borderId="26" xfId="0" applyFont="1" applyFill="1" applyBorder="1" applyAlignment="1">
      <alignment horizontal="center" vertical="center"/>
    </xf>
    <xf numFmtId="0" fontId="13" fillId="12" borderId="27" xfId="0" applyFont="1" applyFill="1" applyBorder="1" applyAlignment="1">
      <alignment horizontal="center" vertical="center"/>
    </xf>
    <xf numFmtId="0" fontId="13" fillId="12" borderId="19" xfId="0" applyFont="1" applyFill="1" applyBorder="1" applyAlignment="1">
      <alignment horizontal="center" vertical="center"/>
    </xf>
    <xf numFmtId="0" fontId="13" fillId="0" borderId="27" xfId="0" applyFont="1" applyBorder="1" applyAlignment="1">
      <alignment horizontal="center"/>
    </xf>
    <xf numFmtId="0" fontId="13" fillId="0" borderId="27" xfId="0" applyFont="1" applyBorder="1" applyAlignment="1">
      <alignment horizontal="center" wrapText="1"/>
    </xf>
    <xf numFmtId="0" fontId="13" fillId="0" borderId="26" xfId="0" applyFont="1" applyBorder="1" applyAlignment="1">
      <alignment horizontal="left" vertical="top"/>
    </xf>
    <xf numFmtId="0" fontId="13" fillId="0" borderId="27" xfId="0" applyFont="1" applyBorder="1" applyAlignment="1">
      <alignment horizontal="left" vertical="top"/>
    </xf>
    <xf numFmtId="0" fontId="13" fillId="0" borderId="19" xfId="0" applyFont="1" applyBorder="1" applyAlignment="1">
      <alignment horizontal="left" vertical="top"/>
    </xf>
    <xf numFmtId="0" fontId="14" fillId="0" borderId="26" xfId="0" applyFont="1" applyBorder="1" applyAlignment="1">
      <alignment horizontal="left" vertical="top" wrapText="1"/>
    </xf>
    <xf numFmtId="0" fontId="14" fillId="0" borderId="19" xfId="0" applyFont="1" applyBorder="1" applyAlignment="1">
      <alignment horizontal="left" vertical="top" wrapText="1"/>
    </xf>
    <xf numFmtId="0" fontId="14" fillId="17" borderId="8" xfId="0" applyFont="1" applyFill="1" applyBorder="1" applyAlignment="1">
      <alignment horizontal="left" vertical="top" wrapText="1"/>
    </xf>
    <xf numFmtId="0" fontId="14" fillId="17" borderId="9" xfId="0" applyFont="1" applyFill="1" applyBorder="1" applyAlignment="1">
      <alignment horizontal="left" vertical="top" wrapText="1"/>
    </xf>
    <xf numFmtId="0" fontId="19" fillId="18" borderId="22" xfId="0" applyFont="1" applyFill="1" applyBorder="1" applyAlignment="1">
      <alignment horizontal="center" wrapText="1"/>
    </xf>
    <xf numFmtId="0" fontId="19" fillId="18" borderId="23" xfId="0" applyFont="1" applyFill="1" applyBorder="1" applyAlignment="1">
      <alignment horizontal="center" wrapText="1"/>
    </xf>
    <xf numFmtId="0" fontId="19" fillId="18" borderId="31" xfId="0" applyFont="1" applyFill="1" applyBorder="1" applyAlignment="1">
      <alignment horizontal="center" wrapText="1"/>
    </xf>
    <xf numFmtId="0" fontId="19" fillId="18" borderId="22" xfId="0" applyFont="1" applyFill="1" applyBorder="1" applyAlignment="1">
      <alignment horizontal="center"/>
    </xf>
    <xf numFmtId="0" fontId="19" fillId="18" borderId="23" xfId="0" applyFont="1" applyFill="1" applyBorder="1" applyAlignment="1">
      <alignment horizontal="center"/>
    </xf>
    <xf numFmtId="0" fontId="19" fillId="18" borderId="31" xfId="0" applyFont="1" applyFill="1" applyBorder="1" applyAlignment="1">
      <alignment horizontal="center"/>
    </xf>
    <xf numFmtId="0" fontId="13" fillId="0" borderId="26" xfId="0" applyFont="1" applyBorder="1" applyAlignment="1">
      <alignment horizontal="center" vertical="top" wrapText="1"/>
    </xf>
    <xf numFmtId="0" fontId="13" fillId="0" borderId="27" xfId="0" applyFont="1" applyBorder="1" applyAlignment="1">
      <alignment horizontal="center" vertical="top" wrapText="1"/>
    </xf>
    <xf numFmtId="0" fontId="13" fillId="0" borderId="19" xfId="0" applyFont="1" applyBorder="1" applyAlignment="1">
      <alignment horizontal="center" vertical="top" wrapText="1"/>
    </xf>
    <xf numFmtId="0" fontId="13" fillId="0" borderId="26" xfId="0" applyFont="1" applyBorder="1" applyAlignment="1">
      <alignment vertical="top"/>
    </xf>
    <xf numFmtId="0" fontId="13" fillId="0" borderId="19" xfId="0" applyFont="1" applyBorder="1" applyAlignment="1">
      <alignment vertical="top"/>
    </xf>
    <xf numFmtId="0" fontId="11" fillId="7" borderId="26" xfId="4" applyBorder="1" applyAlignment="1">
      <alignment horizontal="left" vertical="top"/>
    </xf>
    <xf numFmtId="0" fontId="11" fillId="7" borderId="27" xfId="4" applyBorder="1" applyAlignment="1">
      <alignment horizontal="left" vertical="top"/>
    </xf>
    <xf numFmtId="0" fontId="11" fillId="7" borderId="19" xfId="4" applyBorder="1" applyAlignment="1">
      <alignment horizontal="left" vertical="top"/>
    </xf>
    <xf numFmtId="0" fontId="14" fillId="0" borderId="27" xfId="0" applyFont="1" applyBorder="1" applyAlignment="1">
      <alignment horizontal="left" vertical="top" wrapText="1"/>
    </xf>
    <xf numFmtId="0" fontId="16" fillId="0" borderId="12" xfId="0" applyFont="1"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top" wrapText="1"/>
    </xf>
    <xf numFmtId="0" fontId="16" fillId="0" borderId="28" xfId="0" applyFont="1" applyBorder="1" applyAlignment="1">
      <alignment horizontal="left" vertical="top"/>
    </xf>
    <xf numFmtId="0" fontId="16" fillId="0" borderId="29" xfId="0" applyFont="1" applyBorder="1" applyAlignment="1">
      <alignment horizontal="left" vertical="top"/>
    </xf>
    <xf numFmtId="0" fontId="16" fillId="0" borderId="16" xfId="0" applyFont="1" applyBorder="1" applyAlignment="1">
      <alignment horizontal="left" vertical="top"/>
    </xf>
    <xf numFmtId="49" fontId="28" fillId="0" borderId="36" xfId="0" applyNumberFormat="1" applyFont="1" applyBorder="1" applyAlignment="1">
      <alignment horizontal="left" vertical="center" wrapText="1"/>
    </xf>
    <xf numFmtId="49" fontId="28" fillId="0" borderId="37" xfId="0" applyNumberFormat="1" applyFont="1" applyBorder="1" applyAlignment="1">
      <alignment horizontal="left" vertical="center" wrapText="1"/>
    </xf>
    <xf numFmtId="49" fontId="28" fillId="0" borderId="4" xfId="0" applyNumberFormat="1" applyFont="1" applyBorder="1" applyAlignment="1">
      <alignment horizontal="left" vertical="center" wrapText="1"/>
    </xf>
    <xf numFmtId="49" fontId="28" fillId="0" borderId="38" xfId="0" applyNumberFormat="1" applyFont="1" applyBorder="1" applyAlignment="1">
      <alignment horizontal="left" vertical="center" wrapText="1"/>
    </xf>
    <xf numFmtId="49" fontId="3" fillId="21" borderId="1" xfId="0" applyNumberFormat="1" applyFont="1" applyFill="1" applyBorder="1" applyAlignment="1">
      <alignment horizontal="center"/>
    </xf>
    <xf numFmtId="49" fontId="3" fillId="21" borderId="39" xfId="0" applyNumberFormat="1" applyFont="1" applyFill="1" applyBorder="1" applyAlignment="1">
      <alignment horizontal="center"/>
    </xf>
    <xf numFmtId="49" fontId="29" fillId="0" borderId="36" xfId="0" applyNumberFormat="1" applyFont="1" applyFill="1" applyBorder="1" applyAlignment="1">
      <alignment horizontal="center" vertical="center" wrapText="1"/>
    </xf>
    <xf numFmtId="49" fontId="29" fillId="0" borderId="37" xfId="0" applyNumberFormat="1" applyFont="1" applyFill="1" applyBorder="1" applyAlignment="1">
      <alignment horizontal="center" vertical="center" wrapText="1"/>
    </xf>
    <xf numFmtId="0" fontId="10" fillId="0" borderId="37" xfId="0" applyFont="1" applyBorder="1" applyAlignment="1">
      <alignment horizontal="center" vertical="center" wrapText="1"/>
    </xf>
    <xf numFmtId="0" fontId="0" fillId="0" borderId="37" xfId="0" applyBorder="1" applyAlignment="1">
      <alignment horizontal="center" vertical="center" wrapText="1"/>
    </xf>
    <xf numFmtId="0" fontId="43" fillId="0" borderId="0" xfId="0" applyFont="1" applyAlignment="1">
      <alignment horizontal="left"/>
    </xf>
    <xf numFmtId="0" fontId="12" fillId="16" borderId="8" xfId="0" applyFont="1" applyFill="1" applyBorder="1" applyAlignment="1">
      <alignment wrapText="1"/>
    </xf>
    <xf numFmtId="0" fontId="12" fillId="0" borderId="8" xfId="0" applyFont="1" applyFill="1" applyBorder="1" applyAlignment="1">
      <alignment horizontal="right"/>
    </xf>
  </cellXfs>
  <cellStyles count="13">
    <cellStyle name="40% - Colore 4" xfId="1" builtinId="43"/>
    <cellStyle name="40% - Colore 6" xfId="2" builtinId="51"/>
    <cellStyle name="Excel Built-in Normal" xfId="5"/>
    <cellStyle name="Neutrale" xfId="3" builtinId="28"/>
    <cellStyle name="Normale" xfId="0" builtinId="0"/>
    <cellStyle name="Normale 2" xfId="6"/>
    <cellStyle name="Titolo 1 2" xfId="7"/>
    <cellStyle name="Titolo 2 2" xfId="8"/>
    <cellStyle name="Titolo 3 2" xfId="9"/>
    <cellStyle name="Titolo 4 2" xfId="10"/>
    <cellStyle name="Titolo 5" xfId="11"/>
    <cellStyle name="Titolo5" xfId="12"/>
    <cellStyle name="Valore non valido" xfId="4"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239"/>
  <sheetViews>
    <sheetView zoomScaleNormal="100" workbookViewId="0">
      <pane xSplit="7" ySplit="27" topLeftCell="L28" activePane="bottomRight" state="frozen"/>
      <selection pane="topRight" activeCell="H24" sqref="H24"/>
      <selection pane="bottomLeft" activeCell="A28" sqref="A28"/>
      <selection pane="bottomRight" activeCell="F28" sqref="F28:G28"/>
    </sheetView>
  </sheetViews>
  <sheetFormatPr defaultRowHeight="11.25" x14ac:dyDescent="0.2"/>
  <cols>
    <col min="1" max="1" width="13.5703125" style="12" customWidth="1"/>
    <col min="2" max="3" width="13.5703125" style="12" hidden="1" customWidth="1"/>
    <col min="4" max="4" width="4.28515625" style="98" customWidth="1"/>
    <col min="5" max="5" width="20.28515625" style="11" customWidth="1"/>
    <col min="6" max="6" width="10.7109375" style="120" customWidth="1"/>
    <col min="7" max="7" width="26.7109375" style="120" customWidth="1"/>
    <col min="8" max="8" width="34" style="93" customWidth="1"/>
    <col min="9" max="9" width="39" style="93" customWidth="1"/>
    <col min="10" max="10" width="63" style="62" customWidth="1"/>
    <col min="11" max="11" width="19.5703125" style="75" customWidth="1"/>
    <col min="12" max="12" width="59.42578125" style="11" customWidth="1"/>
    <col min="13" max="13" width="5.85546875" style="11" customWidth="1"/>
    <col min="14" max="14" width="45.7109375" style="12" customWidth="1"/>
    <col min="15" max="15" width="9.140625" style="12"/>
    <col min="16" max="16" width="91.28515625" style="12" customWidth="1"/>
    <col min="17" max="16384" width="9.140625" style="12"/>
  </cols>
  <sheetData>
    <row r="1" spans="1:16" hidden="1" x14ac:dyDescent="0.2">
      <c r="A1" s="12" t="s">
        <v>0</v>
      </c>
      <c r="D1" s="97" t="s">
        <v>1</v>
      </c>
    </row>
    <row r="2" spans="1:16" ht="12" hidden="1" thickBot="1" x14ac:dyDescent="0.25">
      <c r="P2" s="13" t="s">
        <v>2</v>
      </c>
    </row>
    <row r="3" spans="1:16" ht="12" hidden="1" thickBot="1" x14ac:dyDescent="0.25">
      <c r="P3" s="5" t="s">
        <v>3</v>
      </c>
    </row>
    <row r="4" spans="1:16" ht="12" hidden="1" thickBot="1" x14ac:dyDescent="0.25">
      <c r="P4" s="7" t="s">
        <v>4</v>
      </c>
    </row>
    <row r="5" spans="1:16" ht="12" hidden="1" thickBot="1" x14ac:dyDescent="0.25">
      <c r="P5" s="5" t="s">
        <v>5</v>
      </c>
    </row>
    <row r="6" spans="1:16" ht="12" hidden="1" thickBot="1" x14ac:dyDescent="0.25">
      <c r="P6" s="7" t="s">
        <v>6</v>
      </c>
    </row>
    <row r="7" spans="1:16" ht="12" hidden="1" thickBot="1" x14ac:dyDescent="0.25">
      <c r="P7" s="13" t="s">
        <v>7</v>
      </c>
    </row>
    <row r="8" spans="1:16" ht="12" hidden="1" thickBot="1" x14ac:dyDescent="0.25">
      <c r="P8" s="5" t="s">
        <v>8</v>
      </c>
    </row>
    <row r="9" spans="1:16" ht="12" hidden="1" thickBot="1" x14ac:dyDescent="0.25">
      <c r="P9" s="7" t="s">
        <v>9</v>
      </c>
    </row>
    <row r="10" spans="1:16" ht="12" hidden="1" thickBot="1" x14ac:dyDescent="0.25">
      <c r="P10" s="13" t="s">
        <v>10</v>
      </c>
    </row>
    <row r="11" spans="1:16" ht="12" hidden="1" thickBot="1" x14ac:dyDescent="0.25">
      <c r="P11" s="5" t="s">
        <v>11</v>
      </c>
    </row>
    <row r="12" spans="1:16" ht="12" hidden="1" thickBot="1" x14ac:dyDescent="0.25">
      <c r="P12" s="13" t="s">
        <v>12</v>
      </c>
    </row>
    <row r="13" spans="1:16" ht="12" hidden="1" thickBot="1" x14ac:dyDescent="0.25">
      <c r="P13" s="7" t="s">
        <v>13</v>
      </c>
    </row>
    <row r="14" spans="1:16" ht="12" hidden="1" thickBot="1" x14ac:dyDescent="0.25">
      <c r="P14" s="5" t="s">
        <v>14</v>
      </c>
    </row>
    <row r="15" spans="1:16" ht="12" hidden="1" thickBot="1" x14ac:dyDescent="0.25">
      <c r="P15" s="13" t="s">
        <v>15</v>
      </c>
    </row>
    <row r="16" spans="1:16" ht="12" hidden="1" thickBot="1" x14ac:dyDescent="0.25">
      <c r="P16" s="7" t="s">
        <v>16</v>
      </c>
    </row>
    <row r="17" spans="1:16" ht="12" hidden="1" thickBot="1" x14ac:dyDescent="0.25">
      <c r="P17" s="5" t="s">
        <v>17</v>
      </c>
    </row>
    <row r="18" spans="1:16" ht="12" hidden="1" thickBot="1" x14ac:dyDescent="0.25">
      <c r="P18" s="13" t="s">
        <v>18</v>
      </c>
    </row>
    <row r="19" spans="1:16" ht="12" hidden="1" thickBot="1" x14ac:dyDescent="0.25">
      <c r="P19" s="7" t="s">
        <v>19</v>
      </c>
    </row>
    <row r="20" spans="1:16" ht="12" hidden="1" thickBot="1" x14ac:dyDescent="0.25">
      <c r="P20" s="5" t="s">
        <v>20</v>
      </c>
    </row>
    <row r="21" spans="1:16" ht="12" hidden="1" thickBot="1" x14ac:dyDescent="0.25">
      <c r="P21" s="7" t="s">
        <v>21</v>
      </c>
    </row>
    <row r="22" spans="1:16" hidden="1" x14ac:dyDescent="0.2"/>
    <row r="23" spans="1:16" hidden="1" x14ac:dyDescent="0.2"/>
    <row r="24" spans="1:16" ht="22.5" x14ac:dyDescent="0.2">
      <c r="D24" s="99">
        <f>MAX(D28:D154)+1</f>
        <v>107</v>
      </c>
      <c r="E24" s="14" t="s">
        <v>22</v>
      </c>
    </row>
    <row r="25" spans="1:16" s="70" customFormat="1" ht="25.5" x14ac:dyDescent="0.2">
      <c r="A25" s="391" t="s">
        <v>23</v>
      </c>
      <c r="B25" s="392"/>
      <c r="C25" s="392"/>
      <c r="D25" s="392"/>
      <c r="E25" s="393"/>
      <c r="F25" s="388" t="s">
        <v>24</v>
      </c>
      <c r="G25" s="389"/>
      <c r="H25" s="390"/>
      <c r="I25" s="388" t="s">
        <v>25</v>
      </c>
      <c r="J25" s="390"/>
      <c r="K25" s="68" t="s">
        <v>26</v>
      </c>
      <c r="L25" s="68" t="s">
        <v>27</v>
      </c>
      <c r="M25" s="69"/>
    </row>
    <row r="26" spans="1:16" s="70" customFormat="1" ht="12.75" x14ac:dyDescent="0.2">
      <c r="A26" s="71" t="s">
        <v>28</v>
      </c>
      <c r="D26" s="100" t="s">
        <v>29</v>
      </c>
      <c r="E26" s="72" t="s">
        <v>30</v>
      </c>
      <c r="F26" s="121" t="s">
        <v>28</v>
      </c>
      <c r="G26" s="121" t="s">
        <v>31</v>
      </c>
      <c r="H26" s="94" t="s">
        <v>32</v>
      </c>
      <c r="I26" s="96" t="s">
        <v>33</v>
      </c>
      <c r="J26" s="78" t="s">
        <v>34</v>
      </c>
      <c r="K26" s="73" t="s">
        <v>35</v>
      </c>
      <c r="L26" s="74" t="s">
        <v>36</v>
      </c>
      <c r="M26" s="69"/>
    </row>
    <row r="27" spans="1:16" x14ac:dyDescent="0.2">
      <c r="A27" s="65"/>
      <c r="C27" s="12" t="s">
        <v>31</v>
      </c>
      <c r="D27" s="101"/>
      <c r="E27" s="65" t="s">
        <v>2</v>
      </c>
      <c r="F27" s="122"/>
      <c r="G27" s="122"/>
      <c r="H27" s="79"/>
      <c r="I27" s="79"/>
      <c r="J27" s="79"/>
      <c r="K27" s="66"/>
      <c r="L27" s="67"/>
    </row>
    <row r="28" spans="1:16" ht="45" x14ac:dyDescent="0.2">
      <c r="A28" s="86" t="str">
        <f t="shared" ref="A28:A37" si="0">CONCATENATE(B28,"-",C28,"-",D28)</f>
        <v>CIUS-BT-98</v>
      </c>
      <c r="B28" s="10" t="s">
        <v>23</v>
      </c>
      <c r="C28" s="10" t="s">
        <v>31</v>
      </c>
      <c r="D28" s="102">
        <v>98</v>
      </c>
      <c r="E28" s="87" t="s">
        <v>3</v>
      </c>
      <c r="F28" s="88" t="s">
        <v>37</v>
      </c>
      <c r="G28" s="88" t="str">
        <f>VLOOKUP(F28,BT!$A$2:$B$222,2,FALSE)</f>
        <v>Seller tax registration identifier</v>
      </c>
      <c r="H28" s="89" t="str">
        <f>VLOOKUP(F28,BT!$A$2:$C$222,3,FALSE)</f>
        <v>The local identification (defined by the Seller’s address) of the Seller for tax purposes or a reference that enables the Seller to state his registered tax status.</v>
      </c>
      <c r="I28" s="89" t="str">
        <f>VLOOKUP(F28,ubl!$A$2:$B$222,2,FALSE)</f>
        <v>/Invoice/cac:AccountingSupplierParty/cac:Party/cac:PartyTaxScheme/cbc:CompanyID</v>
      </c>
      <c r="J28" s="89" t="str">
        <f>VLOOKUP(F28,cii!$A$2:$B$297,2,FALSE)</f>
        <v>/rsm:CrossIndustryInvoice/rsm:SupplyChainTradeTransaction/ram:ApplicableHeaderTradeAgreement/ram:SellerTradeParty/ram:SpecifiedTaxRegistration/ram:ID</v>
      </c>
      <c r="K28" s="88" t="s">
        <v>38</v>
      </c>
      <c r="L28" s="126" t="s">
        <v>39</v>
      </c>
      <c r="M28" s="109"/>
      <c r="N28" s="107"/>
    </row>
    <row r="29" spans="1:16" ht="33.75" x14ac:dyDescent="0.2">
      <c r="A29" s="86" t="str">
        <f t="shared" si="0"/>
        <v>CIUS-BT-84</v>
      </c>
      <c r="B29" s="10" t="s">
        <v>23</v>
      </c>
      <c r="C29" s="10" t="s">
        <v>31</v>
      </c>
      <c r="D29" s="102">
        <v>84</v>
      </c>
      <c r="E29" s="87" t="s">
        <v>4</v>
      </c>
      <c r="F29" s="88" t="s">
        <v>40</v>
      </c>
      <c r="G29" s="88" t="str">
        <f>VLOOKUP(F29,BT!$A$2:$B$222,2,FALSE)</f>
        <v>Payment account identifier</v>
      </c>
      <c r="H29" s="89" t="str">
        <f>VLOOKUP(F29,BT!$A$2:$C$222,3,FALSE)</f>
        <v>A unique identifier of the financial payment account, at a payment service provider, to which payment should be made.</v>
      </c>
      <c r="I29" s="89" t="str">
        <f>VLOOKUP(F29,ubl!$A$2:$B$222,2,FALSE)</f>
        <v>/Invoice/cac:PaymentMeans/cac:PayeeFinancialAccount/cbc:ID</v>
      </c>
      <c r="J29" s="89" t="str">
        <f>VLOOKUP(F29,cii!$A$2:$B$297,2,FALSE)</f>
        <v>/rsm:CrossIndustryInvoice/rsm:SupplyChainTradeTransaction/ram:ApplicableHeaderTradeSettlement/ram:SpecifiedTradeSettlementPaymentMeans/ram:PayeePartyCreditorFinancialAccount/ram:IBANID</v>
      </c>
      <c r="K29" s="88" t="s">
        <v>41</v>
      </c>
      <c r="L29" s="90" t="s">
        <v>42</v>
      </c>
    </row>
    <row r="30" spans="1:16" x14ac:dyDescent="0.2">
      <c r="A30" s="65"/>
      <c r="C30" s="12" t="s">
        <v>43</v>
      </c>
      <c r="D30" s="101"/>
      <c r="E30" s="386" t="s">
        <v>7</v>
      </c>
      <c r="F30" s="386"/>
      <c r="G30" s="386"/>
      <c r="H30" s="386"/>
      <c r="I30" s="386"/>
      <c r="J30" s="386"/>
      <c r="K30" s="386"/>
      <c r="L30" s="387"/>
    </row>
    <row r="31" spans="1:16" ht="56.25" x14ac:dyDescent="0.2">
      <c r="A31" s="113" t="str">
        <f>CONCATENATE(B31,"-",C31,"-",D31)</f>
        <v>CIUS-CA-2</v>
      </c>
      <c r="B31" s="10" t="s">
        <v>23</v>
      </c>
      <c r="C31" s="10" t="s">
        <v>43</v>
      </c>
      <c r="D31" s="102">
        <v>2</v>
      </c>
      <c r="E31" s="19" t="s">
        <v>8</v>
      </c>
      <c r="F31" s="88" t="s">
        <v>44</v>
      </c>
      <c r="G31" s="88" t="str">
        <f>CONCATENATE(VLOOKUP("BT-49",BT!$A$2:$B$297,2,FALSE),CHAR(10), VLOOKUP("BT-49-1",BT!$A$2:$B$297,2,FALSE))</f>
        <v>Buyer electronic address
Buyer electronic address identification scheme identifier</v>
      </c>
      <c r="H31" s="89" t="str">
        <f>CONCATENATE(VLOOKUP("BT-49",BT!$A$2:$C$297,3,FALSE),CHAR(10), VLOOKUP("BT-49-1",BT!$A$2:$C$297,3,FALSE))</f>
        <v>Identifies the Buyer's electronic address to which a business document should be delivered.
The identification scheme identifier of the Buyer electronic address.</v>
      </c>
      <c r="I31" s="115" t="str">
        <f>CONCATENATE(VLOOKUP("BT-49",ubl!$A$2:$B$297,2,FALSE),CHAR(10), VLOOKUP("BT-49-1",ubl!$A$2:$B$297,2,FALSE))</f>
        <v>/Invoice/cac:AccountingCustomerParty/cac:Party/cbc:EndpointID
/Invoice/cac:AccountingCustomerParty/cac:Party/cbc:EndpointID/@schemeID</v>
      </c>
      <c r="J31" s="116" t="str">
        <f>CONCATENATE(VLOOKUP("BT-49",cii!$A$2:$B$297,2,FALSE),CHAR(10), VLOOKUP("BT-49-1",cii!$A$2:$B$297,2,FALSE))</f>
        <v>/rsm:CrossIndustryInvoice/rsm:SupplyChainTradeTransaction/ram:ApplicableHeaderTradeAgreement/ram:BuyerTradeParty/ram:URIUniversalCommunication/ram:URIID
/rsm:CrossIndustryInvoice/rsm:SupplyChainTradeTransaction/ram:ApplicableHeaderTradeAgreement/ram:BuyerTradeParty/ram:URIUniversalCommunication/ram:URIID/@schemeID</v>
      </c>
      <c r="K31" s="88" t="s">
        <v>45</v>
      </c>
      <c r="L31" s="114" t="s">
        <v>46</v>
      </c>
      <c r="N31" s="107"/>
    </row>
    <row r="32" spans="1:16" ht="22.5" x14ac:dyDescent="0.2">
      <c r="A32" s="397" t="str">
        <f t="shared" si="0"/>
        <v>CIUS-CA-9</v>
      </c>
      <c r="B32" s="10" t="s">
        <v>23</v>
      </c>
      <c r="C32" s="10" t="s">
        <v>43</v>
      </c>
      <c r="D32" s="102">
        <v>9</v>
      </c>
      <c r="E32" s="335" t="s">
        <v>8</v>
      </c>
      <c r="F32" s="88" t="s">
        <v>47</v>
      </c>
      <c r="G32" s="91" t="str">
        <f>VLOOKUP("BT-31",BT!$A$2:$B$297,2,FALSE)</f>
        <v>Seller VAT identifier</v>
      </c>
      <c r="H32" s="89" t="str">
        <f>VLOOKUP("BT-31",BT!$A$2:$C$297,3,FALSE)</f>
        <v>The Seller's VAT identifier (also known as Seller VAT identification number).</v>
      </c>
      <c r="I32" s="89" t="str">
        <f>VLOOKUP(F32,ubl!$A$2:$B$297,2,FALSE)</f>
        <v>/Invoice/cac:AccountingSupplierParty/cac:Party/cac:PartyTaxScheme/cbc:CompanyID</v>
      </c>
      <c r="J32" s="89" t="str">
        <f>VLOOKUP(F32,cii!$A$2:$B$297,2,FALSE)</f>
        <v>/rsm:CrossIndustryInvoice/rsm:SupplyChainTradeTransaction/ram:ApplicableHeaderTradeAgreement/ram:SellerTradeParty/ram:SpecifiedTaxRegistration/ram:ID</v>
      </c>
      <c r="K32" s="88" t="s">
        <v>48</v>
      </c>
      <c r="L32" s="90" t="s">
        <v>49</v>
      </c>
    </row>
    <row r="33" spans="1:12" ht="33.75" x14ac:dyDescent="0.2">
      <c r="A33" s="398"/>
      <c r="B33" s="10" t="s">
        <v>23</v>
      </c>
      <c r="C33" s="10" t="s">
        <v>43</v>
      </c>
      <c r="D33" s="102">
        <v>9</v>
      </c>
      <c r="E33" s="337"/>
      <c r="F33" s="88" t="s">
        <v>50</v>
      </c>
      <c r="G33" s="91" t="str">
        <f>VLOOKUP("BT-63",BT!$A$2:$B$297,2,FALSE)</f>
        <v>Seller tax representative VAT identifier</v>
      </c>
      <c r="H33" s="89" t="str">
        <f>VLOOKUP("BT-63",BT!$A$2:$C$297,3,FALSE)</f>
        <v>The VAT identifier of the Seller's tax representative party.</v>
      </c>
      <c r="I33" s="89" t="str">
        <f xml:space="preserve"> VLOOKUP(F33,ubl!$A$2:$B$297,2,FALSE)</f>
        <v>/Invoice/cac:TaxRepresentativeParty/cac:PartyTaxScheme/cbc:CompanyID</v>
      </c>
      <c r="J33" s="89" t="str">
        <f>VLOOKUP(F33,cii!$A$2:$B$297,2,FALSE)</f>
        <v>/rsm:CrossIndustryInvoice/rsm:SupplyChainTradeTransaction/ram:ApplicableHeaderTradeAgreement/ram:SellerTaxRepresentativeTradeParty/ram:SpecifiedTaxRegistration/ram:ID</v>
      </c>
      <c r="K33" s="88" t="s">
        <v>48</v>
      </c>
      <c r="L33" s="90" t="s">
        <v>51</v>
      </c>
    </row>
    <row r="34" spans="1:12" ht="22.5" x14ac:dyDescent="0.2">
      <c r="A34" s="381" t="str">
        <f t="shared" si="0"/>
        <v>CIUS-CA-10</v>
      </c>
      <c r="B34" s="84" t="s">
        <v>23</v>
      </c>
      <c r="C34" s="84" t="s">
        <v>43</v>
      </c>
      <c r="D34" s="102">
        <v>10</v>
      </c>
      <c r="E34" s="394" t="s">
        <v>8</v>
      </c>
      <c r="F34" s="88" t="s">
        <v>52</v>
      </c>
      <c r="G34" s="91" t="str">
        <f>VLOOKUP("BT-35",BT!$A$2:$B$297,2,FALSE)</f>
        <v>Seller address line 1</v>
      </c>
      <c r="H34" s="85" t="str">
        <f>VLOOKUP("BT-35",BT!$A$2:$C$297,3,FALSE)</f>
        <v>The main address line in an address.</v>
      </c>
      <c r="I34" s="85" t="str">
        <f xml:space="preserve"> VLOOKUP(F34,ubl!$A$2:$B$297,2,FALSE)</f>
        <v>/Invoice/cac:AccountingSupplierParty/cac:Party/cac:PostalAddress/cbc:StreetName</v>
      </c>
      <c r="J34" s="85" t="str">
        <f>VLOOKUP(F34,cii!$A$2:$B$297,2,FALSE)</f>
        <v>/rsm:CrossIndustryInvoice/rsm:SupplyChainTradeTransaction/ram:ApplicableHeaderTradeAgreement/ram:SellerTradeParty/ram:PostalTradeAddress/ram:LineOne</v>
      </c>
      <c r="K34" s="384" t="s">
        <v>53</v>
      </c>
      <c r="L34" s="108" t="s">
        <v>54</v>
      </c>
    </row>
    <row r="35" spans="1:12" ht="22.5" x14ac:dyDescent="0.2">
      <c r="A35" s="382"/>
      <c r="B35" s="84" t="s">
        <v>23</v>
      </c>
      <c r="C35" s="84" t="s">
        <v>43</v>
      </c>
      <c r="D35" s="102">
        <v>10</v>
      </c>
      <c r="E35" s="395"/>
      <c r="F35" s="88" t="s">
        <v>55</v>
      </c>
      <c r="G35" s="91" t="str">
        <f>VLOOKUP("BT-37",BT!$A$2:$B$297,2,FALSE)</f>
        <v>Seller city</v>
      </c>
      <c r="H35" s="85" t="str">
        <f>VLOOKUP("BT-37",BT!$A$2:$C$297,3,FALSE)</f>
        <v>The common name of the city, town or village, where the Seller address is located.</v>
      </c>
      <c r="I35" s="85" t="str">
        <f xml:space="preserve"> VLOOKUP(F35,ubl!$A$2:$B$297,2,FALSE)</f>
        <v>/Invoice/cac:AccountingSupplierParty/cac:Party/cac:PostalAddress/cbc:CityName</v>
      </c>
      <c r="J35" s="85" t="str">
        <f>VLOOKUP(F35,cii!$A$2:$B$297,2,FALSE)</f>
        <v>/rsm:CrossIndustryInvoice/rsm:SupplyChainTradeTransaction/ram:ApplicableHeaderTradeAgreement/ram:SellerTradeParty/ram:PostalTradeAddress/ram:CityName</v>
      </c>
      <c r="K35" s="402"/>
      <c r="L35" s="108" t="s">
        <v>54</v>
      </c>
    </row>
    <row r="36" spans="1:12" ht="33.75" x14ac:dyDescent="0.2">
      <c r="A36" s="383"/>
      <c r="B36" s="84" t="s">
        <v>23</v>
      </c>
      <c r="C36" s="84" t="s">
        <v>43</v>
      </c>
      <c r="D36" s="102">
        <v>10</v>
      </c>
      <c r="E36" s="396"/>
      <c r="F36" s="88" t="s">
        <v>56</v>
      </c>
      <c r="G36" s="91" t="str">
        <f>VLOOKUP("BT-38",BT!$A$2:$B$297,2,FALSE)</f>
        <v>Seller post code</v>
      </c>
      <c r="H36" s="85" t="str">
        <f>VLOOKUP("BT-38",BT!$A$2:$C$297,3,FALSE)</f>
        <v>The identifier for an addressable group of properties according to the relevant postal service.</v>
      </c>
      <c r="I36" s="85" t="str">
        <f xml:space="preserve"> VLOOKUP(F36,ubl!$A$2:$B$297,2,FALSE)</f>
        <v>/Invoice/cac:AccountingSupplierParty/cac:Party/cac:PostalAddress/cbc:PostalZone</v>
      </c>
      <c r="J36" s="85" t="str">
        <f>VLOOKUP(F36,cii!$A$2:$B$297,2,FALSE)</f>
        <v>/rsm:CrossIndustryInvoice/rsm:SupplyChainTradeTransaction/ram:ApplicableHeaderTradeAgreement/ram:SellerTradeParty/ram:PostalTradeAddress/ram:PostcodeCode</v>
      </c>
      <c r="K36" s="385"/>
      <c r="L36" s="108" t="s">
        <v>57</v>
      </c>
    </row>
    <row r="37" spans="1:12" ht="22.5" x14ac:dyDescent="0.2">
      <c r="A37" s="381" t="str">
        <f t="shared" si="0"/>
        <v>CIUS-CA-11</v>
      </c>
      <c r="B37" s="12" t="s">
        <v>23</v>
      </c>
      <c r="C37" s="12" t="s">
        <v>43</v>
      </c>
      <c r="D37" s="103">
        <v>11</v>
      </c>
      <c r="E37" s="335" t="s">
        <v>8</v>
      </c>
      <c r="F37" s="88" t="s">
        <v>58</v>
      </c>
      <c r="G37" s="91" t="str">
        <f>VLOOKUP("BT-50",BT!$A$2:$B$297,2,FALSE)</f>
        <v>Buyer address line 1</v>
      </c>
      <c r="H37" s="85" t="str">
        <f>VLOOKUP("BT-50",BT!$A$2:$C$297,3,FALSE)</f>
        <v>The main address line in an address.</v>
      </c>
      <c r="I37" s="85" t="str">
        <f xml:space="preserve"> VLOOKUP($F37,ubl!$A$2:$B$297,2,FALSE)</f>
        <v>/Invoice/cac:AccountingCustomerParty/cac:Party/cac:PostalAddress/cbc:StreetName</v>
      </c>
      <c r="J37" s="63" t="str">
        <f>VLOOKUP($F37,cii!$A$2:$B$297,2,FALSE)</f>
        <v>/rsm:CrossIndustryInvoice/rsm:SupplyChainTradeTransaction/ram:ApplicableHeaderTradeAgreement/ram:BuyerTradeParty/ram:PostalTradeAddress/ram:LineOne</v>
      </c>
      <c r="K37" s="384" t="s">
        <v>59</v>
      </c>
      <c r="L37" s="108" t="s">
        <v>57</v>
      </c>
    </row>
    <row r="38" spans="1:12" ht="22.5" x14ac:dyDescent="0.2">
      <c r="A38" s="382"/>
      <c r="B38" s="12" t="s">
        <v>23</v>
      </c>
      <c r="C38" s="12" t="s">
        <v>43</v>
      </c>
      <c r="D38" s="103">
        <v>11</v>
      </c>
      <c r="E38" s="336"/>
      <c r="F38" s="88" t="s">
        <v>60</v>
      </c>
      <c r="G38" s="91" t="str">
        <f>VLOOKUP("BT-52",BT!$A$2:$B$297,2,FALSE)</f>
        <v>Buyer city</v>
      </c>
      <c r="H38" s="85" t="str">
        <f>VLOOKUP("BT-52",BT!$A$2:$C$297,3,FALSE)</f>
        <v>The common name of the city, town or village, where the Buyer's address is located.</v>
      </c>
      <c r="I38" s="85" t="str">
        <f xml:space="preserve"> VLOOKUP($F38,ubl!$A$2:$B$297,2,FALSE)</f>
        <v>/Invoice/cac:AccountingCustomerParty/cac:Party/cac:PostalAddress/cbc:CityName</v>
      </c>
      <c r="J38" s="63" t="str">
        <f>VLOOKUP($F38,cii!$A$2:$B$297,2,FALSE)</f>
        <v>/rsm:CrossIndustryInvoice/rsm:SupplyChainTradeTransaction/ram:ApplicableHeaderTradeAgreement/ram:BuyerTradeParty/ram:PostalTradeAddress/ram:CityName</v>
      </c>
      <c r="K38" s="402"/>
      <c r="L38" s="108" t="s">
        <v>57</v>
      </c>
    </row>
    <row r="39" spans="1:12" ht="33.75" x14ac:dyDescent="0.2">
      <c r="A39" s="383"/>
      <c r="B39" s="12" t="s">
        <v>23</v>
      </c>
      <c r="C39" s="12" t="s">
        <v>43</v>
      </c>
      <c r="D39" s="103">
        <v>11</v>
      </c>
      <c r="E39" s="337"/>
      <c r="F39" s="88" t="s">
        <v>61</v>
      </c>
      <c r="G39" s="91" t="str">
        <f>VLOOKUP("BT-53",BT!$A$2:$B$297,2,FALSE)</f>
        <v>Buyer post code</v>
      </c>
      <c r="H39" s="85" t="str">
        <f>VLOOKUP("BT-53",BT!$A$2:$C$297,3,FALSE)</f>
        <v>The identifier for an addressable group of properties according to the relevant postal service.</v>
      </c>
      <c r="I39" s="85" t="str">
        <f xml:space="preserve"> VLOOKUP($F39,ubl!$A$2:$B$297,2,FALSE)</f>
        <v>/Invoice/cac:AccountingCustomerParty/cac:Party/cac:PostalAddress/cbc:PostalZone</v>
      </c>
      <c r="J39" s="63" t="str">
        <f>VLOOKUP($F39,cii!$A$2:$B$297,2,FALSE)</f>
        <v>/rsm:CrossIndustryInvoice/rsm:SupplyChainTradeTransaction/ram:ApplicableHeaderTradeAgreement/ram:BuyerTradeParty/ram:PostalTradeAddress/ram:PostcodeCode</v>
      </c>
      <c r="K39" s="385"/>
      <c r="L39" s="108" t="s">
        <v>57</v>
      </c>
    </row>
    <row r="40" spans="1:12" ht="22.5" x14ac:dyDescent="0.2">
      <c r="A40" s="399" t="str">
        <f>CONCATENATE(B40,"-",C40,"-",D40)</f>
        <v>CIUS-CA-12</v>
      </c>
      <c r="B40" s="12" t="s">
        <v>23</v>
      </c>
      <c r="C40" s="12" t="s">
        <v>43</v>
      </c>
      <c r="D40" s="103">
        <v>12</v>
      </c>
      <c r="E40" s="335" t="s">
        <v>8</v>
      </c>
      <c r="F40" s="88" t="s">
        <v>62</v>
      </c>
      <c r="G40" s="88" t="str">
        <f>VLOOKUP(F40,BT!$A$2:$B$222,2,FALSE)</f>
        <v>Deliver to address line 1</v>
      </c>
      <c r="H40" s="89" t="str">
        <f>VLOOKUP(F40,BT!$A$2:$C$222,3,FALSE)</f>
        <v>The main address line in an address.</v>
      </c>
      <c r="I40" s="85" t="str">
        <f xml:space="preserve"> VLOOKUP($F40,ubl!$A$2:$B$297,2,FALSE)</f>
        <v>/Invoice/cac:Delivery/cac:DeliveryLocation/cac:Address/cbc:StreetName</v>
      </c>
      <c r="J40" s="63" t="str">
        <f>VLOOKUP($F40,cii!$A$2:$B$297,2,FALSE)</f>
        <v>/rsm:CrossIndustryInvoice/rsm:SupplyChainTradeTransaction/ram:ApplicableHeaderTradeDelivery/ram:ShipToTradeParty/ram:PostalTradeAddress/ram:LineOne</v>
      </c>
      <c r="K40" s="384" t="s">
        <v>63</v>
      </c>
      <c r="L40" s="108" t="s">
        <v>64</v>
      </c>
    </row>
    <row r="41" spans="1:12" ht="22.5" x14ac:dyDescent="0.2">
      <c r="A41" s="400"/>
      <c r="B41" s="12" t="s">
        <v>23</v>
      </c>
      <c r="C41" s="12" t="s">
        <v>43</v>
      </c>
      <c r="D41" s="103">
        <v>12</v>
      </c>
      <c r="E41" s="336"/>
      <c r="F41" s="88" t="s">
        <v>65</v>
      </c>
      <c r="G41" s="88" t="str">
        <f>VLOOKUP(F41,BT!$A$2:$B$222,2,FALSE)</f>
        <v>Deliver to city</v>
      </c>
      <c r="H41" s="89" t="str">
        <f>VLOOKUP(F41,BT!$A$2:$C$222,3,FALSE)</f>
        <v>The common name of the city, town or village, where the deliver to address is located.</v>
      </c>
      <c r="I41" s="85" t="str">
        <f xml:space="preserve"> VLOOKUP($F41,ubl!$A$2:$B$297,2,FALSE)</f>
        <v>/Invoice/cac:Delivery/cac:DeliveryLocation/cac:Address/cbc:CityName</v>
      </c>
      <c r="J41" s="63" t="str">
        <f>VLOOKUP($F41,cii!$A$2:$B$297,2,FALSE)</f>
        <v>/rsm:CrossIndustryInvoice/rsm:SupplyChainTradeTransaction/ram:ApplicableHeaderTradeDelivery/ram:ShipToTradeParty/ram:PostalTradeAddress/ram:CityName</v>
      </c>
      <c r="K41" s="402"/>
      <c r="L41" s="108" t="s">
        <v>64</v>
      </c>
    </row>
    <row r="42" spans="1:12" ht="33.75" x14ac:dyDescent="0.2">
      <c r="A42" s="401"/>
      <c r="B42" s="12" t="s">
        <v>23</v>
      </c>
      <c r="C42" s="12" t="s">
        <v>43</v>
      </c>
      <c r="D42" s="103">
        <v>12</v>
      </c>
      <c r="E42" s="337"/>
      <c r="F42" s="88" t="s">
        <v>66</v>
      </c>
      <c r="G42" s="88" t="str">
        <f>VLOOKUP(F42,BT!$A$2:$B$222,2,FALSE)</f>
        <v>Deliver to post code</v>
      </c>
      <c r="H42" s="89" t="str">
        <f>VLOOKUP(F42,BT!$A$2:$C$222,3,FALSE)</f>
        <v>The identifier for an addressable group of properties according to the relevant postal service.</v>
      </c>
      <c r="I42" s="85" t="str">
        <f xml:space="preserve"> VLOOKUP($F42,ubl!$A$2:$B$297,2,FALSE)</f>
        <v>/Invoice/cac:Delivery/cac:DeliveryLocation/cac:Address/cbc:PostalZone</v>
      </c>
      <c r="J42" s="63" t="str">
        <f>VLOOKUP($F42,cii!$A$2:$B$297,2,FALSE)</f>
        <v>/rsm:CrossIndustryInvoice/rsm:SupplyChainTradeTransaction/ram:ApplicableHeaderTradeDelivery/ram:ShipToTradeParty/ram:PostalTradeAddress/ram:PostcodeCode</v>
      </c>
      <c r="K42" s="385"/>
      <c r="L42" s="108" t="s">
        <v>64</v>
      </c>
    </row>
    <row r="43" spans="1:12" ht="22.5" x14ac:dyDescent="0.2">
      <c r="A43" s="21" t="str">
        <f>CONCATENATE(B43,"-",C43,"-",D43)</f>
        <v>CIUS-CA-71</v>
      </c>
      <c r="B43" s="12" t="s">
        <v>23</v>
      </c>
      <c r="C43" s="12" t="s">
        <v>43</v>
      </c>
      <c r="D43" s="103">
        <v>71</v>
      </c>
      <c r="E43" s="19" t="s">
        <v>8</v>
      </c>
      <c r="F43" s="88" t="s">
        <v>67</v>
      </c>
      <c r="G43" s="91" t="str">
        <f>VLOOKUP(F43,BT!$A$2:$B$222,2,FALSE)</f>
        <v>Attached document</v>
      </c>
      <c r="H43" s="85" t="str">
        <f>VLOOKUP(F43,BT!$A$2:$C$222,3,FALSE)</f>
        <v>An attached document embedded as binary object or sent together with the invoice.</v>
      </c>
      <c r="I43" s="85" t="str">
        <f xml:space="preserve"> VLOOKUP($F43,ubl!$A$2:$B$297,2,FALSE)</f>
        <v>/Invoice/cac:AdditionalDocumentReference/cac:Attachment/cbc:EmbeddedDocumentBinaryObject</v>
      </c>
      <c r="J43" s="63" t="str">
        <f>VLOOKUP($F43,cii!$A$2:$B$297,2,FALSE)</f>
        <v>/rsm:CrossIndustryInvoice/rsm:SupplyChainTradeTransaction/ram:ApplicableHeaderTradeAgreement/ram:AdditionalReferencedDocument/ram:AttachmentBinaryObject</v>
      </c>
      <c r="K43" s="88" t="s">
        <v>68</v>
      </c>
      <c r="L43" s="112" t="s">
        <v>69</v>
      </c>
    </row>
    <row r="44" spans="1:12" ht="33.75" x14ac:dyDescent="0.2">
      <c r="A44" s="133" t="str">
        <f>CONCATENATE(B44,"-",C44,"-",D44)</f>
        <v>CIUS-CA-103</v>
      </c>
      <c r="B44" s="12" t="s">
        <v>23</v>
      </c>
      <c r="C44" s="12" t="s">
        <v>43</v>
      </c>
      <c r="D44" s="103">
        <v>103</v>
      </c>
      <c r="E44" s="19" t="s">
        <v>8</v>
      </c>
      <c r="F44" s="88" t="s">
        <v>70</v>
      </c>
      <c r="G44" s="91" t="str">
        <f>VLOOKUP(F44,BT!$A$2:$B$222,2,FALSE)</f>
        <v>Payment means type code</v>
      </c>
      <c r="H44" s="85" t="str">
        <f>VLOOKUP(F44,BT!$A$2:$C$222,3,FALSE)</f>
        <v>The means, expressed as code, for how a payment is expected to be or has been settled.</v>
      </c>
      <c r="I44" s="85" t="str">
        <f xml:space="preserve"> VLOOKUP($F44,ubl!$A$2:$B$297,2,FALSE)</f>
        <v>/Invoice/cac:PaymentMeans/cbc:PaymentMeansCode</v>
      </c>
      <c r="J44" s="63" t="str">
        <f>VLOOKUP($F44,cii!$A$2:$B$297,2,FALSE)</f>
        <v>/rsm:CrossIndustryInvoice/rsm:SupplyChainTradeTransaction/ram:ApplicableHeaderTradeSettlement/ram:SpecifiedTradeSettlementPaymentMeans/ram:TypeCode</v>
      </c>
      <c r="K44" s="88" t="s">
        <v>71</v>
      </c>
      <c r="L44" s="108" t="s">
        <v>57</v>
      </c>
    </row>
    <row r="45" spans="1:12" x14ac:dyDescent="0.2">
      <c r="A45" s="65"/>
      <c r="C45" s="12" t="s">
        <v>72</v>
      </c>
      <c r="D45" s="101"/>
      <c r="E45" s="386" t="s">
        <v>10</v>
      </c>
      <c r="F45" s="386"/>
      <c r="G45" s="386"/>
      <c r="H45" s="386"/>
      <c r="I45" s="386"/>
      <c r="J45" s="386"/>
      <c r="K45" s="386"/>
      <c r="L45" s="387"/>
    </row>
    <row r="46" spans="1:12" ht="22.5" x14ac:dyDescent="0.2">
      <c r="A46" s="21" t="str">
        <f>CONCATENATE(B46,"-",C46,"-",D46)</f>
        <v>CIUS-SD-73</v>
      </c>
      <c r="B46" s="12" t="s">
        <v>23</v>
      </c>
      <c r="C46" s="12" t="s">
        <v>72</v>
      </c>
      <c r="D46" s="103">
        <v>73</v>
      </c>
      <c r="E46" s="19" t="s">
        <v>11</v>
      </c>
      <c r="F46" s="88" t="s">
        <v>73</v>
      </c>
      <c r="G46" s="88" t="str">
        <f>VLOOKUP(F46,BT!$A$2:$B$222,2,FALSE)</f>
        <v>Invoice line identifier</v>
      </c>
      <c r="H46" s="85" t="str">
        <f>VLOOKUP(F46,BT!$A$2:$C$222,3,FALSE)</f>
        <v>A unique identifier for the individual line within the Invoice.</v>
      </c>
      <c r="I46" s="85" t="str">
        <f xml:space="preserve"> VLOOKUP($F46,ubl!$A$2:$B$297,2,FALSE)</f>
        <v>/Invoice/cac:InvoiceLine/cbc:ID</v>
      </c>
      <c r="J46" s="63" t="str">
        <f>VLOOKUP($F46,cii!$A$2:$B$297,2,FALSE)</f>
        <v>/rsm:CrossIndustryInvoice/rsm:SupplyChainTradeTransaction/ram:IncludedSupplyChainTradeLineItem/ram:AssociatedDocumentLineDocument/ram:LineID</v>
      </c>
      <c r="K46" s="119" t="s">
        <v>74</v>
      </c>
      <c r="L46" s="108" t="s">
        <v>75</v>
      </c>
    </row>
    <row r="47" spans="1:12" x14ac:dyDescent="0.2">
      <c r="A47" s="65"/>
      <c r="C47" s="12" t="s">
        <v>76</v>
      </c>
      <c r="D47" s="101"/>
      <c r="E47" s="386" t="s">
        <v>12</v>
      </c>
      <c r="F47" s="386"/>
      <c r="G47" s="386"/>
      <c r="H47" s="386"/>
      <c r="I47" s="386"/>
      <c r="J47" s="386"/>
      <c r="K47" s="386"/>
      <c r="L47" s="387"/>
    </row>
    <row r="48" spans="1:12" ht="33.75" x14ac:dyDescent="0.2">
      <c r="A48" s="21" t="str">
        <f>CONCATENATE(B48,"-",C48,"-",D48)</f>
        <v>CIUS-CI-13</v>
      </c>
      <c r="B48" s="12" t="s">
        <v>23</v>
      </c>
      <c r="C48" s="12" t="s">
        <v>76</v>
      </c>
      <c r="D48" s="103">
        <v>13</v>
      </c>
      <c r="E48" s="19" t="s">
        <v>14</v>
      </c>
      <c r="F48" s="88" t="s">
        <v>77</v>
      </c>
      <c r="G48" s="88" t="str">
        <f>VLOOKUP(F48,BT!$A$2:$B$222,2,FALSE)</f>
        <v>VAT accounting currency code</v>
      </c>
      <c r="H48" s="85" t="str">
        <f>VLOOKUP(F48,BT!$A$2:$C$222,3,FALSE)</f>
        <v>The currency used for VAT accounting and reporting purposes as accepted or required in the country of the Seller.</v>
      </c>
      <c r="I48" s="85" t="str">
        <f xml:space="preserve"> VLOOKUP($F48,ubl!$A$2:$B$297,2,FALSE)</f>
        <v>/Invoice/cbc:TaxCurrencyCode</v>
      </c>
      <c r="J48" s="63" t="str">
        <f>VLOOKUP($F48,cii!$A$2:$B$297,2,FALSE)</f>
        <v>/rsm:CrossIndustryInvoice/rsm:SupplyChainTradeTransaction/ram:ApplicableHeaderTradeSettlement/ram:TaxCurrencyCode</v>
      </c>
      <c r="K48" s="76"/>
      <c r="L48" s="108" t="s">
        <v>78</v>
      </c>
    </row>
    <row r="49" spans="1:13" x14ac:dyDescent="0.2">
      <c r="A49" s="65"/>
      <c r="C49" s="12" t="s">
        <v>79</v>
      </c>
      <c r="D49" s="101"/>
      <c r="E49" s="386" t="s">
        <v>15</v>
      </c>
      <c r="F49" s="386"/>
      <c r="G49" s="386"/>
      <c r="H49" s="386"/>
      <c r="I49" s="386"/>
      <c r="J49" s="386"/>
      <c r="K49" s="386"/>
      <c r="L49" s="387"/>
    </row>
    <row r="50" spans="1:13" ht="67.5" x14ac:dyDescent="0.2">
      <c r="A50" s="21" t="str">
        <f>CONCATENATE(B50,"-",C50,"-",D50)</f>
        <v>CIUS-BR-14</v>
      </c>
      <c r="B50" s="12" t="s">
        <v>23</v>
      </c>
      <c r="C50" s="12" t="s">
        <v>79</v>
      </c>
      <c r="D50" s="103">
        <v>14</v>
      </c>
      <c r="E50" s="19" t="s">
        <v>16</v>
      </c>
      <c r="F50" s="88" t="s">
        <v>80</v>
      </c>
      <c r="G50" s="91" t="str">
        <f>CONCATENATE(VLOOKUP("BT-48",BT!$A$2:$B$297,2,FALSE),CHAR(10), VLOOKUP("BT-46",BT!$A$2:$B$297,2,FALSE),CHAR(10), VLOOKUP("BT-46-1",BT!$A$2:$B$297,2,FALSE))</f>
        <v>Buyer VAT identifier
Buyer identifier
Buyer identifier identification scheme identifier</v>
      </c>
      <c r="H50" s="85" t="str">
        <f>CONCATENATE(VLOOKUP("BT-48",BT!$A$2:$C$297,3,FALSE),CHAR(10), VLOOKUP("BT-46",BT!$A$2:$C$297,3,FALSE),CHAR(10), VLOOKUP("BT-46-1",BT!$A$2:$C$297,3,FALSE))</f>
        <v>The Buyer's VAT identifier (also known as Buyer VAT identification number).
An identifier of the Buyer.
The identification scheme identifier of the Buyer identifier.</v>
      </c>
      <c r="I50" s="85" t="str">
        <f>CONCATENATE(VLOOKUP("BT-48",ubl!$A$2:$B$297,2,FALSE),CHAR(10), VLOOKUP("BT-46",ubl!$A$2:$B$297,2,FALSE),CHAR(10), VLOOKUP("BT-46-1",ubl!$A$2:$B$297,2,FALSE))</f>
        <v>/Invoice/cac:AccountingCustomerParty/cac:Party/cac:PartyTaxScheme/cbc:CompanyID
/Invoice/cac:AccountingCustomerParty/cac:Party/cac:PartyIdentification/cbc:ID
/Invoice/cac:AccountingCustomerParty/cac:Party/cac:PartyIdentification/cbc:ID/@schemeID</v>
      </c>
      <c r="J50" s="63" t="str">
        <f>CONCATENATE(VLOOKUP("BT-48",cii!$A$2:$B$297,2,FALSE),CHAR(10), VLOOKUP("BT-46",cii!$A$2:$B$297,2,FALSE),CHAR(10), VLOOKUP("BT-46-1",cii!$A$2:$B$297,2,FALSE))</f>
        <v>/rsm:CrossIndustryInvoice/rsm:SupplyChainTradeTransaction/ram:ApplicableHeaderTradeAgreement/ram:BuyerTradeParty/ram:SpecifiedTaxRegistration/ram:ID
/rsm:CrossIndustryInvoice/rsm:SupplyChainTradeTransaction/ram:ApplicableHeaderTradeAgreement/ram:BuyerTradeParty/ram:ID
/rsm:CrossIndustryInvoice/rsm:SupplyChainTradeTransaction/ram:ApplicableHeaderTradeAgreement/ram:BuyerTradeParty/ram:GlobalID/@schemeID</v>
      </c>
      <c r="K50" s="76" t="s">
        <v>81</v>
      </c>
      <c r="L50" s="112" t="s">
        <v>82</v>
      </c>
    </row>
    <row r="51" spans="1:13" x14ac:dyDescent="0.2">
      <c r="A51" s="65"/>
      <c r="C51" s="12" t="s">
        <v>83</v>
      </c>
      <c r="D51" s="101"/>
      <c r="E51" s="386" t="s">
        <v>18</v>
      </c>
      <c r="F51" s="386"/>
      <c r="G51" s="386"/>
      <c r="H51" s="386"/>
      <c r="I51" s="386"/>
      <c r="J51" s="386"/>
      <c r="K51" s="386"/>
      <c r="L51" s="387"/>
    </row>
    <row r="52" spans="1:13" ht="22.5" x14ac:dyDescent="0.2">
      <c r="A52" s="21" t="str">
        <f t="shared" ref="A52:A63" si="1">CONCATENATE(B52,"-",C52,"-",D52)</f>
        <v>CIUS-VD-15</v>
      </c>
      <c r="B52" s="12" t="s">
        <v>23</v>
      </c>
      <c r="C52" s="12" t="s">
        <v>83</v>
      </c>
      <c r="D52" s="103">
        <v>15</v>
      </c>
      <c r="E52" s="19" t="s">
        <v>20</v>
      </c>
      <c r="F52" s="88" t="s">
        <v>84</v>
      </c>
      <c r="G52" s="88" t="str">
        <f>VLOOKUP(F52,BT!$A$2:$B$222,2,FALSE)</f>
        <v>Despatch advice reference</v>
      </c>
      <c r="H52" s="85" t="str">
        <f>VLOOKUP(F52,BT!$A$2:$C$222,3,FALSE)</f>
        <v>An identifier of a referenced despatch advice.</v>
      </c>
      <c r="I52" s="85" t="str">
        <f xml:space="preserve"> VLOOKUP($F52,ubl!$A$2:$B$297,2,FALSE)</f>
        <v>/Invoice/cac:DespatchDocumentReference/cbc:ID</v>
      </c>
      <c r="J52" s="63" t="str">
        <f>VLOOKUP($F52,cii!$A$2:$B$297,2,FALSE)</f>
        <v>/rsm:CrossIndustryInvoice/rsm:SupplyChainTradeTransaction/ram:ApplicableHeaderTradeDelivery/ram:DespatchAdviceReferencedDocument/ram:IssuerAssignedID</v>
      </c>
      <c r="K52" s="76" t="s">
        <v>85</v>
      </c>
      <c r="L52" s="108" t="s">
        <v>86</v>
      </c>
    </row>
    <row r="53" spans="1:13" ht="22.5" x14ac:dyDescent="0.2">
      <c r="A53" s="21" t="str">
        <f t="shared" si="1"/>
        <v>CIUS-VD-16</v>
      </c>
      <c r="B53" s="12" t="s">
        <v>23</v>
      </c>
      <c r="C53" s="12" t="s">
        <v>83</v>
      </c>
      <c r="D53" s="103">
        <v>16</v>
      </c>
      <c r="E53" s="19" t="s">
        <v>19</v>
      </c>
      <c r="F53" s="88" t="s">
        <v>84</v>
      </c>
      <c r="G53" s="88" t="str">
        <f>VLOOKUP(F53,BT!$A$2:$B$222,2,FALSE)</f>
        <v>Despatch advice reference</v>
      </c>
      <c r="H53" s="85" t="str">
        <f>VLOOKUP(F53,BT!$A$2:$C$222,3,FALSE)</f>
        <v>An identifier of a referenced despatch advice.</v>
      </c>
      <c r="I53" s="85" t="str">
        <f xml:space="preserve"> VLOOKUP($F53,ubl!$A$2:$B$297,2,FALSE)</f>
        <v>/Invoice/cac:DespatchDocumentReference/cbc:ID</v>
      </c>
      <c r="J53" s="63" t="str">
        <f>VLOOKUP($F53,cii!$A$2:$B$297,2,FALSE)</f>
        <v>/rsm:CrossIndustryInvoice/rsm:SupplyChainTradeTransaction/ram:ApplicableHeaderTradeDelivery/ram:DespatchAdviceReferencedDocument/ram:IssuerAssignedID</v>
      </c>
      <c r="K53" s="76" t="s">
        <v>85</v>
      </c>
      <c r="L53" s="108" t="s">
        <v>87</v>
      </c>
    </row>
    <row r="54" spans="1:13" ht="45" x14ac:dyDescent="0.2">
      <c r="A54" s="21" t="str">
        <f t="shared" si="1"/>
        <v>CIUS-VD-17</v>
      </c>
      <c r="B54" s="12" t="s">
        <v>23</v>
      </c>
      <c r="C54" s="12" t="s">
        <v>83</v>
      </c>
      <c r="D54" s="103">
        <v>17</v>
      </c>
      <c r="E54" s="19" t="s">
        <v>19</v>
      </c>
      <c r="F54" s="88" t="s">
        <v>88</v>
      </c>
      <c r="G54" s="88" t="str">
        <f>VLOOKUP(F54,BT!$A$2:$B$222,2,FALSE)</f>
        <v>Seller name</v>
      </c>
      <c r="H54" s="85" t="str">
        <f>VLOOKUP(F54,BT!$A$2:$C$222,3,FALSE)</f>
        <v>The full formal name by which the Seller is registered in the national registry of legal entities or as a Taxable person or otherwise trades as a person or persons.</v>
      </c>
      <c r="I54" s="85" t="str">
        <f xml:space="preserve"> VLOOKUP($F54,ubl!$A$2:$B$297,2,FALSE)</f>
        <v>/Invoice/cac:AccountingSupplierParty/cac:Party/cac:PartyLegalEntity/cbc:RegistrationName</v>
      </c>
      <c r="J54" s="63" t="str">
        <f>VLOOKUP($F54,cii!$A$2:$B$297,2,FALSE)</f>
        <v>/rsm:CrossIndustryInvoice/rsm:SupplyChainTradeTransaction/ram:ApplicableHeaderTradeAgreement/ram:SellerTradeParty/ram:Name</v>
      </c>
      <c r="K54" s="76" t="s">
        <v>89</v>
      </c>
      <c r="L54" s="108" t="s">
        <v>90</v>
      </c>
    </row>
    <row r="55" spans="1:13" ht="22.5" x14ac:dyDescent="0.2">
      <c r="A55" s="21" t="str">
        <f t="shared" si="1"/>
        <v>CIUS-VD-18</v>
      </c>
      <c r="B55" s="12" t="s">
        <v>23</v>
      </c>
      <c r="C55" s="12" t="s">
        <v>83</v>
      </c>
      <c r="D55" s="103">
        <v>18</v>
      </c>
      <c r="E55" s="19" t="s">
        <v>19</v>
      </c>
      <c r="F55" s="88" t="s">
        <v>91</v>
      </c>
      <c r="G55" s="88" t="str">
        <f>VLOOKUP(F55,BT!$A$2:$B$222,2,FALSE)</f>
        <v>Buyer name</v>
      </c>
      <c r="H55" s="85" t="str">
        <f>VLOOKUP(F55,BT!$A$2:$C$222,3,FALSE)</f>
        <v>The full name of the Buyer.</v>
      </c>
      <c r="I55" s="85" t="str">
        <f xml:space="preserve"> VLOOKUP($F55,ubl!$A$2:$B$297,2,FALSE)</f>
        <v>/Invoice/cac:AccountingCustomerParty/cac:Party/cac:PartyLegalEntity/cbc:RegistrationName</v>
      </c>
      <c r="J55" s="63" t="str">
        <f>VLOOKUP($F55,cii!$A$2:$B$297,2,FALSE)</f>
        <v>/rsm:CrossIndustryInvoice/rsm:SupplyChainTradeTransaction/ram:ApplicableHeaderTradeAgreement/ram:BuyerTradeParty/ram:Name</v>
      </c>
      <c r="K55" s="76" t="s">
        <v>92</v>
      </c>
      <c r="L55" s="108" t="s">
        <v>90</v>
      </c>
    </row>
    <row r="56" spans="1:13" ht="22.5" x14ac:dyDescent="0.2">
      <c r="A56" s="21" t="str">
        <f t="shared" si="1"/>
        <v>CIUS-VD-19</v>
      </c>
      <c r="B56" s="12" t="s">
        <v>23</v>
      </c>
      <c r="C56" s="12" t="s">
        <v>83</v>
      </c>
      <c r="D56" s="103">
        <v>19</v>
      </c>
      <c r="E56" s="19" t="s">
        <v>19</v>
      </c>
      <c r="F56" s="88" t="s">
        <v>93</v>
      </c>
      <c r="G56" s="88" t="str">
        <f>VLOOKUP(F56,BT!$A$2:$B$222,2,FALSE)</f>
        <v>Seller tax representative name</v>
      </c>
      <c r="H56" s="85" t="str">
        <f>VLOOKUP(F56,BT!$A$2:$C$222,3,FALSE)</f>
        <v>The full name of the Seller's tax representative party.</v>
      </c>
      <c r="I56" s="85" t="str">
        <f xml:space="preserve"> VLOOKUP($F56,ubl!$A$2:$B$297,2,FALSE)</f>
        <v>/Invoice/cac:TaxRepresentativeParty/cac:PartyName/cbc:Name</v>
      </c>
      <c r="J56" s="63" t="str">
        <f>VLOOKUP($F56,cii!$A$2:$B$297,2,FALSE)</f>
        <v>/rsm:CrossIndustryInvoice/rsm:SupplyChainTradeTransaction/ram:ApplicableHeaderTradeAgreement/ram:SellerTaxRepresentativeTradeParty/ram:Name</v>
      </c>
      <c r="K56" s="76" t="s">
        <v>94</v>
      </c>
      <c r="L56" s="108" t="s">
        <v>90</v>
      </c>
    </row>
    <row r="57" spans="1:13" ht="67.5" x14ac:dyDescent="0.2">
      <c r="A57" s="106" t="str">
        <f t="shared" si="1"/>
        <v>CIUS-VD-20</v>
      </c>
      <c r="B57" s="12" t="s">
        <v>23</v>
      </c>
      <c r="C57" s="12" t="s">
        <v>83</v>
      </c>
      <c r="D57" s="103">
        <v>20</v>
      </c>
      <c r="E57" s="19" t="s">
        <v>19</v>
      </c>
      <c r="F57" s="88" t="s">
        <v>95</v>
      </c>
      <c r="G57" s="91" t="str">
        <f>CONCATENATE(VLOOKUP("BT-35",BT!$A$2:$B$297,2,FALSE),CHAR(10), VLOOKUP("BT-36",BT!$A$2:$B$297,2,FALSE),CHAR(10), VLOOKUP("BT-162",BT!$A$2:$B$297,2,FALSE))</f>
        <v>Seller address line 1
Seller address line 2
Seller address line 3</v>
      </c>
      <c r="H57" s="85" t="str">
        <f>CONCATENATE(VLOOKUP("BT-35",BT!$A$2:$C$297,3,FALSE),CHAR(10), VLOOKUP("BT-37",BT!$A$2:$C$297,3,FALSE),CHAR(10), VLOOKUP("BT-38",BT!$A$2:$C$297,3,FALSE))</f>
        <v>The main address line in an address.
The common name of the city, town or village, where the Seller address is located.
The identifier for an addressable group of properties according to the relevant postal service.</v>
      </c>
      <c r="I57" s="85" t="str">
        <f>CONCATENATE(VLOOKUP("BT-35",ubl!$A$2:$B$297,2,FALSE),CHAR(10), VLOOKUP("BT-36",ubl!$A$2:$B$297,2,FALSE),CHAR(10), VLOOKUP("BT-162",ubl!$A$2:$B$297,2,FALSE))</f>
        <v>/Invoice/cac:AccountingSupplierParty/cac:Party/cac:PostalAddress/cbc:StreetName
/Invoice/cac:AccountingSupplierParty/cac:Party/cac:PostalAddress/cbc:AdditionalStreetName
/Invoice/cac:AccountingSupplierParty/cac:Party/cac:PostalAddress/cac:AddressLine/cbc:Line</v>
      </c>
      <c r="J57" s="63" t="str">
        <f>CONCATENATE(VLOOKUP("BT-35",cii!$A$2:$B$297,2,FALSE),CHAR(10), VLOOKUP("BT-36",cii!$A$2:$B$297,2,FALSE),CHAR(10), VLOOKUP("BT-162",cii!$A$2:$B$297,2,FALSE))</f>
        <v>/rsm:CrossIndustryInvoice/rsm:SupplyChainTradeTransaction/ram:ApplicableHeaderTradeAgreement/ram:SellerTradeParty/ram:PostalTradeAddress/ram:LineOne
/rsm:CrossIndustryInvoice/rsm:SupplyChainTradeTransaction/ram:ApplicableHeaderTradeAgreement/ram:SellerTradeParty/ram:PostalTradeAddress/ram:LineTwo
/rsm:CrossIndustryInvoice/rsm:SupplyChainTradeTransaction/ram:ApplicableHeaderTradeAgreement/ram:SellerTradeParty/ram:PostalTradeAddress/ram:LineThree</v>
      </c>
      <c r="K57" s="76" t="s">
        <v>96</v>
      </c>
      <c r="L57" s="108" t="s">
        <v>97</v>
      </c>
    </row>
    <row r="58" spans="1:13" ht="67.5" x14ac:dyDescent="0.2">
      <c r="A58" s="106" t="str">
        <f t="shared" si="1"/>
        <v>CIUS-VD-21</v>
      </c>
      <c r="B58" s="12" t="s">
        <v>23</v>
      </c>
      <c r="C58" s="12" t="s">
        <v>83</v>
      </c>
      <c r="D58" s="103">
        <v>21</v>
      </c>
      <c r="E58" s="19" t="s">
        <v>19</v>
      </c>
      <c r="F58" s="88" t="s">
        <v>98</v>
      </c>
      <c r="G58" s="91" t="str">
        <f>CONCATENATE(VLOOKUP("BT-50",BT!$A$2:$B$297,2,FALSE),CHAR(10), VLOOKUP("BT-51",BT!$A$2:$B$297,2,FALSE),CHAR(10), VLOOKUP("BT-163",BT!$A$2:$B$297,2,FALSE))</f>
        <v>Buyer address line 1
Buyer address line 2
Buyer address line 3</v>
      </c>
      <c r="H58" s="85" t="str">
        <f>CONCATENATE(VLOOKUP("BT-50",BT!$A$2:$C$297,3,FALSE),CHAR(10), VLOOKUP("BT-52",BT!$A$2:$C$297,3,FALSE),CHAR(10), VLOOKUP("BT-53",BT!$A$2:$C$297,3,FALSE))</f>
        <v>The main address line in an address.
The common name of the city, town or village, where the Buyer's address is located.
The identifier for an addressable group of properties according to the relevant postal service.</v>
      </c>
      <c r="I58" s="85" t="str">
        <f>CONCATENATE(VLOOKUP("BT-50",ubl!$A$2:$B$297,2,FALSE),CHAR(10), VLOOKUP("BT-51",ubl!$A$2:$B$297,2,FALSE),CHAR(10), VLOOKUP("BT-163",ubl!$A$2:$B$297,2,FALSE))</f>
        <v>/Invoice/cac:AccountingCustomerParty/cac:Party/cac:PostalAddress/cbc:StreetName
/Invoice/cac:AccountingCustomerParty/cac:Party/cac:PostalAddress/cbc:AdditionalStreetName
/Invoice/cac:AccountingCustomerParty/cac:Party/cac:PostalAddress/cac:AddressLine/cbc:Line</v>
      </c>
      <c r="J58" s="63" t="str">
        <f>CONCATENATE(VLOOKUP("BT-50",cii!$A$2:$B$297,2,FALSE),CHAR(10), VLOOKUP("BT-51",cii!$A$2:$B$297,2,FALSE),CHAR(10), VLOOKUP("BT-163",cii!$A$2:$B$297,2,FALSE))</f>
        <v>/rsm:CrossIndustryInvoice/rsm:SupplyChainTradeTransaction/ram:ApplicableHeaderTradeAgreement/ram:BuyerTradeParty/ram:PostalTradeAddress/ram:LineOne
/rsm:CrossIndustryInvoice/rsm:SupplyChainTradeTransaction/ram:ApplicableHeaderTradeAgreement/ram:BuyerTradeParty/ram:PostalTradeAddress/ram:LineTwo
/rsm:CrossIndustryInvoice/rsm:SupplyChainTradeTransaction/ram:ApplicableHeaderTradeAgreement/ram:BuyerTradeParty/ram:PostalTradeAddress/ram:LineThree</v>
      </c>
      <c r="K58" s="76" t="s">
        <v>99</v>
      </c>
      <c r="L58" s="108" t="s">
        <v>97</v>
      </c>
    </row>
    <row r="59" spans="1:13" ht="67.5" x14ac:dyDescent="0.2">
      <c r="A59" s="106" t="str">
        <f t="shared" si="1"/>
        <v>CIUS-VD-22</v>
      </c>
      <c r="B59" s="12" t="s">
        <v>23</v>
      </c>
      <c r="C59" s="12" t="s">
        <v>83</v>
      </c>
      <c r="D59" s="103">
        <v>22</v>
      </c>
      <c r="E59" s="19" t="s">
        <v>19</v>
      </c>
      <c r="F59" s="88" t="s">
        <v>100</v>
      </c>
      <c r="G59" s="91" t="str">
        <f>CONCATENATE(VLOOKUP("BT-75",BT!$A$2:$B$297,2,FALSE),CHAR(10), VLOOKUP("BT-76",BT!$A$2:$B$297,2,FALSE),CHAR(10), VLOOKUP("BT-165",BT!$A$2:$B$297,2,FALSE))</f>
        <v>Deliver to address line 1
Deliver to address line 2
Deliver to address line 3</v>
      </c>
      <c r="H59" s="85" t="str">
        <f>CONCATENATE(VLOOKUP("BT-75",BT!$A$2:$C$297,3,FALSE),CHAR(10), VLOOKUP("BT-77",BT!$A$2:$C$297,3,FALSE),CHAR(10), VLOOKUP("BT-78",BT!$A$2:$C$297,3,FALSE))</f>
        <v>The main address line in an address.
The common name of the city, town or village, where the deliver to address is located.
The identifier for an addressable group of properties according to the relevant postal service.</v>
      </c>
      <c r="I59" s="85" t="str">
        <f>CONCATENATE(VLOOKUP("BT-75",ubl!$A$2:$B$297,2,FALSE),CHAR(10), VLOOKUP("BT-76",ubl!$A$2:$B$297,2,FALSE),CHAR(10), VLOOKUP("BT-165",ubl!$A$2:$B$297,2,FALSE))</f>
        <v>/Invoice/cac:Delivery/cac:DeliveryLocation/cac:Address/cbc:StreetName
/Invoice/cac:Delivery/cac:DeliveryLocation/cac:Address/cbc:AdditionalStreetName
/Invoice/cac:Delivery/cac:DeliveryLocation/cac:Address/cac:AddressLine/cbc:Line</v>
      </c>
      <c r="J59" s="63" t="str">
        <f>CONCATENATE(VLOOKUP("BT-75",cii!$A$2:$B$297,2,FALSE),CHAR(10), VLOOKUP("BT-76",cii!$A$2:$B$297,2,FALSE),CHAR(10), VLOOKUP("BT-165",cii!$A$2:$B$297,2,FALSE))</f>
        <v>/rsm:CrossIndustryInvoice/rsm:SupplyChainTradeTransaction/ram:ApplicableHeaderTradeDelivery/ram:ShipToTradeParty/ram:PostalTradeAddress/ram:LineOne
/rsm:CrossIndustryInvoice/rsm:SupplyChainTradeTransaction/ram:ApplicableHeaderTradeDelivery/ram:ShipToTradeParty/ram:PostalTradeAddress/ram:LineTwo
/rsm:CrossIndustryInvoice/rsm:SupplyChainTradeTransaction/ram:ApplicableHeaderTradeDelivery/ram:ShipToTradeParty/ram:PostalTradeAddress/ram:LineThree</v>
      </c>
      <c r="K59" s="76" t="s">
        <v>101</v>
      </c>
      <c r="L59" s="108" t="s">
        <v>97</v>
      </c>
    </row>
    <row r="60" spans="1:13" ht="22.5" x14ac:dyDescent="0.2">
      <c r="A60" s="21" t="str">
        <f t="shared" si="1"/>
        <v>CIUS-VD-23</v>
      </c>
      <c r="B60" s="12" t="s">
        <v>23</v>
      </c>
      <c r="C60" s="12" t="s">
        <v>83</v>
      </c>
      <c r="D60" s="103">
        <v>23</v>
      </c>
      <c r="E60" s="19" t="s">
        <v>19</v>
      </c>
      <c r="F60" s="88" t="s">
        <v>55</v>
      </c>
      <c r="G60" s="88" t="str">
        <f>VLOOKUP(F60,BT!$A$2:$B$222,2,FALSE)</f>
        <v>Seller city</v>
      </c>
      <c r="H60" s="85" t="str">
        <f>VLOOKUP(F60,BT!$A$2:$C$222,3,FALSE)</f>
        <v>The common name of the city, town or village, where the Seller address is located.</v>
      </c>
      <c r="I60" s="85" t="str">
        <f xml:space="preserve"> VLOOKUP($F60,ubl!$A$2:$B$297,2,FALSE)</f>
        <v>/Invoice/cac:AccountingSupplierParty/cac:Party/cac:PostalAddress/cbc:CityName</v>
      </c>
      <c r="J60" s="63" t="str">
        <f>VLOOKUP($F60,cii!$A$2:$B$297,2,FALSE)</f>
        <v>/rsm:CrossIndustryInvoice/rsm:SupplyChainTradeTransaction/ram:ApplicableHeaderTradeAgreement/ram:SellerTradeParty/ram:PostalTradeAddress/ram:CityName</v>
      </c>
      <c r="K60" s="76" t="s">
        <v>102</v>
      </c>
      <c r="L60" s="108" t="s">
        <v>103</v>
      </c>
    </row>
    <row r="61" spans="1:13" ht="22.5" x14ac:dyDescent="0.2">
      <c r="A61" s="21" t="str">
        <f t="shared" si="1"/>
        <v>CIUS-VD-24</v>
      </c>
      <c r="B61" s="12" t="s">
        <v>23</v>
      </c>
      <c r="C61" s="12" t="s">
        <v>83</v>
      </c>
      <c r="D61" s="103">
        <v>24</v>
      </c>
      <c r="E61" s="19" t="s">
        <v>19</v>
      </c>
      <c r="F61" s="88" t="s">
        <v>60</v>
      </c>
      <c r="G61" s="88" t="str">
        <f>VLOOKUP(F61,BT!$A$2:$B$222,2,FALSE)</f>
        <v>Buyer city</v>
      </c>
      <c r="H61" s="85" t="str">
        <f>VLOOKUP(F61,BT!$A$2:$C$222,3,FALSE)</f>
        <v>The common name of the city, town or village, where the Buyer's address is located.</v>
      </c>
      <c r="I61" s="85" t="str">
        <f xml:space="preserve"> VLOOKUP($F61,ubl!$A$2:$B$297,2,FALSE)</f>
        <v>/Invoice/cac:AccountingCustomerParty/cac:Party/cac:PostalAddress/cbc:CityName</v>
      </c>
      <c r="J61" s="63" t="str">
        <f>VLOOKUP("BT-52",cii!$A$2:$B$297,2,FALSE)</f>
        <v>/rsm:CrossIndustryInvoice/rsm:SupplyChainTradeTransaction/ram:ApplicableHeaderTradeAgreement/ram:BuyerTradeParty/ram:PostalTradeAddress/ram:CityName</v>
      </c>
      <c r="K61" s="76" t="s">
        <v>104</v>
      </c>
      <c r="L61" s="108" t="s">
        <v>103</v>
      </c>
    </row>
    <row r="62" spans="1:13" ht="22.5" x14ac:dyDescent="0.2">
      <c r="A62" s="21" t="str">
        <f t="shared" si="1"/>
        <v>CIUS-VD-25</v>
      </c>
      <c r="B62" s="12" t="s">
        <v>23</v>
      </c>
      <c r="C62" s="12" t="s">
        <v>83</v>
      </c>
      <c r="D62" s="103">
        <v>25</v>
      </c>
      <c r="E62" s="19" t="s">
        <v>19</v>
      </c>
      <c r="F62" s="88" t="s">
        <v>65</v>
      </c>
      <c r="G62" s="88" t="str">
        <f>VLOOKUP(F62,BT!$A$2:$B$222,2,FALSE)</f>
        <v>Deliver to city</v>
      </c>
      <c r="H62" s="85" t="str">
        <f>VLOOKUP(F62,BT!$A$2:$C$222,3,FALSE)</f>
        <v>The common name of the city, town or village, where the deliver to address is located.</v>
      </c>
      <c r="I62" s="85" t="str">
        <f xml:space="preserve"> VLOOKUP($F62,ubl!$A$2:$B$297,2,FALSE)</f>
        <v>/Invoice/cac:Delivery/cac:DeliveryLocation/cac:Address/cbc:CityName</v>
      </c>
      <c r="J62" s="63" t="str">
        <f>VLOOKUP("BT-77",cii!$A$2:$B$297,2,FALSE)</f>
        <v>/rsm:CrossIndustryInvoice/rsm:SupplyChainTradeTransaction/ram:ApplicableHeaderTradeDelivery/ram:ShipToTradeParty/ram:PostalTradeAddress/ram:CityName</v>
      </c>
      <c r="K62" s="76" t="s">
        <v>105</v>
      </c>
      <c r="L62" s="108" t="s">
        <v>103</v>
      </c>
    </row>
    <row r="63" spans="1:13" x14ac:dyDescent="0.2">
      <c r="A63" s="374" t="str">
        <f t="shared" si="1"/>
        <v>CIUS-VD-26</v>
      </c>
      <c r="B63" s="12" t="s">
        <v>23</v>
      </c>
      <c r="C63" s="12" t="s">
        <v>83</v>
      </c>
      <c r="D63" s="103">
        <v>26</v>
      </c>
      <c r="E63" s="335" t="s">
        <v>19</v>
      </c>
      <c r="F63" s="384" t="s">
        <v>56</v>
      </c>
      <c r="G63" s="384" t="str">
        <f>VLOOKUP(F63,BT!$A$2:$B$222,2,FALSE)</f>
        <v>Seller post code</v>
      </c>
      <c r="H63" s="329" t="str">
        <f>VLOOKUP(F63,BT!$A$2:$C$222,3,FALSE)</f>
        <v>The identifier for an addressable group of properties according to the relevant postal service.</v>
      </c>
      <c r="I63" s="329" t="str">
        <f>VLOOKUP(F63,ubl!$A$2:$B$222,2,FALSE)</f>
        <v>/Invoice/cac:AccountingSupplierParty/cac:Party/cac:PostalAddress/cbc:PostalZone</v>
      </c>
      <c r="J63" s="329" t="str">
        <f>VLOOKUP(F63,cii!$A$2:$B$297,2,FALSE)</f>
        <v>/rsm:CrossIndustryInvoice/rsm:SupplyChainTradeTransaction/ram:ApplicableHeaderTradeAgreement/ram:SellerTradeParty/ram:PostalTradeAddress/ram:PostcodeCode</v>
      </c>
      <c r="K63" s="384" t="s">
        <v>106</v>
      </c>
      <c r="L63" s="354" t="s">
        <v>107</v>
      </c>
      <c r="M63" s="83"/>
    </row>
    <row r="64" spans="1:13" x14ac:dyDescent="0.2">
      <c r="A64" s="375"/>
      <c r="B64" s="12" t="s">
        <v>23</v>
      </c>
      <c r="C64" s="12" t="s">
        <v>83</v>
      </c>
      <c r="D64" s="103">
        <v>26</v>
      </c>
      <c r="E64" s="337"/>
      <c r="F64" s="385"/>
      <c r="G64" s="385"/>
      <c r="H64" s="331"/>
      <c r="I64" s="331"/>
      <c r="J64" s="331"/>
      <c r="K64" s="385"/>
      <c r="L64" s="355"/>
      <c r="M64" s="83"/>
    </row>
    <row r="65" spans="1:12" x14ac:dyDescent="0.2">
      <c r="A65" s="374" t="str">
        <f>CONCATENATE(B65,"-",C65,"-",D65)</f>
        <v>CIUS-VD-27</v>
      </c>
      <c r="B65" s="12" t="s">
        <v>23</v>
      </c>
      <c r="C65" s="12" t="s">
        <v>83</v>
      </c>
      <c r="D65" s="103">
        <v>27</v>
      </c>
      <c r="E65" s="335" t="s">
        <v>19</v>
      </c>
      <c r="F65" s="88" t="s">
        <v>61</v>
      </c>
      <c r="G65" s="384" t="str">
        <f>VLOOKUP(F65,BT!$A$2:$B$222,2,FALSE)</f>
        <v>Buyer post code</v>
      </c>
      <c r="H65" s="329" t="str">
        <f>VLOOKUP(F65,BT!$A$2:$C$222,3,FALSE)</f>
        <v>The identifier for an addressable group of properties according to the relevant postal service.</v>
      </c>
      <c r="I65" s="329" t="str">
        <f>VLOOKUP(F65,ubl!$A$2:$B$222,2,FALSE)</f>
        <v>/Invoice/cac:AccountingCustomerParty/cac:Party/cac:PostalAddress/cbc:PostalZone</v>
      </c>
      <c r="J65" s="329" t="str">
        <f>VLOOKUP(F65,cii!$A$2:$B$297,2,FALSE)</f>
        <v>/rsm:CrossIndustryInvoice/rsm:SupplyChainTradeTransaction/ram:ApplicableHeaderTradeAgreement/ram:BuyerTradeParty/ram:PostalTradeAddress/ram:PostcodeCode</v>
      </c>
      <c r="K65" s="384" t="s">
        <v>108</v>
      </c>
      <c r="L65" s="354" t="s">
        <v>107</v>
      </c>
    </row>
    <row r="66" spans="1:12" x14ac:dyDescent="0.2">
      <c r="A66" s="375"/>
      <c r="B66" s="12" t="s">
        <v>23</v>
      </c>
      <c r="C66" s="12" t="s">
        <v>83</v>
      </c>
      <c r="D66" s="103">
        <v>27</v>
      </c>
      <c r="E66" s="337"/>
      <c r="F66" s="88" t="s">
        <v>61</v>
      </c>
      <c r="G66" s="385"/>
      <c r="H66" s="331"/>
      <c r="I66" s="331"/>
      <c r="J66" s="331"/>
      <c r="K66" s="385"/>
      <c r="L66" s="355"/>
    </row>
    <row r="67" spans="1:12" x14ac:dyDescent="0.2">
      <c r="A67" s="374" t="str">
        <f>CONCATENATE(B67,"-",C67,"-",D67)</f>
        <v>CIUS-VD-28</v>
      </c>
      <c r="B67" s="12" t="s">
        <v>23</v>
      </c>
      <c r="C67" s="12" t="s">
        <v>83</v>
      </c>
      <c r="D67" s="103">
        <v>28</v>
      </c>
      <c r="E67" s="335" t="s">
        <v>19</v>
      </c>
      <c r="F67" s="88" t="s">
        <v>66</v>
      </c>
      <c r="G67" s="384" t="str">
        <f>VLOOKUP(F67,BT!$A$2:$B$222,2,FALSE)</f>
        <v>Deliver to post code</v>
      </c>
      <c r="H67" s="329" t="str">
        <f>VLOOKUP(F67,BT!$A$2:$C$222,3,FALSE)</f>
        <v>The identifier for an addressable group of properties according to the relevant postal service.</v>
      </c>
      <c r="I67" s="329" t="str">
        <f>VLOOKUP(F67,ubl!$A$2:$B$222,2,FALSE)</f>
        <v>/Invoice/cac:Delivery/cac:DeliveryLocation/cac:Address/cbc:PostalZone</v>
      </c>
      <c r="J67" s="329" t="str">
        <f>VLOOKUP(F67,cii!$A$2:$B$297,2,FALSE)</f>
        <v>/rsm:CrossIndustryInvoice/rsm:SupplyChainTradeTransaction/ram:ApplicableHeaderTradeDelivery/ram:ShipToTradeParty/ram:PostalTradeAddress/ram:PostcodeCode</v>
      </c>
      <c r="K67" s="384" t="s">
        <v>109</v>
      </c>
      <c r="L67" s="354" t="s">
        <v>107</v>
      </c>
    </row>
    <row r="68" spans="1:12" x14ac:dyDescent="0.2">
      <c r="A68" s="375"/>
      <c r="B68" s="12" t="s">
        <v>23</v>
      </c>
      <c r="C68" s="12" t="s">
        <v>83</v>
      </c>
      <c r="D68" s="103">
        <v>28</v>
      </c>
      <c r="E68" s="337"/>
      <c r="F68" s="88" t="s">
        <v>66</v>
      </c>
      <c r="G68" s="385"/>
      <c r="H68" s="331"/>
      <c r="I68" s="331"/>
      <c r="J68" s="331"/>
      <c r="K68" s="385"/>
      <c r="L68" s="355"/>
    </row>
    <row r="69" spans="1:12" ht="33.75" x14ac:dyDescent="0.2">
      <c r="A69" s="21" t="str">
        <f t="shared" ref="A69:A93" si="2">CONCATENATE(B69,"-",C69,"-",D69)</f>
        <v>CIUS-VD-29</v>
      </c>
      <c r="B69" s="12" t="s">
        <v>23</v>
      </c>
      <c r="C69" s="12" t="s">
        <v>83</v>
      </c>
      <c r="D69" s="103">
        <v>29</v>
      </c>
      <c r="E69" s="19" t="s">
        <v>19</v>
      </c>
      <c r="F69" s="88" t="s">
        <v>110</v>
      </c>
      <c r="G69" s="88" t="str">
        <f>VLOOKUP(F69,BT!$A$2:$B$222,2,FALSE)</f>
        <v>Seller country subdivision</v>
      </c>
      <c r="H69" s="85" t="str">
        <f>VLOOKUP(F69,BT!$A$2:$C$222,3,FALSE)</f>
        <v>The subdivision of a country.</v>
      </c>
      <c r="I69" s="85" t="str">
        <f>VLOOKUP($F69,ubl!$A$2:$B$222,2,FALSE)</f>
        <v>/Invoice/cac:AccountingSupplierParty/cac:Party/cac:PostalAddress/cbc:CountrySubentity</v>
      </c>
      <c r="J69" s="63" t="str">
        <f>VLOOKUP($F69,cii!$A$2:$B$297,2,FALSE)</f>
        <v>/rsm:CrossIndustryInvoice/rsm:SupplyChainTradeTransaction/ram:ApplicableHeaderTradeAgreement/ram:SellerTradeParty/ram:PostalTradeAddress/ram:CountrySubDivisionName</v>
      </c>
      <c r="K69" s="76" t="s">
        <v>111</v>
      </c>
      <c r="L69" s="108" t="s">
        <v>112</v>
      </c>
    </row>
    <row r="70" spans="1:12" ht="33.75" x14ac:dyDescent="0.2">
      <c r="A70" s="21" t="str">
        <f t="shared" si="2"/>
        <v>CIUS-VD-30</v>
      </c>
      <c r="B70" s="12" t="s">
        <v>23</v>
      </c>
      <c r="C70" s="12" t="s">
        <v>83</v>
      </c>
      <c r="D70" s="103">
        <v>30</v>
      </c>
      <c r="E70" s="19" t="s">
        <v>19</v>
      </c>
      <c r="F70" s="88" t="s">
        <v>113</v>
      </c>
      <c r="G70" s="88" t="str">
        <f>VLOOKUP(F70,BT!$A$2:$B$222,2,FALSE)</f>
        <v>Buyer country subdivision</v>
      </c>
      <c r="H70" s="85" t="str">
        <f>VLOOKUP(F70,BT!$A$2:$C$222,3,FALSE)</f>
        <v>The subdivision of a country.</v>
      </c>
      <c r="I70" s="85" t="str">
        <f>VLOOKUP($F70,ubl!$A$2:$B$222,2,FALSE)</f>
        <v>/Invoice/cac:AccountingCustomerParty/cac:Party/cac:PostalAddress/cbc:CountrySubentity</v>
      </c>
      <c r="J70" s="63" t="str">
        <f>VLOOKUP($F70,cii!$A$2:$B$297,2,FALSE)</f>
        <v>/rsm:CrossIndustryInvoice/rsm:SupplyChainTradeTransaction/ram:ApplicableHeaderTradeAgreement/ram:BuyerTradeParty/ram:PostalTradeAddress/ram:CountrySubDivisionName</v>
      </c>
      <c r="K70" s="76" t="s">
        <v>114</v>
      </c>
      <c r="L70" s="108" t="s">
        <v>112</v>
      </c>
    </row>
    <row r="71" spans="1:12" ht="33.75" x14ac:dyDescent="0.2">
      <c r="A71" s="21" t="str">
        <f t="shared" si="2"/>
        <v>CIUS-VD-31</v>
      </c>
      <c r="B71" s="12" t="s">
        <v>23</v>
      </c>
      <c r="C71" s="12" t="s">
        <v>83</v>
      </c>
      <c r="D71" s="103">
        <v>31</v>
      </c>
      <c r="E71" s="19" t="s">
        <v>19</v>
      </c>
      <c r="F71" s="88" t="s">
        <v>115</v>
      </c>
      <c r="G71" s="88" t="str">
        <f>VLOOKUP(F71,BT!$A$2:$B$222,2,FALSE)</f>
        <v>Deliver to country subdivision</v>
      </c>
      <c r="H71" s="85" t="str">
        <f>VLOOKUP(F71,BT!$A$2:$C$222,3,FALSE)</f>
        <v>The subdivision of a country.</v>
      </c>
      <c r="I71" s="85" t="str">
        <f>VLOOKUP($F71,ubl!$A$2:$B$222,2,FALSE)</f>
        <v>/Invoice/cac:Delivery/cac:DeliveryLocation/cac:Address/cbc:CountrySubentity</v>
      </c>
      <c r="J71" s="63" t="str">
        <f>VLOOKUP($F71,cii!$A$2:$B$297,2,FALSE)</f>
        <v>/rsm:CrossIndustryInvoice/rsm:SupplyChainTradeTransaction/ram:ApplicableHeaderTradeDelivery/ram:ShipToTradeParty/ram:PostalTradeAddress/ram:CountrySubDivisionName</v>
      </c>
      <c r="K71" s="76" t="s">
        <v>116</v>
      </c>
      <c r="L71" s="108" t="s">
        <v>112</v>
      </c>
    </row>
    <row r="72" spans="1:12" ht="22.5" x14ac:dyDescent="0.2">
      <c r="A72" s="21" t="str">
        <f t="shared" si="2"/>
        <v>CIUS-VD-32</v>
      </c>
      <c r="B72" s="12" t="s">
        <v>23</v>
      </c>
      <c r="C72" s="12" t="s">
        <v>83</v>
      </c>
      <c r="D72" s="103">
        <v>32</v>
      </c>
      <c r="E72" s="19" t="s">
        <v>19</v>
      </c>
      <c r="F72" s="88" t="s">
        <v>117</v>
      </c>
      <c r="G72" s="88" t="str">
        <f>VLOOKUP(F72,BT!$A$2:$B$222,2,FALSE)</f>
        <v>Invoice number</v>
      </c>
      <c r="H72" s="85" t="str">
        <f>VLOOKUP(F72,BT!$A$2:$C$222,3,FALSE)</f>
        <v>A unique identification of the Invoice.</v>
      </c>
      <c r="I72" s="85" t="str">
        <f>VLOOKUP($F72,ubl!$A$2:$B$222,2,FALSE)</f>
        <v>/Invoice/cbc:ID</v>
      </c>
      <c r="J72" s="63" t="str">
        <f>VLOOKUP($F72,cii!$A$2:$B$297,2,FALSE)</f>
        <v>/rsm:CrossIndustryInvoice/rsm:ExchangedDocument/ram:ID</v>
      </c>
      <c r="K72" s="76" t="s">
        <v>118</v>
      </c>
      <c r="L72" s="108" t="s">
        <v>119</v>
      </c>
    </row>
    <row r="73" spans="1:12" ht="22.5" x14ac:dyDescent="0.2">
      <c r="A73" s="21" t="str">
        <f t="shared" si="2"/>
        <v>CIUS-VD-33</v>
      </c>
      <c r="B73" s="12" t="s">
        <v>23</v>
      </c>
      <c r="C73" s="12" t="s">
        <v>83</v>
      </c>
      <c r="D73" s="103">
        <v>33</v>
      </c>
      <c r="E73" s="19" t="s">
        <v>19</v>
      </c>
      <c r="F73" s="88" t="s">
        <v>120</v>
      </c>
      <c r="G73" s="88" t="str">
        <f>VLOOKUP(F73,BT!$A$2:$B$222,2,FALSE)</f>
        <v>Project reference</v>
      </c>
      <c r="H73" s="85" t="str">
        <f>VLOOKUP(F73,BT!$A$2:$C$222,3,FALSE)</f>
        <v>The identification of the project the invoice refers to.</v>
      </c>
      <c r="I73" s="85" t="str">
        <f>VLOOKUP($F73,ubl!$A$2:$B$222,2,FALSE)</f>
        <v>/Invoice/cac:ProjectReference/cbc:ID</v>
      </c>
      <c r="J73" s="63" t="str">
        <f>VLOOKUP($F73,cii!$A$2:$B$297,2,FALSE)</f>
        <v>/rsm:CrossIndustryInvoice/rsm:SupplyChainTradeTransaction/ram:ApplicableHeaderTradeAgreement/ram:SpecifiedProcuringProject/ram:ID</v>
      </c>
      <c r="K73" s="76" t="s">
        <v>121</v>
      </c>
      <c r="L73" s="108" t="s">
        <v>122</v>
      </c>
    </row>
    <row r="74" spans="1:12" ht="22.5" x14ac:dyDescent="0.2">
      <c r="A74" s="21" t="str">
        <f t="shared" si="2"/>
        <v>CIUS-VD-34</v>
      </c>
      <c r="B74" s="12" t="s">
        <v>23</v>
      </c>
      <c r="C74" s="12" t="s">
        <v>83</v>
      </c>
      <c r="D74" s="103">
        <v>34</v>
      </c>
      <c r="E74" s="19" t="s">
        <v>19</v>
      </c>
      <c r="F74" s="88" t="s">
        <v>123</v>
      </c>
      <c r="G74" s="88" t="str">
        <f>VLOOKUP(F74,BT!$A$2:$B$222,2,FALSE)</f>
        <v>Contract reference</v>
      </c>
      <c r="H74" s="85" t="str">
        <f>VLOOKUP(F74,BT!$A$2:$C$222,3,FALSE)</f>
        <v>The identification of a contract.</v>
      </c>
      <c r="I74" s="85" t="str">
        <f>VLOOKUP($F74,ubl!$A$2:$B$222,2,FALSE)</f>
        <v>/Invoice/cac:ContractDocumentReference/cbc:ID</v>
      </c>
      <c r="J74" s="63" t="str">
        <f>VLOOKUP($F74,cii!$A$2:$B$297,2,FALSE)</f>
        <v>/rsm:CrossIndustryInvoice/rsm:SupplyChainTradeTransaction/ram:ApplicableHeaderTradeAgreement/ram:ContractReferencedDocument/ram:IssuerAssignedID</v>
      </c>
      <c r="K74" s="76" t="s">
        <v>124</v>
      </c>
      <c r="L74" s="108" t="s">
        <v>125</v>
      </c>
    </row>
    <row r="75" spans="1:12" ht="22.5" x14ac:dyDescent="0.2">
      <c r="A75" s="21" t="str">
        <f t="shared" si="2"/>
        <v>CIUS-VD-35</v>
      </c>
      <c r="B75" s="12" t="s">
        <v>23</v>
      </c>
      <c r="C75" s="12" t="s">
        <v>83</v>
      </c>
      <c r="D75" s="103">
        <v>35</v>
      </c>
      <c r="E75" s="19" t="s">
        <v>19</v>
      </c>
      <c r="F75" s="88" t="s">
        <v>126</v>
      </c>
      <c r="G75" s="88" t="str">
        <f>VLOOKUP(F75,BT!$A$2:$B$222,2,FALSE)</f>
        <v>Purchase order reference</v>
      </c>
      <c r="H75" s="85" t="str">
        <f>VLOOKUP(F75,BT!$A$2:$C$222,3,FALSE)</f>
        <v>An identifier of a referenced purchase order, issued by the Buyer.</v>
      </c>
      <c r="I75" s="85" t="str">
        <f>VLOOKUP($F75,ubl!$A$2:$B$222,2,FALSE)</f>
        <v>/Invoice/cac:OrderReference/cbc:ID</v>
      </c>
      <c r="J75" s="63" t="str">
        <f>VLOOKUP($F75,cii!$A$2:$B$297,2,FALSE)</f>
        <v>/rsm:CrossIndustryInvoice/rsm:SupplyChainTradeTransaction/ram:ApplicableHeaderTradeAgreement/ram:BuyerOrderReferencedDocument/ram:IssuerAssignedID</v>
      </c>
      <c r="K75" s="76" t="s">
        <v>127</v>
      </c>
      <c r="L75" s="108" t="s">
        <v>125</v>
      </c>
    </row>
    <row r="76" spans="1:12" ht="22.5" x14ac:dyDescent="0.2">
      <c r="A76" s="21" t="str">
        <f t="shared" si="2"/>
        <v>CIUS-VD-36</v>
      </c>
      <c r="B76" s="12" t="s">
        <v>23</v>
      </c>
      <c r="C76" s="12" t="s">
        <v>83</v>
      </c>
      <c r="D76" s="103">
        <v>36</v>
      </c>
      <c r="E76" s="19" t="s">
        <v>19</v>
      </c>
      <c r="F76" s="88" t="s">
        <v>128</v>
      </c>
      <c r="G76" s="88" t="str">
        <f>VLOOKUP(F76,BT!$A$2:$B$222,2,FALSE)</f>
        <v>Receiving advice reference</v>
      </c>
      <c r="H76" s="85" t="str">
        <f>VLOOKUP(F76,BT!$A$2:$C$222,3,FALSE)</f>
        <v>An identifier of a referenced receiving advice.</v>
      </c>
      <c r="I76" s="85" t="str">
        <f>VLOOKUP($F76,ubl!$A$2:$B$222,2,FALSE)</f>
        <v>/Invoice/cac:ReceiptDocumentReference/cbc:ID</v>
      </c>
      <c r="J76" s="63" t="str">
        <f>VLOOKUP($F76,cii!$A$2:$B$297,2,FALSE)</f>
        <v>/rsm:CrossIndustryInvoice/rsm:SupplyChainTradeTransaction/ram:ApplicableHeaderTradeDelivery/ram:ReceivingAdviceReferencedDocument/ram:IssuerAssignedID</v>
      </c>
      <c r="K76" s="76" t="s">
        <v>129</v>
      </c>
      <c r="L76" s="108" t="s">
        <v>125</v>
      </c>
    </row>
    <row r="77" spans="1:12" ht="22.5" x14ac:dyDescent="0.2">
      <c r="A77" s="21" t="str">
        <f t="shared" si="2"/>
        <v>CIUS-VD-37</v>
      </c>
      <c r="B77" s="12" t="s">
        <v>23</v>
      </c>
      <c r="C77" s="12" t="s">
        <v>83</v>
      </c>
      <c r="D77" s="103">
        <v>37</v>
      </c>
      <c r="E77" s="19" t="s">
        <v>19</v>
      </c>
      <c r="F77" s="88" t="s">
        <v>130</v>
      </c>
      <c r="G77" s="88" t="str">
        <f>VLOOKUP(F77,BT!$A$2:$B$222,2,FALSE)</f>
        <v>Tender or lot reference</v>
      </c>
      <c r="H77" s="85" t="str">
        <f>VLOOKUP(F77,BT!$A$2:$C$222,3,FALSE)</f>
        <v>The identification of the call for tender or lot the invoice relates to.</v>
      </c>
      <c r="I77" s="85" t="str">
        <f>VLOOKUP($F77,ubl!$A$2:$B$222,2,FALSE)</f>
        <v>/Invoice/cac:OriginatorDocumentReference/cbc:ID</v>
      </c>
      <c r="J77" s="63" t="str">
        <f>VLOOKUP($F77,cii!$A$2:$B$297,2,FALSE)</f>
        <v>/rsm:CrossIndustryInvoice/rsm:SupplyChainTradeTransaction/ram:ApplicableHeaderTradeAgreement/ram:AdditionalReferencedDocument/ram:IssuerAssignedID</v>
      </c>
      <c r="K77" s="76" t="s">
        <v>131</v>
      </c>
      <c r="L77" s="108" t="s">
        <v>122</v>
      </c>
    </row>
    <row r="78" spans="1:12" ht="33.75" x14ac:dyDescent="0.2">
      <c r="A78" s="21" t="str">
        <f t="shared" si="2"/>
        <v>CIUS-VD-38</v>
      </c>
      <c r="B78" s="12" t="s">
        <v>23</v>
      </c>
      <c r="C78" s="12" t="s">
        <v>83</v>
      </c>
      <c r="D78" s="103">
        <v>38</v>
      </c>
      <c r="E78" s="19" t="s">
        <v>19</v>
      </c>
      <c r="F78" s="88" t="s">
        <v>132</v>
      </c>
      <c r="G78" s="88" t="str">
        <f>VLOOKUP(F78,BT!$A$2:$B$222,2,FALSE)</f>
        <v>Buyer accounting reference</v>
      </c>
      <c r="H78" s="85" t="str">
        <f>VLOOKUP(F78,BT!$A$2:$C$222,3,FALSE)</f>
        <v>A textual value that specifies where to book the relevant data into the Buyer's financial accounts.</v>
      </c>
      <c r="I78" s="85" t="str">
        <f>VLOOKUP($F78,ubl!$A$2:$B$222,2,FALSE)</f>
        <v>/Invoice/cbc:AccountingCost</v>
      </c>
      <c r="J78" s="63" t="str">
        <f>VLOOKUP($F78,cii!$A$2:$B$297,2,FALSE)</f>
        <v>/rsm:CrossIndustryInvoice/rsm:SupplyChainTradeTransaction/ram:ApplicableHeaderTradeSettlement/ram:ReceivableSpecifiedTradeAccountingAccount/ram:ID</v>
      </c>
      <c r="K78" s="76" t="s">
        <v>133</v>
      </c>
      <c r="L78" s="108" t="s">
        <v>125</v>
      </c>
    </row>
    <row r="79" spans="1:12" ht="45" x14ac:dyDescent="0.2">
      <c r="A79" s="92" t="str">
        <f t="shared" si="2"/>
        <v>CIUS-VD-39</v>
      </c>
      <c r="B79" s="12" t="s">
        <v>23</v>
      </c>
      <c r="C79" s="12" t="s">
        <v>83</v>
      </c>
      <c r="D79" s="103">
        <v>39</v>
      </c>
      <c r="E79" s="19" t="s">
        <v>19</v>
      </c>
      <c r="F79" s="88" t="s">
        <v>134</v>
      </c>
      <c r="G79" s="91" t="str">
        <f>CONCATENATE(VLOOKUP("BT-21",BT!$A$2:$B$297,2,FALSE),CHAR(10), VLOOKUP("BT-22",BT!$A$2:$B$297,2,FALSE))</f>
        <v>Invoice note subject code
Invoice note</v>
      </c>
      <c r="H79" s="85" t="str">
        <f>CONCATENATE(VLOOKUP("BT-21",BT!$A$2:$C$297,3,FALSE),CHAR(10), VLOOKUP("BT-22",BT!$A$2:$C$297,3,FALSE))</f>
        <v>The subject of the following textual note.
A textual note that gives unstructured information that is relevant to the Invoice as a whole.</v>
      </c>
      <c r="I79" s="85" t="str">
        <f>CONCATENATE(VLOOKUP("BT-21",ubl!$A$2:$B$297,2,FALSE),CHAR(10), VLOOKUP("BT-22",ubl!$A$2:$B$297,2,FALSE))</f>
        <v>/Invoice/cbc:Note
/Invoice/cbc:Note</v>
      </c>
      <c r="J79" s="63" t="str">
        <f>CONCATENATE(VLOOKUP("BT-21",cii!$A$2:$B$297,2,FALSE),CHAR(10), VLOOKUP("BT-22",cii!$A$2:$B$297,2,FALSE))</f>
        <v>/rsm:CrossIndustryInvoice/rsm:ExchangedDocument/ram:IncludedNote/ram:SubjectCode
/rsm:CrossIndustryInvoice/rsm:ExchangedDocument/ram:IncludedNote/ram:Content</v>
      </c>
      <c r="K79" s="76" t="s">
        <v>135</v>
      </c>
      <c r="L79" s="108" t="s">
        <v>136</v>
      </c>
    </row>
    <row r="80" spans="1:12" ht="22.5" x14ac:dyDescent="0.2">
      <c r="A80" s="21" t="str">
        <f t="shared" si="2"/>
        <v>CIUS-VD-40</v>
      </c>
      <c r="B80" s="12" t="s">
        <v>23</v>
      </c>
      <c r="C80" s="12" t="s">
        <v>83</v>
      </c>
      <c r="D80" s="103">
        <v>40</v>
      </c>
      <c r="E80" s="19" t="s">
        <v>19</v>
      </c>
      <c r="F80" s="88" t="s">
        <v>137</v>
      </c>
      <c r="G80" s="88" t="str">
        <f>VLOOKUP(F80,BT!$A$2:$B$222,2,FALSE)</f>
        <v>Preceding Invoice number</v>
      </c>
      <c r="H80" s="85" t="str">
        <f>VLOOKUP(F80,BT!$A$2:$C$222,3,FALSE)</f>
        <v>The identification of an Invoice that was previously sent by the Seller.</v>
      </c>
      <c r="I80" s="85" t="str">
        <f>VLOOKUP($F80,ubl!$A$2:$B$222,2,FALSE)</f>
        <v>/Invoice/cac:BillingReference/cac:InvoiceDocumentReference/cbc:ID</v>
      </c>
      <c r="J80" s="63" t="str">
        <f>VLOOKUP($F80,cii!$A$2:$B$297,2,FALSE)</f>
        <v>/rsm:CrossIndustryInvoice/rsm:SupplyChainTradeTransaction/ram:ApplicableHeaderTradeSettlement/ram:InvoiceReferencedDocument/ram:IssuerAssignedID</v>
      </c>
      <c r="K80" s="76" t="s">
        <v>138</v>
      </c>
      <c r="L80" s="108" t="s">
        <v>125</v>
      </c>
    </row>
    <row r="81" spans="1:12" ht="22.5" x14ac:dyDescent="0.2">
      <c r="A81" s="21" t="str">
        <f t="shared" si="2"/>
        <v>CIUS-VD-41</v>
      </c>
      <c r="B81" s="12" t="s">
        <v>23</v>
      </c>
      <c r="C81" s="12" t="s">
        <v>83</v>
      </c>
      <c r="D81" s="103">
        <v>41</v>
      </c>
      <c r="E81" s="19" t="s">
        <v>19</v>
      </c>
      <c r="F81" s="88" t="s">
        <v>47</v>
      </c>
      <c r="G81" s="88" t="str">
        <f>VLOOKUP(F81,BT!$A$2:$B$222,2,FALSE)</f>
        <v>Seller VAT identifier</v>
      </c>
      <c r="H81" s="85" t="str">
        <f>VLOOKUP(F81,BT!$A$2:$C$222,3,FALSE)</f>
        <v>The Seller's VAT identifier (also known as Seller VAT identification number).</v>
      </c>
      <c r="I81" s="85" t="str">
        <f>VLOOKUP($F81,ubl!$A$2:$B$222,2,FALSE)</f>
        <v>/Invoice/cac:AccountingSupplierParty/cac:Party/cac:PartyTaxScheme/cbc:CompanyID</v>
      </c>
      <c r="J81" s="63" t="str">
        <f>VLOOKUP($F81,cii!$A$2:$B$297,2,FALSE)</f>
        <v>/rsm:CrossIndustryInvoice/rsm:SupplyChainTradeTransaction/ram:ApplicableHeaderTradeAgreement/ram:SellerTradeParty/ram:SpecifiedTaxRegistration/ram:ID</v>
      </c>
      <c r="K81" s="76" t="s">
        <v>139</v>
      </c>
      <c r="L81" s="108" t="s">
        <v>140</v>
      </c>
    </row>
    <row r="82" spans="1:12" ht="33.75" x14ac:dyDescent="0.2">
      <c r="A82" s="21" t="str">
        <f t="shared" si="2"/>
        <v>CIUS-VD-42</v>
      </c>
      <c r="B82" s="12" t="s">
        <v>23</v>
      </c>
      <c r="C82" s="12" t="s">
        <v>83</v>
      </c>
      <c r="D82" s="103">
        <v>42</v>
      </c>
      <c r="E82" s="19" t="s">
        <v>19</v>
      </c>
      <c r="F82" s="88" t="s">
        <v>50</v>
      </c>
      <c r="G82" s="88" t="str">
        <f>VLOOKUP(F82,BT!$A$2:$B$222,2,FALSE)</f>
        <v>Seller tax representative VAT identifier</v>
      </c>
      <c r="H82" s="85" t="str">
        <f>VLOOKUP(F82,BT!$A$2:$C$222,3,FALSE)</f>
        <v>The VAT identifier of the Seller's tax representative party.</v>
      </c>
      <c r="I82" s="85" t="str">
        <f>VLOOKUP($F82,ubl!$A$2:$B$222,2,FALSE)</f>
        <v>/Invoice/cac:TaxRepresentativeParty/cac:PartyTaxScheme/cbc:CompanyID</v>
      </c>
      <c r="J82" s="63" t="str">
        <f>VLOOKUP($F82,cii!$A$2:$B$297,2,FALSE)</f>
        <v>/rsm:CrossIndustryInvoice/rsm:SupplyChainTradeTransaction/ram:ApplicableHeaderTradeAgreement/ram:SellerTaxRepresentativeTradeParty/ram:SpecifiedTaxRegistration/ram:ID</v>
      </c>
      <c r="K82" s="76" t="s">
        <v>141</v>
      </c>
      <c r="L82" s="108" t="s">
        <v>140</v>
      </c>
    </row>
    <row r="83" spans="1:12" ht="22.5" x14ac:dyDescent="0.2">
      <c r="A83" s="21" t="str">
        <f t="shared" si="2"/>
        <v>CIUS-VD-43</v>
      </c>
      <c r="B83" s="12" t="s">
        <v>23</v>
      </c>
      <c r="C83" s="12" t="s">
        <v>83</v>
      </c>
      <c r="D83" s="103">
        <v>43</v>
      </c>
      <c r="E83" s="19" t="s">
        <v>19</v>
      </c>
      <c r="F83" s="88" t="s">
        <v>142</v>
      </c>
      <c r="G83" s="88" t="str">
        <f>VLOOKUP(F83,BT!$A$2:$B$222,2,FALSE)</f>
        <v>Buyer VAT identifier</v>
      </c>
      <c r="H83" s="85" t="str">
        <f>VLOOKUP(F83,BT!$A$2:$C$222,3,FALSE)</f>
        <v>The Buyer's VAT identifier (also known as Buyer VAT identification number).</v>
      </c>
      <c r="I83" s="85" t="str">
        <f>VLOOKUP($F83,ubl!$A$2:$B$222,2,FALSE)</f>
        <v>/Invoice/cac:AccountingCustomerParty/cac:Party/cac:PartyTaxScheme/cbc:CompanyID</v>
      </c>
      <c r="J83" s="63" t="str">
        <f>VLOOKUP($F83,cii!$A$2:$B$297,2,FALSE)</f>
        <v>/rsm:CrossIndustryInvoice/rsm:SupplyChainTradeTransaction/ram:ApplicableHeaderTradeAgreement/ram:BuyerTradeParty/ram:SpecifiedTaxRegistration/ram:ID</v>
      </c>
      <c r="K83" s="76" t="s">
        <v>143</v>
      </c>
      <c r="L83" s="108" t="s">
        <v>140</v>
      </c>
    </row>
    <row r="84" spans="1:12" ht="22.5" x14ac:dyDescent="0.2">
      <c r="A84" s="21" t="str">
        <f t="shared" si="2"/>
        <v>CIUS-VD-44</v>
      </c>
      <c r="B84" s="12" t="s">
        <v>23</v>
      </c>
      <c r="C84" s="12" t="s">
        <v>83</v>
      </c>
      <c r="D84" s="103">
        <v>44</v>
      </c>
      <c r="E84" s="19" t="s">
        <v>19</v>
      </c>
      <c r="F84" s="88" t="s">
        <v>144</v>
      </c>
      <c r="G84" s="88" t="str">
        <f>VLOOKUP(F84,BT!$A$2:$B$222,2,FALSE)</f>
        <v>Seller contact point</v>
      </c>
      <c r="H84" s="85" t="str">
        <f>VLOOKUP(F84,BT!$A$2:$C$222,3,FALSE)</f>
        <v>A contact point for a legal entity or person.</v>
      </c>
      <c r="I84" s="85" t="str">
        <f>VLOOKUP($F84,ubl!$A$2:$B$222,2,FALSE)</f>
        <v>/Invoice/cac:AccountingSupplierParty/cac:Party/cac:Contact/cbc:Name</v>
      </c>
      <c r="J84" s="63" t="str">
        <f>VLOOKUP($F84,cii!$A$2:$B$297,2,FALSE)</f>
        <v>/rsm:CrossIndustryInvoice/rsm:SupplyChainTradeTransaction/ram:ApplicableHeaderTradeAgreement/ram:SellerTradeParty/ram:DefinedTradeContact/ram:PersonName</v>
      </c>
      <c r="K84" s="76" t="s">
        <v>135</v>
      </c>
      <c r="L84" s="108" t="s">
        <v>145</v>
      </c>
    </row>
    <row r="85" spans="1:12" ht="33.75" x14ac:dyDescent="0.2">
      <c r="A85" s="21" t="str">
        <f t="shared" si="2"/>
        <v>CIUS-VD-45</v>
      </c>
      <c r="B85" s="12" t="s">
        <v>23</v>
      </c>
      <c r="C85" s="12" t="s">
        <v>83</v>
      </c>
      <c r="D85" s="103">
        <v>45</v>
      </c>
      <c r="E85" s="19" t="s">
        <v>20</v>
      </c>
      <c r="F85" s="88" t="s">
        <v>146</v>
      </c>
      <c r="G85" s="88" t="str">
        <f>VLOOKUP(F85,BT!$A$2:$B$222,2,FALSE)</f>
        <v>Seller contact telephone number</v>
      </c>
      <c r="H85" s="85" t="str">
        <f>VLOOKUP(F85,BT!$A$2:$C$222,3,FALSE)</f>
        <v>A phone number for the contact point.</v>
      </c>
      <c r="I85" s="85" t="str">
        <f>VLOOKUP($F85,ubl!$A$2:$B$222,2,FALSE)</f>
        <v>/Invoice/cac:AccountingSupplierParty/cac:Party/cac:Contact/cbc:Telephone</v>
      </c>
      <c r="J85" s="63" t="str">
        <f>VLOOKUP($F85,cii!$A$2:$B$297,2,FALSE)</f>
        <v>/rsm:CrossIndustryInvoice/rsm:SupplyChainTradeTransaction/ram:ApplicableHeaderTradeAgreement/ram:SellerTradeParty/ram:DefinedTradeContact/ram:TelephoneUniversalCommunication/ram:CompleteNumber</v>
      </c>
      <c r="K85" s="76" t="s">
        <v>147</v>
      </c>
      <c r="L85" s="108" t="s">
        <v>148</v>
      </c>
    </row>
    <row r="86" spans="1:12" ht="33.75" x14ac:dyDescent="0.2">
      <c r="A86" s="21" t="str">
        <f t="shared" si="2"/>
        <v>CIUS-VD-46</v>
      </c>
      <c r="B86" s="12" t="s">
        <v>23</v>
      </c>
      <c r="C86" s="12" t="s">
        <v>83</v>
      </c>
      <c r="D86" s="103">
        <v>46</v>
      </c>
      <c r="E86" s="19" t="s">
        <v>20</v>
      </c>
      <c r="F86" s="88" t="s">
        <v>149</v>
      </c>
      <c r="G86" s="88" t="str">
        <f>VLOOKUP(F86,BT!$A$2:$B$222,2,FALSE)</f>
        <v>Seller contact email address</v>
      </c>
      <c r="H86" s="85" t="str">
        <f>VLOOKUP(F86,BT!$A$2:$C$222,3,FALSE)</f>
        <v>An e-mail address for the contact point.</v>
      </c>
      <c r="I86" s="85" t="str">
        <f>VLOOKUP($F86,ubl!$A$2:$B$222,2,FALSE)</f>
        <v>/Invoice/cac:AccountingSupplierParty/cac:Party/cac:Contact/cbc:ElectronicMail</v>
      </c>
      <c r="J86" s="63" t="str">
        <f>VLOOKUP($F86,cii!$A$2:$B$297,2,FALSE)</f>
        <v>/rsm:CrossIndustryInvoice/rsm:SupplyChainTradeTransaction/ram:ApplicableHeaderTradeAgreement/ram:SellerTradeParty/ram:DefinedTradeContact/ram:EmailURIUniversalCommunication/ram:URIID</v>
      </c>
      <c r="K86" s="76" t="s">
        <v>150</v>
      </c>
      <c r="L86" s="108" t="s">
        <v>151</v>
      </c>
    </row>
    <row r="87" spans="1:12" ht="33.75" x14ac:dyDescent="0.2">
      <c r="A87" s="21" t="str">
        <f t="shared" si="2"/>
        <v>CIUS-VD-47</v>
      </c>
      <c r="B87" s="12" t="s">
        <v>23</v>
      </c>
      <c r="C87" s="12" t="s">
        <v>83</v>
      </c>
      <c r="D87" s="103">
        <v>47</v>
      </c>
      <c r="E87" s="19" t="s">
        <v>20</v>
      </c>
      <c r="F87" s="88" t="s">
        <v>110</v>
      </c>
      <c r="G87" s="88" t="str">
        <f>VLOOKUP(F87,BT!$A$2:$B$222,2,FALSE)</f>
        <v>Seller country subdivision</v>
      </c>
      <c r="H87" s="85" t="str">
        <f>VLOOKUP(F87,BT!$A$2:$C$222,3,FALSE)</f>
        <v>The subdivision of a country.</v>
      </c>
      <c r="I87" s="85" t="str">
        <f>VLOOKUP($F87,ubl!$A$2:$B$222,2,FALSE)</f>
        <v>/Invoice/cac:AccountingSupplierParty/cac:Party/cac:PostalAddress/cbc:CountrySubentity</v>
      </c>
      <c r="J87" s="63" t="str">
        <f>VLOOKUP($F87,cii!$A$2:$B$297,2,FALSE)</f>
        <v>/rsm:CrossIndustryInvoice/rsm:SupplyChainTradeTransaction/ram:ApplicableHeaderTradeAgreement/ram:SellerTradeParty/ram:PostalTradeAddress/ram:CountrySubDivisionName</v>
      </c>
      <c r="K87" s="76" t="s">
        <v>111</v>
      </c>
      <c r="L87" s="108" t="s">
        <v>152</v>
      </c>
    </row>
    <row r="88" spans="1:12" ht="33.75" x14ac:dyDescent="0.2">
      <c r="A88" s="21" t="str">
        <f t="shared" si="2"/>
        <v>CIUS-VD-48</v>
      </c>
      <c r="B88" s="12" t="s">
        <v>23</v>
      </c>
      <c r="C88" s="12" t="s">
        <v>83</v>
      </c>
      <c r="D88" s="103">
        <v>48</v>
      </c>
      <c r="E88" s="19" t="s">
        <v>20</v>
      </c>
      <c r="F88" s="88" t="s">
        <v>113</v>
      </c>
      <c r="G88" s="88" t="str">
        <f>VLOOKUP(F88,BT!$A$2:$B$222,2,FALSE)</f>
        <v>Buyer country subdivision</v>
      </c>
      <c r="H88" s="85" t="str">
        <f>VLOOKUP(F88,BT!$A$2:$C$222,3,FALSE)</f>
        <v>The subdivision of a country.</v>
      </c>
      <c r="I88" s="85" t="str">
        <f>VLOOKUP($F88,ubl!$A$2:$B$222,2,FALSE)</f>
        <v>/Invoice/cac:AccountingCustomerParty/cac:Party/cac:PostalAddress/cbc:CountrySubentity</v>
      </c>
      <c r="J88" s="63" t="str">
        <f>VLOOKUP($F88,cii!$A$2:$B$297,2,FALSE)</f>
        <v>/rsm:CrossIndustryInvoice/rsm:SupplyChainTradeTransaction/ram:ApplicableHeaderTradeAgreement/ram:BuyerTradeParty/ram:PostalTradeAddress/ram:CountrySubDivisionName</v>
      </c>
      <c r="K88" s="76" t="s">
        <v>114</v>
      </c>
      <c r="L88" s="108" t="s">
        <v>152</v>
      </c>
    </row>
    <row r="89" spans="1:12" ht="33.75" x14ac:dyDescent="0.2">
      <c r="A89" s="21" t="str">
        <f t="shared" si="2"/>
        <v>CIUS-VD-49</v>
      </c>
      <c r="B89" s="12" t="s">
        <v>23</v>
      </c>
      <c r="C89" s="12" t="s">
        <v>83</v>
      </c>
      <c r="D89" s="103">
        <v>49</v>
      </c>
      <c r="E89" s="19" t="s">
        <v>20</v>
      </c>
      <c r="F89" s="88" t="s">
        <v>115</v>
      </c>
      <c r="G89" s="88" t="str">
        <f>VLOOKUP(F89,BT!$A$2:$B$222,2,FALSE)</f>
        <v>Deliver to country subdivision</v>
      </c>
      <c r="H89" s="85" t="str">
        <f>VLOOKUP(F89,BT!$A$2:$C$222,3,FALSE)</f>
        <v>The subdivision of a country.</v>
      </c>
      <c r="I89" s="85" t="str">
        <f>VLOOKUP($F89,ubl!$A$2:$B$222,2,FALSE)</f>
        <v>/Invoice/cac:Delivery/cac:DeliveryLocation/cac:Address/cbc:CountrySubentity</v>
      </c>
      <c r="J89" s="63" t="str">
        <f>VLOOKUP($F89,cii!$A$2:$B$297,2,FALSE)</f>
        <v>/rsm:CrossIndustryInvoice/rsm:SupplyChainTradeTransaction/ram:ApplicableHeaderTradeDelivery/ram:ShipToTradeParty/ram:PostalTradeAddress/ram:CountrySubDivisionName</v>
      </c>
      <c r="K89" s="76" t="s">
        <v>116</v>
      </c>
      <c r="L89" s="108" t="s">
        <v>152</v>
      </c>
    </row>
    <row r="90" spans="1:12" ht="22.5" x14ac:dyDescent="0.2">
      <c r="A90" s="21" t="str">
        <f t="shared" si="2"/>
        <v>CIUS-VD-50</v>
      </c>
      <c r="B90" s="12" t="s">
        <v>23</v>
      </c>
      <c r="C90" s="12" t="s">
        <v>83</v>
      </c>
      <c r="D90" s="103">
        <v>50</v>
      </c>
      <c r="E90" s="19" t="s">
        <v>19</v>
      </c>
      <c r="F90" s="88" t="s">
        <v>153</v>
      </c>
      <c r="G90" s="88" t="str">
        <f>VLOOKUP(F90,BT!$A$2:$B$222,2,FALSE)</f>
        <v>Payee name</v>
      </c>
      <c r="H90" s="85" t="str">
        <f>VLOOKUP(F90,BT!$A$2:$C$222,3,FALSE)</f>
        <v>The name of the Payee.</v>
      </c>
      <c r="I90" s="85" t="str">
        <f>VLOOKUP($F90,ubl!$A$2:$B$222,2,FALSE)</f>
        <v>/Invoice/cac:PayeeParty/cac:PartyName/cbc:Name</v>
      </c>
      <c r="J90" s="63" t="str">
        <f>VLOOKUP($F90,cii!$A$2:$B$297,2,FALSE)</f>
        <v>/rsm:CrossIndustryInvoice/rsm:SupplyChainTradeTransaction/ram:ApplicableHeaderTradeSettlement/ram:PayeeTradeParty/ram:Name</v>
      </c>
      <c r="K90" s="76" t="s">
        <v>154</v>
      </c>
      <c r="L90" s="108" t="s">
        <v>145</v>
      </c>
    </row>
    <row r="91" spans="1:12" ht="22.5" x14ac:dyDescent="0.2">
      <c r="A91" s="21" t="str">
        <f t="shared" si="2"/>
        <v>CIUS-VD-51</v>
      </c>
      <c r="B91" s="12" t="s">
        <v>23</v>
      </c>
      <c r="C91" s="12" t="s">
        <v>83</v>
      </c>
      <c r="D91" s="103">
        <v>51</v>
      </c>
      <c r="E91" s="19" t="s">
        <v>19</v>
      </c>
      <c r="F91" s="88" t="s">
        <v>155</v>
      </c>
      <c r="G91" s="88" t="str">
        <f>VLOOKUP(F91,BT!$A$2:$B$222,2,FALSE)</f>
        <v>Buyer contact point</v>
      </c>
      <c r="H91" s="85" t="str">
        <f>VLOOKUP(F91,BT!$A$2:$C$222,3,FALSE)</f>
        <v>A contact point for a legal entity or person.</v>
      </c>
      <c r="I91" s="85" t="str">
        <f>VLOOKUP($F91,ubl!$A$2:$B$222,2,FALSE)</f>
        <v>/Invoice/cac:AccountingCustomerParty/cac:Party/cac:Contact/cbc:Name</v>
      </c>
      <c r="J91" s="63" t="str">
        <f>VLOOKUP($F91,cii!$A$2:$B$297,2,FALSE)</f>
        <v>/rsm:CrossIndustryInvoice/rsm:SupplyChainTradeTransaction/ram:ApplicableHeaderTradeAgreement/ram:BuyerTradeParty/ram:DefinedTradeContact/ram:PersonName</v>
      </c>
      <c r="K91" s="76" t="s">
        <v>135</v>
      </c>
      <c r="L91" s="108" t="s">
        <v>145</v>
      </c>
    </row>
    <row r="92" spans="1:12" ht="45.75" x14ac:dyDescent="0.25">
      <c r="A92" s="127" t="str">
        <f t="shared" si="2"/>
        <v>CIUS-VD-53</v>
      </c>
      <c r="B92" s="12" t="s">
        <v>23</v>
      </c>
      <c r="C92" s="12" t="s">
        <v>83</v>
      </c>
      <c r="D92" s="103">
        <v>53</v>
      </c>
      <c r="E92" s="19" t="s">
        <v>20</v>
      </c>
      <c r="F92" s="88" t="s">
        <v>156</v>
      </c>
      <c r="G92" s="91" t="str">
        <f>CONCATENATE(VLOOKUP("BT-46",BT!$A$2:$B$297,2,FALSE),CHAR(10), VLOOKUP("BT-46-1",BT!$A$2:$B$297,2,FALSE))</f>
        <v>Buyer identifier
Buyer identifier identification scheme identifier</v>
      </c>
      <c r="H92" s="85" t="str">
        <f>CONCATENATE(VLOOKUP("BT-46",BT!$A$2:$C$297,3,FALSE),CHAR(10), VLOOKUP("BT-46-1",BT!$A$2:$C$297,3,FALSE))</f>
        <v>An identifier of the Buyer.
The identification scheme identifier of the Buyer identifier.</v>
      </c>
      <c r="I92" s="85" t="str">
        <f>CONCATENATE(VLOOKUP("BT-46",ubl!$A$2:$B$297,2,FALSE),CHAR(10), VLOOKUP("BT-46-1",ubl!$A$2:$B$297,2,FALSE))</f>
        <v>/Invoice/cac:AccountingCustomerParty/cac:Party/cac:PartyIdentification/cbc:ID
/Invoice/cac:AccountingCustomerParty/cac:Party/cac:PartyIdentification/cbc:ID/@schemeID</v>
      </c>
      <c r="J92" s="63" t="str">
        <f>CONCATENATE(VLOOKUP("BT-46",cii!$A$2:$B$297,2,FALSE),CHAR(10), VLOOKUP("BT-46-1",cii!$A$2:$B$297,2,FALSE))</f>
        <v>/rsm:CrossIndustryInvoice/rsm:SupplyChainTradeTransaction/ram:ApplicableHeaderTradeAgreement/ram:BuyerTradeParty/ram:ID
/rsm:CrossIndustryInvoice/rsm:SupplyChainTradeTransaction/ram:ApplicableHeaderTradeAgreement/ram:BuyerTradeParty/ram:GlobalID/@schemeID</v>
      </c>
      <c r="K92" s="76" t="s">
        <v>157</v>
      </c>
      <c r="L92" s="108" t="s">
        <v>158</v>
      </c>
    </row>
    <row r="93" spans="1:12" ht="33.75" x14ac:dyDescent="0.2">
      <c r="A93" s="21" t="str">
        <f t="shared" si="2"/>
        <v>CIUS-VD-55</v>
      </c>
      <c r="B93" s="12" t="s">
        <v>23</v>
      </c>
      <c r="C93" s="12" t="s">
        <v>83</v>
      </c>
      <c r="D93" s="103">
        <v>55</v>
      </c>
      <c r="E93" s="19" t="s">
        <v>19</v>
      </c>
      <c r="F93" s="88" t="s">
        <v>159</v>
      </c>
      <c r="G93" s="88" t="str">
        <f>VLOOKUP(F93,BT!$A$2:$B$222,2,FALSE)</f>
        <v>Payment means text</v>
      </c>
      <c r="H93" s="85" t="str">
        <f>VLOOKUP(F93,BT!$A$2:$C$222,3,FALSE)</f>
        <v>The means, expressed as text, for how a payment is expected to be or has been settled.</v>
      </c>
      <c r="I93" s="85" t="str">
        <f>VLOOKUP($F93,ubl!$A$2:$B$222,2,FALSE)</f>
        <v>/Invoice/cac:PaymentMeans/cbc:InstructionNote</v>
      </c>
      <c r="J93" s="63" t="str">
        <f>VLOOKUP($F93,cii!$A$2:$B$297,2,FALSE)</f>
        <v>/rsm:CrossIndustryInvoice/rsm:SupplyChainTradeTransaction/ram:ApplicableHeaderTradeSettlement/ram:SpecifiedTradeSettlementPaymentMeans/ram:Information</v>
      </c>
      <c r="K93" s="76" t="s">
        <v>135</v>
      </c>
      <c r="L93" s="108" t="s">
        <v>145</v>
      </c>
    </row>
    <row r="94" spans="1:12" ht="33.75" x14ac:dyDescent="0.2">
      <c r="A94" s="21" t="str">
        <f t="shared" ref="A94:A176" si="3">CONCATENATE(B94,"-",C94,"-",D94)</f>
        <v>CIUS-VD-56</v>
      </c>
      <c r="B94" s="12" t="s">
        <v>23</v>
      </c>
      <c r="C94" s="12" t="s">
        <v>83</v>
      </c>
      <c r="D94" s="103">
        <v>56</v>
      </c>
      <c r="E94" s="19" t="s">
        <v>19</v>
      </c>
      <c r="F94" s="88" t="s">
        <v>160</v>
      </c>
      <c r="G94" s="88" t="str">
        <f>VLOOKUP(F94,BT!$A$2:$B$222,2,FALSE)</f>
        <v>Remittance information</v>
      </c>
      <c r="H94" s="85" t="str">
        <f>VLOOKUP(F94,BT!$A$2:$C$222,3,FALSE)</f>
        <v>A textual value used to establish a link between the payment and the Invoice, issued by the Seller.</v>
      </c>
      <c r="I94" s="85" t="str">
        <f>VLOOKUP($F94,ubl!$A$2:$B$222,2,FALSE)</f>
        <v>/Invoice/cac:PaymentMeans/cbc:PaymentID</v>
      </c>
      <c r="J94" s="63" t="str">
        <f>VLOOKUP($F94,cii!$A$2:$B$297,2,FALSE)</f>
        <v>/rsm:CrossIndustryInvoice/rsm:SupplyChainTradeTransaction/ram:ApplicableHeaderTradeSettlement/ram:PaymentReference</v>
      </c>
      <c r="K94" s="76" t="s">
        <v>161</v>
      </c>
      <c r="L94" s="108" t="s">
        <v>103</v>
      </c>
    </row>
    <row r="95" spans="1:12" ht="33.75" x14ac:dyDescent="0.2">
      <c r="A95" s="21" t="str">
        <f t="shared" si="3"/>
        <v>CIUS-VD-57</v>
      </c>
      <c r="B95" s="12" t="s">
        <v>23</v>
      </c>
      <c r="C95" s="12" t="s">
        <v>83</v>
      </c>
      <c r="D95" s="103">
        <v>57</v>
      </c>
      <c r="E95" s="19" t="s">
        <v>20</v>
      </c>
      <c r="F95" s="88" t="s">
        <v>40</v>
      </c>
      <c r="G95" s="88" t="str">
        <f>VLOOKUP(F95,BT!$A$2:$B$222,2,FALSE)</f>
        <v>Payment account identifier</v>
      </c>
      <c r="H95" s="85" t="str">
        <f>VLOOKUP(F95,BT!$A$2:$C$222,3,FALSE)</f>
        <v>A unique identifier of the financial payment account, at a payment service provider, to which payment should be made.</v>
      </c>
      <c r="I95" s="85" t="str">
        <f>VLOOKUP($F95,ubl!$A$2:$B$222,2,FALSE)</f>
        <v>/Invoice/cac:PaymentMeans/cac:PayeeFinancialAccount/cbc:ID</v>
      </c>
      <c r="J95" s="63" t="str">
        <f>VLOOKUP($F95,cii!$A$2:$B$297,2,FALSE)</f>
        <v>/rsm:CrossIndustryInvoice/rsm:SupplyChainTradeTransaction/ram:ApplicableHeaderTradeSettlement/ram:SpecifiedTradeSettlementPaymentMeans/ram:PayeePartyCreditorFinancialAccount/ram:IBANID</v>
      </c>
      <c r="K95" s="76" t="s">
        <v>41</v>
      </c>
      <c r="L95" s="108" t="s">
        <v>162</v>
      </c>
    </row>
    <row r="96" spans="1:12" ht="33.75" x14ac:dyDescent="0.2">
      <c r="A96" s="21" t="str">
        <f t="shared" si="3"/>
        <v>CIUS-VD-58</v>
      </c>
      <c r="B96" s="12" t="s">
        <v>23</v>
      </c>
      <c r="C96" s="12" t="s">
        <v>83</v>
      </c>
      <c r="D96" s="103">
        <v>58</v>
      </c>
      <c r="E96" s="19" t="s">
        <v>19</v>
      </c>
      <c r="F96" s="88" t="s">
        <v>163</v>
      </c>
      <c r="G96" s="88" t="str">
        <f>VLOOKUP(F96,BT!$A$2:$B$222,2,FALSE)</f>
        <v>Payment account name</v>
      </c>
      <c r="H96" s="85" t="str">
        <f>VLOOKUP(F96,BT!$A$2:$C$222,3,FALSE)</f>
        <v>The name of the payment account, at a payment service provider, to which payment should be made.</v>
      </c>
      <c r="I96" s="85" t="str">
        <f>VLOOKUP($F96,ubl!$A$2:$B$222,2,FALSE)</f>
        <v>/Invoice/cac:PaymentMeans/cac:PayeeFinancialAccount/cbc:Name</v>
      </c>
      <c r="J96" s="63" t="str">
        <f>VLOOKUP($F96,cii!$A$2:$B$297,2,FALSE)</f>
        <v>/rsm:CrossIndustryInvoice/rsm:SupplyChainTradeTransaction/ram:ApplicableHeaderTradeSettlement/ram:SpecifiedTradeSettlementPaymentMeans/ram:PayeePartyCreditorFinancialAccount/ram:AccountName</v>
      </c>
      <c r="K96" s="76" t="s">
        <v>154</v>
      </c>
      <c r="L96" s="108" t="s">
        <v>145</v>
      </c>
    </row>
    <row r="97" spans="1:12" ht="33.75" x14ac:dyDescent="0.2">
      <c r="A97" s="21" t="str">
        <f t="shared" si="3"/>
        <v>CIUS-VD-59</v>
      </c>
      <c r="B97" s="12" t="s">
        <v>23</v>
      </c>
      <c r="C97" s="12" t="s">
        <v>83</v>
      </c>
      <c r="D97" s="103">
        <v>59</v>
      </c>
      <c r="E97" s="19" t="s">
        <v>20</v>
      </c>
      <c r="F97" s="88" t="s">
        <v>164</v>
      </c>
      <c r="G97" s="88" t="str">
        <f>VLOOKUP(F97,BT!$A$2:$B$222,2,FALSE)</f>
        <v>Payment service provider identifier</v>
      </c>
      <c r="H97" s="85" t="str">
        <f>VLOOKUP(F97,BT!$A$2:$C$222,3,FALSE)</f>
        <v>An identifier for the payment service provider where a payment account is located.</v>
      </c>
      <c r="I97" s="85" t="str">
        <f>VLOOKUP($F97,ubl!$A$2:$B$222,2,FALSE)</f>
        <v>/Invoice/cac:PaymentMeans/cac:PayeeFinancialAccount/cac:FinancialInstitutionBranch/cbc:ID</v>
      </c>
      <c r="J97" s="63" t="str">
        <f>VLOOKUP($F97,cii!$A$2:$B$297,2,FALSE)</f>
        <v>/rsm:CrossIndustryInvoice/rsm:SupplyChainTradeTransaction/ram:ApplicableHeaderTradeSettlement/ram:SpecifiedTradeSettlementPaymentMeans/ram:PayerSpecifiedDebtorFinancialInstitution/ram:BICID</v>
      </c>
      <c r="K97" s="76" t="s">
        <v>165</v>
      </c>
      <c r="L97" s="108" t="s">
        <v>166</v>
      </c>
    </row>
    <row r="98" spans="1:12" ht="45" x14ac:dyDescent="0.2">
      <c r="A98" s="21" t="str">
        <f t="shared" si="3"/>
        <v>CIUS-VD-60</v>
      </c>
      <c r="B98" s="12" t="s">
        <v>23</v>
      </c>
      <c r="C98" s="12" t="s">
        <v>83</v>
      </c>
      <c r="D98" s="103">
        <v>60</v>
      </c>
      <c r="E98" s="19" t="s">
        <v>19</v>
      </c>
      <c r="F98" s="88" t="s">
        <v>167</v>
      </c>
      <c r="G98" s="91" t="str">
        <f>CONCATENATE(VLOOKUP("BT-97",BT!$A$2:$B$297,2,FALSE),CHAR(10), VLOOKUP("BT-98",BT!$A$2:$B$297,2,FALSE))</f>
        <v>Document level allowance reason
Document level allowance reason code</v>
      </c>
      <c r="H98" s="85" t="str">
        <f>CONCATENATE(VLOOKUP("BT-97",BT!$A$2:$C$297,3,FALSE),CHAR(10), VLOOKUP("BT-98",BT!$A$2:$C$297,3,FALSE))</f>
        <v>The reason for the document level allowance, expressed as text.
The reason for the document level allowance, expressed as a code.</v>
      </c>
      <c r="I98" s="85" t="str">
        <f>CONCATENATE(VLOOKUP("BT-97",ubl!$A$2:$B$297,2,FALSE),CHAR(10), VLOOKUP("BT-98",ubl!$A$2:$B$297,2,FALSE))</f>
        <v>/Invoice/cac:AllowanceCharge/cbc:AllowanceChargeReason
/Invoice/cac:AllowanceCharge/cbc:AllowanceChargeReasonCode</v>
      </c>
      <c r="J98" s="63" t="str">
        <f>CONCATENATE(VLOOKUP("BT-97",cii!$A$2:$B$297,2,FALSE),CHAR(10), VLOOKUP("BT-98",cii!$A$2:$B$297,2,FALSE))</f>
        <v>/rsm:CrossIndustryInvoice/rsm:SupplyChainTradeTransaction/ram:ApplicableHeaderTradeSettlement/ram:SpecifiedTradeAllowanceCharge/ram:Reason
/rsm:CrossIndustryInvoice/rsm:SupplyChainTradeTransaction/ram:ApplicableHeaderTradeSettlement/ram:SpecifiedTradeAllowanceCharge/ram:ReasonCode</v>
      </c>
      <c r="K98" s="76" t="s">
        <v>168</v>
      </c>
      <c r="L98" s="108" t="s">
        <v>169</v>
      </c>
    </row>
    <row r="99" spans="1:12" ht="45" x14ac:dyDescent="0.2">
      <c r="A99" s="21" t="str">
        <f t="shared" si="3"/>
        <v>CIUS-VD-61</v>
      </c>
      <c r="B99" s="12" t="s">
        <v>23</v>
      </c>
      <c r="C99" s="12" t="s">
        <v>83</v>
      </c>
      <c r="D99" s="103">
        <v>61</v>
      </c>
      <c r="E99" s="19" t="s">
        <v>19</v>
      </c>
      <c r="F99" s="88" t="s">
        <v>170</v>
      </c>
      <c r="G99" s="91" t="str">
        <f>CONCATENATE(VLOOKUP("BT-104",BT!$A$2:$B$297,2,FALSE),CHAR(10), VLOOKUP("BT-105",BT!$A$2:$B$297,2,FALSE))</f>
        <v>Document level charge reason
Document level charge reason code</v>
      </c>
      <c r="H99" s="85" t="str">
        <f>CONCATENATE(VLOOKUP("BT-104",BT!$A$2:$C$297,3,FALSE),CHAR(10), VLOOKUP("BT-105",BT!$A$2:$C$297,3,FALSE))</f>
        <v>The reason for the document level charge, expressed as text.
The reason for the document level charge, expressed as a code.</v>
      </c>
      <c r="I99" s="85" t="str">
        <f>CONCATENATE(VLOOKUP("BT-104",ubl!$A$2:$B$297,2,FALSE),CHAR(10), VLOOKUP("BT-105",ubl!$A$2:$B$297,2,FALSE))</f>
        <v>/Invoice/cac:AllowanceCharge/cbc:AllowanceChargeReason
/Invoice/cac:AllowanceCharge/cbc:AllowanceChargeReasonCode</v>
      </c>
      <c r="J99" s="63" t="str">
        <f>CONCATENATE(VLOOKUP("BT-104",cii!$A$2:$B$297,2,FALSE),CHAR(10), VLOOKUP("BT-105",cii!$A$2:$B$297,2,FALSE))</f>
        <v>/rsm:CrossIndustryInvoice/rsm:SupplyChainTradeTransaction/ram:ApplicableHeaderTradeSettlement/ram:SpecifiedTradeAllowanceCharge/ram:Reason
/rsm:CrossIndustryInvoice/rsm:SupplyChainTradeTransaction/ram:ApplicableHeaderTradeSettlement/ram:SpecifiedTradeAllowanceCharge/ram:ReasonCode</v>
      </c>
      <c r="K99" s="76" t="s">
        <v>168</v>
      </c>
      <c r="L99" s="108" t="s">
        <v>169</v>
      </c>
    </row>
    <row r="100" spans="1:12" ht="33.75" x14ac:dyDescent="0.2">
      <c r="A100" s="21" t="str">
        <f t="shared" si="3"/>
        <v>CIUS-VD-62</v>
      </c>
      <c r="B100" s="12" t="s">
        <v>23</v>
      </c>
      <c r="C100" s="12" t="s">
        <v>83</v>
      </c>
      <c r="D100" s="103">
        <v>62</v>
      </c>
      <c r="E100" s="19" t="s">
        <v>20</v>
      </c>
      <c r="F100" s="88" t="s">
        <v>171</v>
      </c>
      <c r="G100" s="88" t="str">
        <f>VLOOKUP(F100,BT!$A$2:$B$222,2,FALSE)</f>
        <v>Invoice total amount with VAT</v>
      </c>
      <c r="H100" s="85" t="str">
        <f>VLOOKUP(F100,BT!$A$2:$C$222,3,FALSE)</f>
        <v>The total amount of the Invoice with VAT.</v>
      </c>
      <c r="I100" s="85" t="str">
        <f>VLOOKUP($F100,ubl!$A$2:$B$222,2,FALSE)</f>
        <v>/Invoice/cac:LegalMonetaryTotal/cbc:TaxInclusiveAmount</v>
      </c>
      <c r="J100" s="63" t="str">
        <f>VLOOKUP($F100,cii!$A$2:$B$297,2,FALSE)</f>
        <v>/rsm:CrossIndustryInvoice/rsm:SupplyChainTradeTransaction/ram:ApplicableHeaderTradeSettlement/ram:SpecifiedTradeSettlementHeaderMonetarySummation/ram:GrandTotalAmount</v>
      </c>
      <c r="K100" s="76" t="s">
        <v>172</v>
      </c>
      <c r="L100" s="108" t="s">
        <v>173</v>
      </c>
    </row>
    <row r="101" spans="1:12" ht="33.75" x14ac:dyDescent="0.2">
      <c r="A101" s="21" t="str">
        <f t="shared" si="3"/>
        <v>CIUS-VD-63</v>
      </c>
      <c r="B101" s="12" t="s">
        <v>23</v>
      </c>
      <c r="C101" s="12" t="s">
        <v>83</v>
      </c>
      <c r="D101" s="103">
        <v>63</v>
      </c>
      <c r="E101" s="19" t="s">
        <v>20</v>
      </c>
      <c r="F101" s="88" t="s">
        <v>174</v>
      </c>
      <c r="G101" s="88" t="str">
        <f>VLOOKUP(F101,BT!$A$2:$B$222,2,FALSE)</f>
        <v>Amount due for payment</v>
      </c>
      <c r="H101" s="85" t="str">
        <f>VLOOKUP(F101,BT!$A$2:$C$222,3,FALSE)</f>
        <v>The outstanding amount that is requested to be paid.</v>
      </c>
      <c r="I101" s="85" t="str">
        <f>VLOOKUP($F101,ubl!$A$2:$B$222,2,FALSE)</f>
        <v>/Invoice/cac:LegalMonetaryTotal/cbc:PayableAmount</v>
      </c>
      <c r="J101" s="63" t="str">
        <f>VLOOKUP($F101,cii!$A$2:$B$297,2,FALSE)</f>
        <v>/rsm:CrossIndustryInvoice/rsm:SupplyChainTradeTransaction/ram:ApplicableHeaderTradeSettlement/ram:SpecifiedTradeSettlementHeaderMonetarySummation/ram:DuePayableAmount</v>
      </c>
      <c r="K101" s="76" t="s">
        <v>175</v>
      </c>
      <c r="L101" s="108" t="s">
        <v>173</v>
      </c>
    </row>
    <row r="102" spans="1:12" ht="45" x14ac:dyDescent="0.2">
      <c r="A102" s="21" t="str">
        <f t="shared" si="3"/>
        <v>CIUS-VD-64</v>
      </c>
      <c r="B102" s="12" t="s">
        <v>23</v>
      </c>
      <c r="C102" s="12" t="s">
        <v>83</v>
      </c>
      <c r="D102" s="103">
        <v>64</v>
      </c>
      <c r="E102" s="19" t="s">
        <v>20</v>
      </c>
      <c r="F102" s="88" t="s">
        <v>176</v>
      </c>
      <c r="G102" s="91" t="str">
        <f>CONCATENATE(VLOOKUP("BT-92",BT!$A$2:$B$297,2,FALSE),CHAR(10), VLOOKUP("BT-99",BT!$A$2:$B$297,2,FALSE))</f>
        <v>Document level allowance amount
Document level charge amount</v>
      </c>
      <c r="H102" s="85" t="str">
        <f>CONCATENATE(VLOOKUP("BT-92",BT!$A$2:$C$297,3,FALSE),CHAR(10), VLOOKUP("BT-99",BT!$A$2:$C$297,3,FALSE))</f>
        <v>The amount of an allowance, without VAT.
The amount of a charge, without VAT.</v>
      </c>
      <c r="I102" s="85" t="str">
        <f>CONCATENATE(VLOOKUP("BT-92",ubl!$A$2:$B$297,2,FALSE),CHAR(10), VLOOKUP("BT-99",ubl!$A$2:$B$297,2,FALSE))</f>
        <v>/Invoice/cac:AllowanceCharge/cbc:Amount
/Invoice/cac:AllowanceCharge/cbc:Amount</v>
      </c>
      <c r="J102" s="63" t="str">
        <f>CONCATENATE(VLOOKUP("BT-92",cii!$A$2:$B$297,2,FALSE),CHAR(10), VLOOKUP("BT-99",cii!$A$2:$B$297,2,FALSE))</f>
        <v>/rsm:CrossIndustryInvoice/rsm:SupplyChainTradeTransaction/ram:ApplicableHeaderTradeSettlement/ram:SpecifiedTradeAllowanceCharge/ram:ActualAmount
/rsm:CrossIndustryInvoice/rsm:SupplyChainTradeTransaction/ram:ApplicableHeaderTradeSettlement/ram:SpecifiedTradeAllowanceCharge/ram:ActualAmount</v>
      </c>
      <c r="K102" s="76" t="s">
        <v>177</v>
      </c>
      <c r="L102" s="108" t="s">
        <v>178</v>
      </c>
    </row>
    <row r="103" spans="1:12" ht="33.75" x14ac:dyDescent="0.2">
      <c r="A103" s="21" t="str">
        <f t="shared" si="3"/>
        <v>CIUS-VD-65</v>
      </c>
      <c r="B103" s="12" t="s">
        <v>23</v>
      </c>
      <c r="C103" s="12" t="s">
        <v>83</v>
      </c>
      <c r="D103" s="103">
        <v>65</v>
      </c>
      <c r="E103" s="19" t="s">
        <v>20</v>
      </c>
      <c r="F103" s="88" t="s">
        <v>179</v>
      </c>
      <c r="G103" s="88" t="str">
        <f>VLOOKUP(F103,BT!$A$2:$B$222,2,FALSE)</f>
        <v>Rounding amount</v>
      </c>
      <c r="H103" s="85" t="str">
        <f>VLOOKUP(F103,BT!$A$2:$C$222,3,FALSE)</f>
        <v>The amount to be added to the invoice total to round the amount to be paid.</v>
      </c>
      <c r="I103" s="85" t="str">
        <f>VLOOKUP($F103,ubl!$A$2:$B$222,2,FALSE)</f>
        <v>/Invoice/cac:LegalMonetaryTotal/cbc:PayableRoundingAmount</v>
      </c>
      <c r="J103" s="63" t="str">
        <f>VLOOKUP($F103,cii!$A$2:$B$297,2,FALSE)</f>
        <v>/rsm:CrossIndustryInvoice/rsm:SupplyChainTradeTransaction/ram:ApplicableHeaderTradeSettlement/ram:SpecifiedTradeSettlementHeaderMonetarySummation/ram:RoundingAmount</v>
      </c>
      <c r="K103" s="76" t="s">
        <v>180</v>
      </c>
      <c r="L103" s="108" t="s">
        <v>173</v>
      </c>
    </row>
    <row r="104" spans="1:12" ht="45" x14ac:dyDescent="0.2">
      <c r="A104" s="21" t="str">
        <f t="shared" si="3"/>
        <v>CIUS-VD-66</v>
      </c>
      <c r="B104" s="12" t="s">
        <v>23</v>
      </c>
      <c r="C104" s="12" t="s">
        <v>83</v>
      </c>
      <c r="D104" s="103">
        <v>66</v>
      </c>
      <c r="E104" s="19" t="s">
        <v>20</v>
      </c>
      <c r="F104" s="88" t="s">
        <v>181</v>
      </c>
      <c r="G104" s="88" t="str">
        <f>VLOOKUP(F104,BT!$A$2:$B$222,2,FALSE)</f>
        <v>VAT category taxable amount</v>
      </c>
      <c r="H104" s="85" t="str">
        <f>VLOOKUP(F104,BT!$A$2:$C$222,3,FALSE)</f>
        <v>Sum of all taxable amounts subject to a specific VAT category code and VAT category rate (if the VAT category rate is applicable).</v>
      </c>
      <c r="I104" s="85" t="str">
        <f>VLOOKUP($F104,ubl!$A$2:$B$222,2,FALSE)</f>
        <v>/Invoice/cac:TaxTotal/cac:TaxSubtotal/cbc:TaxableAmount</v>
      </c>
      <c r="J104" s="63" t="str">
        <f>VLOOKUP($F104,cii!$A$2:$B$297,2,FALSE)</f>
        <v>/rsm:CrossIndustryInvoice/rsm:SupplyChainTradeTransaction/ram:ApplicableHeaderTradeSettlement/ram:ApplicableTradeTax/ram:BasisAmount</v>
      </c>
      <c r="K104" s="76" t="s">
        <v>182</v>
      </c>
      <c r="L104" s="108" t="s">
        <v>173</v>
      </c>
    </row>
    <row r="105" spans="1:12" ht="22.5" x14ac:dyDescent="0.2">
      <c r="A105" s="21" t="str">
        <f t="shared" si="3"/>
        <v>CIUS-VD-67</v>
      </c>
      <c r="B105" s="12" t="s">
        <v>23</v>
      </c>
      <c r="C105" s="12" t="s">
        <v>83</v>
      </c>
      <c r="D105" s="103">
        <v>67</v>
      </c>
      <c r="E105" s="19" t="s">
        <v>20</v>
      </c>
      <c r="F105" s="88" t="s">
        <v>183</v>
      </c>
      <c r="G105" s="88" t="str">
        <f>VLOOKUP(F105,BT!$A$2:$B$222,2,FALSE)</f>
        <v>VAT category tax amount</v>
      </c>
      <c r="H105" s="85" t="str">
        <f>VLOOKUP(F105,BT!$A$2:$C$222,3,FALSE)</f>
        <v>The total VAT amount for a given VAT category.</v>
      </c>
      <c r="I105" s="85" t="str">
        <f>VLOOKUP($F105,ubl!$A$2:$B$222,2,FALSE)</f>
        <v>/Invoice/cac:TaxTotal/cac:TaxSubtotal/cbc:TaxAmount</v>
      </c>
      <c r="J105" s="63" t="str">
        <f>VLOOKUP($F105,cii!$A$2:$B$297,2,FALSE)</f>
        <v>/rsm:CrossIndustryInvoice/rsm:SupplyChainTradeTransaction/ram:ApplicableHeaderTradeSettlement/ram:ApplicableTradeTax/ram:CalculatedAmount</v>
      </c>
      <c r="K105" s="76" t="s">
        <v>184</v>
      </c>
      <c r="L105" s="108" t="s">
        <v>173</v>
      </c>
    </row>
    <row r="106" spans="1:12" ht="33.75" x14ac:dyDescent="0.2">
      <c r="A106" s="21" t="str">
        <f t="shared" si="3"/>
        <v>CIUS-VD-68</v>
      </c>
      <c r="B106" s="12" t="s">
        <v>23</v>
      </c>
      <c r="C106" s="12" t="s">
        <v>83</v>
      </c>
      <c r="D106" s="103">
        <v>68</v>
      </c>
      <c r="E106" s="19" t="s">
        <v>19</v>
      </c>
      <c r="F106" s="88" t="s">
        <v>185</v>
      </c>
      <c r="G106" s="88" t="str">
        <f>VLOOKUP(F106,BT!$A$2:$B$222,2,FALSE)</f>
        <v>VAT exemption reason text</v>
      </c>
      <c r="H106" s="85" t="str">
        <f>VLOOKUP(F106,BT!$A$2:$C$222,3,FALSE)</f>
        <v>A textual statement of the reason why the amount is exempted from VAT or why no VAT is being charged</v>
      </c>
      <c r="I106" s="85" t="str">
        <f>VLOOKUP($F106,ubl!$A$2:$B$222,2,FALSE)</f>
        <v>/Invoice/cac:TaxTotal/cac:TaxSubtotal/cac:TaxCategory/cbc:TaxExemptionReason</v>
      </c>
      <c r="J106" s="63" t="str">
        <f>VLOOKUP($F106,cii!$A$2:$B$297,2,FALSE)</f>
        <v>/rsm:CrossIndustryInvoice/rsm:SupplyChainTradeTransaction/ram:ApplicableHeaderTradeSettlement/ram:ApplicableTradeTax/ram:ExemptionReason</v>
      </c>
      <c r="K106" s="76" t="s">
        <v>186</v>
      </c>
      <c r="L106" s="108" t="s">
        <v>187</v>
      </c>
    </row>
    <row r="107" spans="1:12" ht="56.25" x14ac:dyDescent="0.2">
      <c r="A107" s="21" t="str">
        <f t="shared" si="3"/>
        <v>CIUS-VD-69</v>
      </c>
      <c r="B107" s="12" t="s">
        <v>23</v>
      </c>
      <c r="C107" s="12" t="s">
        <v>83</v>
      </c>
      <c r="D107" s="103">
        <v>69</v>
      </c>
      <c r="E107" s="19" t="s">
        <v>19</v>
      </c>
      <c r="F107" s="88" t="s">
        <v>188</v>
      </c>
      <c r="G107" s="91" t="str">
        <f>CONCATENATE(VLOOKUP("BT-122",BT!$A$2:$B$297,2,FALSE),CHAR(10), VLOOKUP("BT-125-2",BT!$A$2:$B$297,2,FALSE))</f>
        <v>Supporting document reference
Attached document Filename</v>
      </c>
      <c r="H107" s="85" t="str">
        <f>CONCATENATE(VLOOKUP("BT-122",BT!$A$2:$C$297,3,FALSE),CHAR(10), VLOOKUP("BT-125-2",BT!$A$2:$C$297,3,FALSE))</f>
        <v>An identifier of the supporting document.
The file name of the attached document</v>
      </c>
      <c r="I107" s="85" t="str">
        <f>CONCATENATE(VLOOKUP("BT-122",ubl!$A$2:$B$297,2,FALSE),CHAR(10), VLOOKUP("BT-125-2",ubl!$A$2:$B$297,2,FALSE))</f>
        <v>/Invoice/cac:AdditionalDocumentReference/cbc:ID
/Invoice/cac:AdditionalDocumentReference/cac:Attachment/cbc:EmbeddedDocumentBinaryObject/@filename</v>
      </c>
      <c r="J107" s="63" t="str">
        <f>CONCATENATE(VLOOKUP("BT-122",cii!$A$2:$B$297,2,FALSE),CHAR(10), VLOOKUP("BT-125-2",cii!$A$2:$B$297,2,FALSE))</f>
        <v>/rsm:CrossIndustryInvoice/rsm:SupplyChainTradeTransaction/ram:ApplicableHeaderTradeAgreement/ram:AdditionalReferencedDocument/ram:IssuerAssignedID
/rsm:CrossIndustryInvoice/rsm:SupplyChainTradeTransaction/ram:ApplicableHeaderTradeAgreement/ram:AdditionalReferencedDocument/ram:AttachmentBinaryObject/@filename</v>
      </c>
      <c r="K107" s="76" t="s">
        <v>189</v>
      </c>
      <c r="L107" s="108" t="s">
        <v>190</v>
      </c>
    </row>
    <row r="108" spans="1:12" ht="33.75" x14ac:dyDescent="0.2">
      <c r="A108" s="21" t="str">
        <f t="shared" si="3"/>
        <v>CIUS-VD-70</v>
      </c>
      <c r="B108" s="12" t="s">
        <v>23</v>
      </c>
      <c r="C108" s="12" t="s">
        <v>83</v>
      </c>
      <c r="D108" s="103">
        <v>70</v>
      </c>
      <c r="E108" s="19" t="s">
        <v>19</v>
      </c>
      <c r="F108" s="88" t="s">
        <v>191</v>
      </c>
      <c r="G108" s="88" t="str">
        <f>VLOOKUP(F108,BT!$A$2:$B$222,2,FALSE)</f>
        <v>Supporting document description</v>
      </c>
      <c r="H108" s="85" t="str">
        <f>VLOOKUP(F108,BT!$A$2:$C$222,3,FALSE)</f>
        <v>A description of the supporting document.</v>
      </c>
      <c r="I108" s="85" t="str">
        <f>VLOOKUP($F108,ubl!$A$2:$B$222,2,FALSE)</f>
        <v>/Invoice/cac:AdditionalDocumentReference/cbc:DocumentType</v>
      </c>
      <c r="J108" s="63" t="str">
        <f>VLOOKUP($F108,cii!$A$2:$B$297,2,FALSE)</f>
        <v>/rsm:CrossIndustryInvoice/rsm:SupplyChainTradeTransaction/ram:ApplicableHeaderTradeAgreement/ram:AdditionalReferencedDocument/ram:Name</v>
      </c>
      <c r="K108" s="76" t="s">
        <v>192</v>
      </c>
      <c r="L108" s="108" t="s">
        <v>187</v>
      </c>
    </row>
    <row r="109" spans="1:12" ht="33.75" x14ac:dyDescent="0.2">
      <c r="A109" s="21" t="str">
        <f t="shared" si="3"/>
        <v>CIUS-VD-72</v>
      </c>
      <c r="B109" s="12" t="s">
        <v>23</v>
      </c>
      <c r="C109" s="12" t="s">
        <v>83</v>
      </c>
      <c r="D109" s="103">
        <v>72</v>
      </c>
      <c r="E109" s="19" t="s">
        <v>19</v>
      </c>
      <c r="F109" s="88" t="s">
        <v>193</v>
      </c>
      <c r="G109" s="88" t="str">
        <f>VLOOKUP(F109,BT!$A$2:$B$222,2,FALSE)</f>
        <v>Attached document Mime code</v>
      </c>
      <c r="H109" s="85" t="str">
        <f>VLOOKUP(F109,BT!$A$2:$C$222,3,FALSE)</f>
        <v>The mime code of the attached document.</v>
      </c>
      <c r="I109" s="85" t="str">
        <f>VLOOKUP($F109,ubl!$A$2:$B$222,2,FALSE)</f>
        <v>/Invoice/cac:AdditionalDocumentReference/cac:Attachment/cbc:EmbeddedDocumentBinaryObject/@mimeCode</v>
      </c>
      <c r="J109" s="63" t="str">
        <f>VLOOKUP($F109,cii!$A$2:$B$297,2,FALSE)</f>
        <v>/rsm:CrossIndustryInvoice/rsm:SupplyChainTradeTransaction/ram:ApplicableHeaderTradeAgreement/ram:AdditionalReferencedDocument/ram:AttachmentBinaryObject/@mimeCode</v>
      </c>
      <c r="K109" s="76" t="s">
        <v>194</v>
      </c>
      <c r="L109" s="108" t="s">
        <v>195</v>
      </c>
    </row>
    <row r="110" spans="1:12" ht="22.5" x14ac:dyDescent="0.2">
      <c r="A110" s="21" t="str">
        <f t="shared" si="3"/>
        <v>CIUS-VD-74</v>
      </c>
      <c r="B110" s="12" t="s">
        <v>23</v>
      </c>
      <c r="C110" s="12" t="s">
        <v>83</v>
      </c>
      <c r="D110" s="103">
        <v>74</v>
      </c>
      <c r="E110" s="19" t="s">
        <v>19</v>
      </c>
      <c r="F110" s="88" t="s">
        <v>73</v>
      </c>
      <c r="G110" s="88" t="str">
        <f>VLOOKUP(F110,BT!$A$2:$B$222,2,FALSE)</f>
        <v>Invoice line identifier</v>
      </c>
      <c r="H110" s="85" t="str">
        <f>VLOOKUP(F110,BT!$A$2:$C$222,3,FALSE)</f>
        <v>A unique identifier for the individual line within the Invoice.</v>
      </c>
      <c r="I110" s="85" t="str">
        <f>VLOOKUP($F110,ubl!$A$2:$B$222,2,FALSE)</f>
        <v>/Invoice/cac:InvoiceLine/cbc:ID</v>
      </c>
      <c r="J110" s="63" t="str">
        <f>VLOOKUP($F110,cii!$A$2:$B$297,2,FALSE)</f>
        <v>/rsm:CrossIndustryInvoice/rsm:SupplyChainTradeTransaction/ram:IncludedSupplyChainTradeLineItem/ram:AssociatedDocumentLineDocument/ram:LineID</v>
      </c>
      <c r="K110" s="77" t="s">
        <v>74</v>
      </c>
      <c r="L110" s="108" t="s">
        <v>196</v>
      </c>
    </row>
    <row r="111" spans="1:12" ht="33.75" x14ac:dyDescent="0.2">
      <c r="A111" s="21" t="str">
        <f t="shared" si="3"/>
        <v>CIUS-VD-75</v>
      </c>
      <c r="B111" s="12" t="s">
        <v>23</v>
      </c>
      <c r="C111" s="12" t="s">
        <v>83</v>
      </c>
      <c r="D111" s="103">
        <v>75</v>
      </c>
      <c r="E111" s="19" t="s">
        <v>19</v>
      </c>
      <c r="F111" s="88" t="s">
        <v>197</v>
      </c>
      <c r="G111" s="88" t="str">
        <f>VLOOKUP(F111,BT!$A$2:$B$222,2,FALSE)</f>
        <v>Invoice line note</v>
      </c>
      <c r="H111" s="85" t="str">
        <f>VLOOKUP(F111,BT!$A$2:$C$222,3,FALSE)</f>
        <v>A textual note that gives unstructured information that is relevant to the Invoice line.</v>
      </c>
      <c r="I111" s="85" t="str">
        <f>VLOOKUP($F111,ubl!$A$2:$B$222,2,FALSE)</f>
        <v>/Invoice/cac:InvoiceLine/cbc:Note</v>
      </c>
      <c r="J111" s="63" t="str">
        <f>VLOOKUP($F111,cii!$A$2:$B$297,2,FALSE)</f>
        <v>/rsm:CrossIndustryInvoice/rsm:SupplyChainTradeTransaction/ram:IncludedSupplyChainTradeLineItem/ram:AssociatedDocumentLineDocument/ram:IncludedNote/ram:Content</v>
      </c>
      <c r="K111" s="76" t="s">
        <v>198</v>
      </c>
      <c r="L111" s="108" t="s">
        <v>103</v>
      </c>
    </row>
    <row r="112" spans="1:12" ht="33.75" x14ac:dyDescent="0.2">
      <c r="A112" s="21" t="str">
        <f t="shared" si="3"/>
        <v>CIUS-VD-76</v>
      </c>
      <c r="B112" s="12" t="s">
        <v>23</v>
      </c>
      <c r="C112" s="12" t="s">
        <v>83</v>
      </c>
      <c r="D112" s="103">
        <v>76</v>
      </c>
      <c r="E112" s="19" t="s">
        <v>19</v>
      </c>
      <c r="F112" s="88" t="s">
        <v>199</v>
      </c>
      <c r="G112" s="88" t="str">
        <f>VLOOKUP(F112,BT!$A$2:$B$222,2,FALSE)</f>
        <v>Invoice line object identifier identification scheme identifier</v>
      </c>
      <c r="H112" s="85" t="str">
        <f>VLOOKUP(F112,BT!$A$2:$C$222,3,FALSE)</f>
        <v>The identification scheme identifier of the Invoice line object identifier.</v>
      </c>
      <c r="I112" s="85" t="str">
        <f>VLOOKUP($F112,ubl!$A$2:$B$222,2,FALSE)</f>
        <v>/Invoice/cac:InvoiceLine/cac:DocumentReference/cbc:ID/@schemeID</v>
      </c>
      <c r="J112" s="63" t="str">
        <f>VLOOKUP($F112,cii!$A$2:$B$297,2,FALSE)</f>
        <v>/rsm:CrossIndustryInvoice/rsm:SupplyChainTradeTransaction/ram:IncludedSupplyChainTradeLineItem/ram:SpecifiedLineTradeSettlement/ram:AdditionalReferencedDocument/ram:ReferenceTypeCode</v>
      </c>
      <c r="K112" s="76" t="s">
        <v>200</v>
      </c>
      <c r="L112" s="108" t="s">
        <v>201</v>
      </c>
    </row>
    <row r="113" spans="1:12" ht="33.75" x14ac:dyDescent="0.2">
      <c r="A113" s="21" t="str">
        <f t="shared" si="3"/>
        <v>CIUS-VD-77</v>
      </c>
      <c r="B113" s="12" t="s">
        <v>23</v>
      </c>
      <c r="C113" s="12" t="s">
        <v>83</v>
      </c>
      <c r="D113" s="103">
        <v>77</v>
      </c>
      <c r="E113" s="19" t="s">
        <v>19</v>
      </c>
      <c r="F113" s="88" t="s">
        <v>202</v>
      </c>
      <c r="G113" s="88" t="str">
        <f>VLOOKUP(F113,BT!$A$2:$B$222,2,FALSE)</f>
        <v>Invoice line object identifier</v>
      </c>
      <c r="H113" s="85" t="str">
        <f>VLOOKUP(F113,BT!$A$2:$C$222,3,FALSE)</f>
        <v>An identifier for an object on which the invoice line is based, given by the Seller.</v>
      </c>
      <c r="I113" s="85" t="str">
        <f>VLOOKUP($F113,ubl!$A$2:$B$222,2,FALSE)</f>
        <v>/Invoice/cac:InvoiceLine/cac:DocumentReference/cbc:ID</v>
      </c>
      <c r="J113" s="63" t="str">
        <f>VLOOKUP($F113,cii!$A$2:$B$297,2,FALSE)</f>
        <v>/rsm:CrossIndustryInvoice/rsm:SupplyChainTradeTransaction/ram:IncludedSupplyChainTradeLineItem/ram:SpecifiedLineTradeSettlement/ram:AdditionalReferencedDocument/ram:IssuerAssignedID</v>
      </c>
      <c r="K113" s="76" t="s">
        <v>203</v>
      </c>
      <c r="L113" s="108" t="s">
        <v>201</v>
      </c>
    </row>
    <row r="114" spans="1:12" ht="22.5" x14ac:dyDescent="0.2">
      <c r="A114" s="133" t="str">
        <f t="shared" si="3"/>
        <v>CIUS-VD-104</v>
      </c>
      <c r="B114" s="12" t="s">
        <v>23</v>
      </c>
      <c r="C114" s="12" t="s">
        <v>83</v>
      </c>
      <c r="D114" s="103">
        <v>104</v>
      </c>
      <c r="E114" s="19" t="s">
        <v>21</v>
      </c>
      <c r="F114" s="88" t="s">
        <v>204</v>
      </c>
      <c r="G114" s="88" t="s">
        <v>205</v>
      </c>
      <c r="H114" s="85"/>
      <c r="I114" s="85" t="str">
        <f>VLOOKUP($F114,ubl!$A$2:$B$222,2,FALSE)</f>
        <v>/Invoice/cac:InvoiceLine/cbc:InvoicedQuantity</v>
      </c>
      <c r="J114" s="63" t="str">
        <f>VLOOKUP($F114,cii!$A$2:$B$297,2,FALSE)</f>
        <v>/rsm:CrossIndustryInvoice/rsm:SupplyChainTradeTransaction/ram:IncludedSupplyChainTradeLineItem/ram:SpecifiedLineTradeDelivery/ram:BilledQuantity</v>
      </c>
      <c r="K114" s="76" t="s">
        <v>206</v>
      </c>
      <c r="L114" s="108" t="s">
        <v>207</v>
      </c>
    </row>
    <row r="115" spans="1:12" ht="22.5" x14ac:dyDescent="0.2">
      <c r="A115" s="133" t="str">
        <f t="shared" si="3"/>
        <v>CIUS-VD-105</v>
      </c>
      <c r="B115" s="12" t="s">
        <v>23</v>
      </c>
      <c r="C115" s="12" t="s">
        <v>83</v>
      </c>
      <c r="D115" s="103">
        <v>105</v>
      </c>
      <c r="E115" s="19" t="s">
        <v>20</v>
      </c>
      <c r="F115" s="88" t="s">
        <v>204</v>
      </c>
      <c r="G115" s="88" t="s">
        <v>205</v>
      </c>
      <c r="H115" s="85"/>
      <c r="I115" s="85" t="str">
        <f>VLOOKUP($F115,ubl!$A$2:$B$222,2,FALSE)</f>
        <v>/Invoice/cac:InvoiceLine/cbc:InvoicedQuantity</v>
      </c>
      <c r="J115" s="63" t="str">
        <f>VLOOKUP($F115,cii!$A$2:$B$297,2,FALSE)</f>
        <v>/rsm:CrossIndustryInvoice/rsm:SupplyChainTradeTransaction/ram:IncludedSupplyChainTradeLineItem/ram:SpecifiedLineTradeDelivery/ram:BilledQuantity</v>
      </c>
      <c r="K115" s="76"/>
      <c r="L115" s="108" t="s">
        <v>178</v>
      </c>
    </row>
    <row r="116" spans="1:12" ht="33.75" x14ac:dyDescent="0.2">
      <c r="A116" s="133" t="str">
        <f t="shared" si="3"/>
        <v>CIUS-VD-106</v>
      </c>
      <c r="B116" s="12" t="s">
        <v>23</v>
      </c>
      <c r="C116" s="12" t="s">
        <v>83</v>
      </c>
      <c r="D116" s="103">
        <v>106</v>
      </c>
      <c r="E116" s="19" t="s">
        <v>20</v>
      </c>
      <c r="F116" s="88" t="s">
        <v>208</v>
      </c>
      <c r="G116" s="88" t="s">
        <v>209</v>
      </c>
      <c r="H116" s="85"/>
      <c r="I116" s="85" t="str">
        <f>VLOOKUP($F116,ubl!$A$2:$B$222,2,FALSE)</f>
        <v>/Invoice/cac:InvoiceLine/cbc:LineExtensionAmount</v>
      </c>
      <c r="J116" s="63" t="str">
        <f>VLOOKUP($F116,cii!$A$2:$B$297,2,FALSE)</f>
        <v>/rsm:CrossIndustryInvoice/rsm:SupplyChainTradeTransaction/ram:IncludedSupplyChainTradeLineItem/ram:SpecifiedLineTradeSettlement/ram:SpecifiedTradeSettlementLineMonetarySummation/ram:LineTotalAmount</v>
      </c>
      <c r="K116" s="76" t="s">
        <v>210</v>
      </c>
      <c r="L116" s="108" t="s">
        <v>178</v>
      </c>
    </row>
    <row r="117" spans="1:12" ht="22.5" x14ac:dyDescent="0.2">
      <c r="A117" s="367" t="str">
        <f t="shared" si="3"/>
        <v>CIUS-VD-78</v>
      </c>
      <c r="B117" s="12" t="s">
        <v>23</v>
      </c>
      <c r="C117" s="12" t="s">
        <v>83</v>
      </c>
      <c r="D117" s="103">
        <v>78</v>
      </c>
      <c r="E117" s="369" t="s">
        <v>19</v>
      </c>
      <c r="F117" s="88" t="s">
        <v>211</v>
      </c>
      <c r="G117" s="88" t="str">
        <f>VLOOKUP(F117,BT!$A$2:$B$222,2,FALSE)</f>
        <v>Invoiced quantity unit of measure</v>
      </c>
      <c r="H117" s="85" t="str">
        <f>VLOOKUP(F117,BT!$A$2:$C$222,3,FALSE)</f>
        <v>The unit of measure that applies to the invoiced quantity.</v>
      </c>
      <c r="I117" s="85" t="str">
        <f>VLOOKUP($F117,ubl!$A$2:$B$222,2,FALSE)</f>
        <v>/Invoice/cac:InvoiceLine/cbc:InvoicedQuantity/@unitCode</v>
      </c>
      <c r="J117" s="63" t="str">
        <f>VLOOKUP($F117,cii!$A$2:$B$297,2,FALSE)</f>
        <v>/rsm:CrossIndustryInvoice/rsm:SupplyChainTradeTransaction/ram:IncludedSupplyChainTradeLineItem/ram:SpecifiedLineTradeDelivery/ram:BilledQuantity/@unitCode</v>
      </c>
      <c r="K117" s="76" t="s">
        <v>212</v>
      </c>
      <c r="L117" s="108" t="s">
        <v>213</v>
      </c>
    </row>
    <row r="118" spans="1:12" ht="33.75" x14ac:dyDescent="0.2">
      <c r="A118" s="379"/>
      <c r="B118" s="12" t="s">
        <v>23</v>
      </c>
      <c r="C118" s="12" t="s">
        <v>83</v>
      </c>
      <c r="D118" s="103">
        <v>78</v>
      </c>
      <c r="E118" s="380"/>
      <c r="F118" s="88" t="s">
        <v>214</v>
      </c>
      <c r="G118" s="88" t="str">
        <f>VLOOKUP(F118,BT!$A$2:$B$222,2,FALSE)</f>
        <v>Item price base quantity</v>
      </c>
      <c r="H118" s="85" t="str">
        <f>VLOOKUP(F118,BT!$A$2:$C$222,3,FALSE)</f>
        <v>The number of item units to which the price applies.</v>
      </c>
      <c r="I118" s="85" t="str">
        <f>VLOOKUP($F118,ubl!$A$2:$B$222,2,FALSE)</f>
        <v>/Invoice/cac:InvoiceLine/cac:Price/cbc:BaseQuantity</v>
      </c>
      <c r="J118" s="63" t="str">
        <f>VLOOKUP($F118,cii!$A$2:$B$297,2,FALSE)</f>
        <v>/rsm:CrossIndustryInvoice/rsm:SupplyChainTradeTransaction/ram:IncludedSupplyChainTradeLineItem/ram:SpecifiedLineTradeAgreement/ram:GrossPriceProductTradePrice/ram:BasisQuantity</v>
      </c>
      <c r="K118" s="76" t="s">
        <v>212</v>
      </c>
      <c r="L118" s="108" t="s">
        <v>213</v>
      </c>
    </row>
    <row r="119" spans="1:12" ht="33.75" x14ac:dyDescent="0.2">
      <c r="A119" s="368"/>
      <c r="B119" s="12" t="s">
        <v>23</v>
      </c>
      <c r="C119" s="12" t="s">
        <v>83</v>
      </c>
      <c r="D119" s="103">
        <v>78</v>
      </c>
      <c r="E119" s="370"/>
      <c r="F119" s="88" t="s">
        <v>215</v>
      </c>
      <c r="G119" s="88" t="str">
        <f>VLOOKUP(F119,BT!$A$2:$B$222,2,FALSE)</f>
        <v>Item price base quantity unit of measure code</v>
      </c>
      <c r="H119" s="85" t="str">
        <f>VLOOKUP(F119,BT!$A$2:$C$222,3,FALSE)</f>
        <v>The unit of measure that applies to the Item price base quantity.</v>
      </c>
      <c r="I119" s="85" t="str">
        <f>VLOOKUP($F119,ubl!$A$2:$B$222,2,FALSE)</f>
        <v>/Invoice/cac:InvoiceLine/cac:Price/cbc:BaseQuantity/@unitCode</v>
      </c>
      <c r="J119" s="63" t="str">
        <f>VLOOKUP($F119,cii!$A$2:$B$297,2,FALSE)</f>
        <v>/rsm:CrossIndustryInvoice/rsm:SupplyChainTradeTransaction/ram:IncludedSupplyChainTradeLineItem/ram:SpecifiedLineTradeAgreement/ram:GrossPriceProductTradePrice/ram:BasisQuantity/@unitCode</v>
      </c>
      <c r="K119" s="76" t="s">
        <v>212</v>
      </c>
      <c r="L119" s="108" t="s">
        <v>213</v>
      </c>
    </row>
    <row r="120" spans="1:12" ht="33.75" x14ac:dyDescent="0.2">
      <c r="A120" s="21" t="str">
        <f t="shared" si="3"/>
        <v>CIUS-VD-79</v>
      </c>
      <c r="B120" s="12" t="s">
        <v>23</v>
      </c>
      <c r="C120" s="12" t="s">
        <v>83</v>
      </c>
      <c r="D120" s="103">
        <v>79</v>
      </c>
      <c r="E120" s="19" t="s">
        <v>19</v>
      </c>
      <c r="F120" s="88" t="s">
        <v>216</v>
      </c>
      <c r="G120" s="88" t="str">
        <f>VLOOKUP(F120,BT!$A$2:$B$222,2,FALSE)</f>
        <v>Invoice line Buyer accounting reference</v>
      </c>
      <c r="H120" s="85" t="str">
        <f>VLOOKUP(F120,BT!$A$2:$C$222,3,FALSE)</f>
        <v>A textual value that specifies where to book the relevant data into the Buyer's financial accounts.</v>
      </c>
      <c r="I120" s="85" t="str">
        <f>VLOOKUP($F120,ubl!$A$2:$B$222,2,FALSE)</f>
        <v>/Invoice/cac:InvoiceLine/cbc:AccountingCost</v>
      </c>
      <c r="J120" s="63" t="str">
        <f>VLOOKUP($F120,cii!$A$2:$B$297,2,FALSE)</f>
        <v>/rsm:CrossIndustryInvoice/rsm:SupplyChainTradeTransaction/ram:IncludedSupplyChainTradeLineItem/ram:SpecifiedLineTradeSettlement/ram:ReceivableSpecifiedTradeAccountingAccount/ram:ID</v>
      </c>
      <c r="K120" s="76" t="s">
        <v>217</v>
      </c>
      <c r="L120" s="108" t="s">
        <v>125</v>
      </c>
    </row>
    <row r="121" spans="1:12" ht="67.5" x14ac:dyDescent="0.2">
      <c r="A121" s="21" t="str">
        <f t="shared" si="3"/>
        <v>CIUS-VD-80</v>
      </c>
      <c r="B121" s="12" t="s">
        <v>23</v>
      </c>
      <c r="C121" s="12" t="s">
        <v>83</v>
      </c>
      <c r="D121" s="103">
        <v>80</v>
      </c>
      <c r="E121" s="19" t="s">
        <v>20</v>
      </c>
      <c r="F121" s="88" t="s">
        <v>218</v>
      </c>
      <c r="G121" s="91" t="str">
        <f>CONCATENATE(VLOOKUP("BT-136",BT!$A$2:$B$297,2,FALSE),CHAR(10), VLOOKUP("BT-141",BT!$A$2:$B$297,2,FALSE))</f>
        <v>Invoice line allowance amount
Invoice line charge amount</v>
      </c>
      <c r="H121" s="85" t="str">
        <f>CONCATENATE(VLOOKUP("BT-136",BT!$A$2:$C$297,3,FALSE),CHAR(10), VLOOKUP("BT-141",BT!$A$2:$C$297,3,FALSE))</f>
        <v>The amount of an allowance, without VAT.
The amount of a charge, without VAT.</v>
      </c>
      <c r="I121" s="85" t="str">
        <f>CONCATENATE(VLOOKUP("BT-136",ubl!$A$2:$B$297,2,FALSE),CHAR(10), VLOOKUP("BT-141",ubl!$A$2:$B$297,2,FALSE))</f>
        <v>/Invoice/cac:InvoiceLine/cac:AllowanceCharge/cbc:Amount
/Invoice/cac:InvoiceLine/cac:AllowanceCharge/cbc:Amount</v>
      </c>
      <c r="J121" s="63" t="str">
        <f>CONCATENATE(VLOOKUP("BT-136",cii!$A$2:$B$297,2,FALSE),CHAR(10), VLOOKUP("BT-141",cii!$A$2:$B$297,2,FALSE))</f>
        <v>/rsm:CrossIndustryInvoice/rsm:SupplyChainTradeTransaction/ram:IncludedSupplyChainTradeLineItem/ram:SpecifiedLineTradeSettlement/ram:SpecifiedTradeAllowanceCharge/ram:ActualAmount
/rsm:CrossIndustryInvoice/rsm:SupplyChainTradeTransaction/ram:IncludedSupplyChainTradeLineItem/ram:SpecifiedLineTradeSettlement/ram:SpecifiedTradeAllowanceCharge/ram:ActualAmount</v>
      </c>
      <c r="K121" s="76" t="s">
        <v>177</v>
      </c>
      <c r="L121" s="108" t="s">
        <v>178</v>
      </c>
    </row>
    <row r="122" spans="1:12" ht="33.75" x14ac:dyDescent="0.2">
      <c r="A122" s="367" t="str">
        <f t="shared" si="3"/>
        <v>CIUS-VD-81</v>
      </c>
      <c r="B122" s="12" t="s">
        <v>23</v>
      </c>
      <c r="C122" s="12" t="s">
        <v>83</v>
      </c>
      <c r="D122" s="103">
        <v>81</v>
      </c>
      <c r="E122" s="369" t="s">
        <v>19</v>
      </c>
      <c r="F122" s="88" t="s">
        <v>219</v>
      </c>
      <c r="G122" s="88" t="str">
        <f>VLOOKUP(F122,BT!$A$2:$B$222,2,FALSE)</f>
        <v>Invoice line allowance reason</v>
      </c>
      <c r="H122" s="85" t="str">
        <f>VLOOKUP(F122,BT!$A$2:$C$222,3,FALSE)</f>
        <v>The reason for the Invoice line allowance, expressed as text.</v>
      </c>
      <c r="I122" s="85" t="str">
        <f>VLOOKUP($F122,ubl!$A$2:$B$222,2,FALSE)</f>
        <v>/Invoice/cac:InvoiceLine/cac:AllowanceCharge/cbc:AllowanceChargeReason</v>
      </c>
      <c r="J122" s="63" t="str">
        <f>VLOOKUP($F122,cii!$A$2:$B$297,2,FALSE)</f>
        <v>/rsm:CrossIndustryInvoice/rsm:SupplyChainTradeTransaction/ram:IncludedSupplyChainTradeLineItem/ram:SpecifiedLineTradeSettlement/ram:SpecifiedTradeAllowanceCharge/ram:Reason</v>
      </c>
      <c r="K122" s="76" t="s">
        <v>168</v>
      </c>
      <c r="L122" s="108" t="s">
        <v>169</v>
      </c>
    </row>
    <row r="123" spans="1:12" ht="33.75" x14ac:dyDescent="0.2">
      <c r="A123" s="368"/>
      <c r="B123" s="12" t="s">
        <v>23</v>
      </c>
      <c r="C123" s="12" t="s">
        <v>83</v>
      </c>
      <c r="D123" s="103">
        <v>81</v>
      </c>
      <c r="E123" s="370"/>
      <c r="F123" s="88" t="s">
        <v>220</v>
      </c>
      <c r="G123" s="88" t="str">
        <f>VLOOKUP(F123,BT!$A$2:$B$222,2,FALSE)</f>
        <v>Invoice line allowance reason code</v>
      </c>
      <c r="H123" s="85" t="str">
        <f>VLOOKUP(F123,BT!$A$2:$C$222,3,FALSE)</f>
        <v>The reason for the Invoice line allowance, expressed as a code.</v>
      </c>
      <c r="I123" s="85" t="str">
        <f>VLOOKUP($F123,ubl!$A$2:$B$222,2,FALSE)</f>
        <v>/Invoice/cac:InvoiceLine/cac:AllowanceCharge/cbc:AllowanceChargeReasonCode</v>
      </c>
      <c r="J123" s="63" t="str">
        <f>VLOOKUP($F123,cii!$A$2:$B$297,2,FALSE)</f>
        <v>/rsm:CrossIndustryInvoice/rsm:SupplyChainTradeTransaction/ram:IncludedSupplyChainTradeLineItem/ram:SpecifiedLineTradeSettlement/ram:SpecifiedTradeAllowanceCharge/ram:ReasonCode</v>
      </c>
      <c r="K123" s="76" t="s">
        <v>168</v>
      </c>
      <c r="L123" s="108" t="s">
        <v>169</v>
      </c>
    </row>
    <row r="124" spans="1:12" ht="33.75" x14ac:dyDescent="0.2">
      <c r="A124" s="367" t="str">
        <f t="shared" si="3"/>
        <v>CIUS-VD-82</v>
      </c>
      <c r="B124" s="12" t="s">
        <v>23</v>
      </c>
      <c r="C124" s="12" t="s">
        <v>83</v>
      </c>
      <c r="D124" s="103">
        <v>82</v>
      </c>
      <c r="E124" s="19" t="s">
        <v>19</v>
      </c>
      <c r="F124" s="88" t="s">
        <v>221</v>
      </c>
      <c r="G124" s="88" t="str">
        <f>VLOOKUP(F124,BT!$A$2:$B$222,2,FALSE)</f>
        <v>Invoice line charge reason</v>
      </c>
      <c r="H124" s="85" t="str">
        <f>VLOOKUP(F124,BT!$A$2:$C$222,3,FALSE)</f>
        <v>The reason for the Invoice line charge, expressed as text.</v>
      </c>
      <c r="I124" s="85" t="str">
        <f>VLOOKUP($F124,ubl!$A$2:$B$222,2,FALSE)</f>
        <v>/Invoice/cac:InvoiceLine/cac:AllowanceCharge/cbc:AllowanceChargeReason</v>
      </c>
      <c r="J124" s="63" t="str">
        <f>VLOOKUP($F124,cii!$A$2:$B$297,2,FALSE)</f>
        <v>/rsm:CrossIndustryInvoice/rsm:SupplyChainTradeTransaction/ram:IncludedSupplyChainTradeLineItem/ram:SpecifiedLineTradeSettlement/ram:SpecifiedTradeAllowanceCharge/ram:Reason</v>
      </c>
      <c r="K124" s="76" t="s">
        <v>168</v>
      </c>
      <c r="L124" s="108" t="s">
        <v>169</v>
      </c>
    </row>
    <row r="125" spans="1:12" ht="33.75" x14ac:dyDescent="0.2">
      <c r="A125" s="368"/>
      <c r="B125" s="12" t="s">
        <v>23</v>
      </c>
      <c r="C125" s="12" t="s">
        <v>83</v>
      </c>
      <c r="D125" s="103">
        <v>82</v>
      </c>
      <c r="E125" s="19" t="s">
        <v>19</v>
      </c>
      <c r="F125" s="88" t="s">
        <v>222</v>
      </c>
      <c r="G125" s="88" t="str">
        <f>VLOOKUP(F125,BT!$A$2:$B$222,2,FALSE)</f>
        <v>Invoice line charge reason code</v>
      </c>
      <c r="H125" s="85" t="str">
        <f>VLOOKUP(F125,BT!$A$2:$C$222,3,FALSE)</f>
        <v>The reason for the Invoice line charge, expressed as a code.</v>
      </c>
      <c r="I125" s="85" t="str">
        <f>VLOOKUP($F125,ubl!$A$2:$B$222,2,FALSE)</f>
        <v>/Invoice/cac:InvoiceLine/cac:AllowanceCharge/cbc:AllowanceChargeReasonCode</v>
      </c>
      <c r="J125" s="63" t="str">
        <f>VLOOKUP($F125,cii!$A$2:$B$297,2,FALSE)</f>
        <v>/rsm:CrossIndustryInvoice/rsm:SupplyChainTradeTransaction/ram:IncludedSupplyChainTradeLineItem/ram:SpecifiedLineTradeSettlement/ram:SpecifiedTradeAllowanceCharge/ram:ReasonCode</v>
      </c>
      <c r="K125" s="76" t="s">
        <v>168</v>
      </c>
      <c r="L125" s="108" t="s">
        <v>169</v>
      </c>
    </row>
    <row r="126" spans="1:12" ht="33.75" x14ac:dyDescent="0.2">
      <c r="A126" s="21" t="str">
        <f t="shared" si="3"/>
        <v>CIUS-VD-83</v>
      </c>
      <c r="B126" s="12" t="s">
        <v>23</v>
      </c>
      <c r="C126" s="12" t="s">
        <v>83</v>
      </c>
      <c r="D126" s="103">
        <v>83</v>
      </c>
      <c r="E126" s="19" t="s">
        <v>20</v>
      </c>
      <c r="F126" s="88" t="s">
        <v>223</v>
      </c>
      <c r="G126" s="88" t="str">
        <f>VLOOKUP(F126,BT!$A$2:$B$222,2,FALSE)</f>
        <v>Item net price</v>
      </c>
      <c r="H126" s="85" t="str">
        <f>VLOOKUP(F126,BT!$A$2:$C$222,3,FALSE)</f>
        <v>The price of an item, exclusive of VAT, after subtracting item price discount.</v>
      </c>
      <c r="I126" s="85" t="str">
        <f>VLOOKUP($F126,ubl!$A$2:$B$222,2,FALSE)</f>
        <v>/Invoice/cac:InvoiceLine/cac:Price/cbc:PriceAmount</v>
      </c>
      <c r="J126" s="63" t="str">
        <f>VLOOKUP($F126,cii!$A$2:$B$297,2,FALSE)</f>
        <v>/rsm:CrossIndustryInvoice/rsm:SupplyChainTradeTransaction/ram:IncludedSupplyChainTradeLineItem/ram:SpecifiedLineTradeAgreement/ram:NetPriceProductTradePrice/ram:ChargeAmount</v>
      </c>
      <c r="K126" s="76" t="s">
        <v>224</v>
      </c>
      <c r="L126" s="108" t="s">
        <v>178</v>
      </c>
    </row>
    <row r="127" spans="1:12" ht="22.5" x14ac:dyDescent="0.2">
      <c r="A127" s="374" t="str">
        <f t="shared" si="3"/>
        <v>CIUS-VD-85</v>
      </c>
      <c r="B127" s="12" t="s">
        <v>23</v>
      </c>
      <c r="C127" s="12" t="s">
        <v>83</v>
      </c>
      <c r="D127" s="103">
        <v>85</v>
      </c>
      <c r="E127" s="19" t="s">
        <v>19</v>
      </c>
      <c r="F127" s="88" t="s">
        <v>225</v>
      </c>
      <c r="G127" s="88" t="str">
        <f>VLOOKUP(F127,BT!$A$2:$B$222,2,FALSE)</f>
        <v>Item name</v>
      </c>
      <c r="H127" s="85" t="str">
        <f>VLOOKUP(F127,BT!$A$2:$C$222,3,FALSE)</f>
        <v>A name for an item.</v>
      </c>
      <c r="I127" s="85" t="str">
        <f>VLOOKUP($F127,ubl!$A$2:$B$222,2,FALSE)</f>
        <v>/Invoice/cac:InvoiceLine/cac:Item/cbc:Name</v>
      </c>
      <c r="J127" s="63" t="str">
        <f>VLOOKUP($F127,cii!$A$2:$B$297,2,FALSE)</f>
        <v>/rsm:CrossIndustryInvoice/rsm:SupplyChainTradeTransaction/ram:IncludedSupplyChainTradeLineItem/ram:SpecifiedTradeProduct/ram:Name</v>
      </c>
      <c r="K127" s="76" t="s">
        <v>168</v>
      </c>
      <c r="L127" s="108" t="s">
        <v>169</v>
      </c>
    </row>
    <row r="128" spans="1:12" ht="22.5" x14ac:dyDescent="0.2">
      <c r="A128" s="375"/>
      <c r="B128" s="12" t="s">
        <v>23</v>
      </c>
      <c r="C128" s="12" t="s">
        <v>83</v>
      </c>
      <c r="D128" s="103">
        <v>85</v>
      </c>
      <c r="E128" s="19" t="s">
        <v>19</v>
      </c>
      <c r="F128" s="88" t="s">
        <v>226</v>
      </c>
      <c r="G128" s="88" t="str">
        <f>VLOOKUP(F128,BT!$A$2:$B$222,2,FALSE)</f>
        <v>Item description</v>
      </c>
      <c r="H128" s="85" t="str">
        <f>VLOOKUP(F128,BT!$A$2:$C$222,3,FALSE)</f>
        <v>A description for an item.</v>
      </c>
      <c r="I128" s="85" t="str">
        <f>VLOOKUP($F128,ubl!$A$2:$B$222,2,FALSE)</f>
        <v>/Invoice/cac:InvoiceLine/cac:Item/cbc:Description</v>
      </c>
      <c r="J128" s="63" t="str">
        <f>VLOOKUP($F128,cii!$A$2:$B$297,2,FALSE)</f>
        <v>/rsm:CrossIndustryInvoice/rsm:SupplyChainTradeTransaction/ram:IncludedSupplyChainTradeLineItem/ram:SpecifiedTradeProduct/ram:Description</v>
      </c>
      <c r="K128" s="76" t="s">
        <v>168</v>
      </c>
      <c r="L128" s="108" t="s">
        <v>169</v>
      </c>
    </row>
    <row r="129" spans="1:12" ht="22.5" x14ac:dyDescent="0.2">
      <c r="A129" s="21" t="str">
        <f t="shared" si="3"/>
        <v>CIUS-VD-86</v>
      </c>
      <c r="B129" s="12" t="s">
        <v>23</v>
      </c>
      <c r="C129" s="12" t="s">
        <v>83</v>
      </c>
      <c r="D129" s="103">
        <v>86</v>
      </c>
      <c r="E129" s="19" t="s">
        <v>19</v>
      </c>
      <c r="F129" s="88" t="s">
        <v>227</v>
      </c>
      <c r="G129" s="88" t="str">
        <f>VLOOKUP(F129,BT!$A$2:$B$222,2,FALSE)</f>
        <v>Item Seller's identifier</v>
      </c>
      <c r="H129" s="85" t="str">
        <f>VLOOKUP(F129,BT!$A$2:$C$222,3,FALSE)</f>
        <v>An identifier, assigned by the Seller, for the item.</v>
      </c>
      <c r="I129" s="85" t="str">
        <f>VLOOKUP($F129,ubl!$A$2:$B$222,2,FALSE)</f>
        <v>/Invoice/cac:InvoiceLine/cac:Item/cac:SellersItemIdentification/cbc:ID</v>
      </c>
      <c r="J129" s="63" t="str">
        <f>VLOOKUP($F129,cii!$A$2:$B$297,2,FALSE)</f>
        <v>/rsm:CrossIndustryInvoice/rsm:SupplyChainTradeTransaction/ram:IncludedSupplyChainTradeLineItem/ram:SpecifiedTradeProduct/ram:SellerAssignedID</v>
      </c>
      <c r="K129" s="76" t="s">
        <v>203</v>
      </c>
      <c r="L129" s="108" t="s">
        <v>201</v>
      </c>
    </row>
    <row r="130" spans="1:12" ht="22.5" x14ac:dyDescent="0.2">
      <c r="A130" s="21" t="str">
        <f t="shared" si="3"/>
        <v>CIUS-VD-87</v>
      </c>
      <c r="B130" s="12" t="s">
        <v>23</v>
      </c>
      <c r="C130" s="12" t="s">
        <v>83</v>
      </c>
      <c r="D130" s="103">
        <v>87</v>
      </c>
      <c r="E130" s="19" t="s">
        <v>19</v>
      </c>
      <c r="F130" s="88" t="s">
        <v>228</v>
      </c>
      <c r="G130" s="88" t="str">
        <f>VLOOKUP(F130,BT!$A$2:$B$222,2,FALSE)</f>
        <v>Item Buyer's identifier</v>
      </c>
      <c r="H130" s="85" t="str">
        <f>VLOOKUP(F130,BT!$A$2:$C$222,3,FALSE)</f>
        <v>An identifier, assigned by the Buyer, for the item.</v>
      </c>
      <c r="I130" s="85" t="str">
        <f>VLOOKUP($F130,ubl!$A$2:$B$222,2,FALSE)</f>
        <v>/Invoice/cac:InvoiceLine/cac:Item/cac:BuyersItemIdentification/cbc:ID</v>
      </c>
      <c r="J130" s="63" t="str">
        <f>VLOOKUP($F130,cii!$A$2:$B$297,2,FALSE)</f>
        <v>/rsm:CrossIndustryInvoice/rsm:SupplyChainTradeTransaction/ram:IncludedSupplyChainTradeLineItem/ram:SpecifiedTradeProduct/ram:BuyerAssignedID</v>
      </c>
      <c r="K130" s="76" t="s">
        <v>203</v>
      </c>
      <c r="L130" s="108" t="s">
        <v>201</v>
      </c>
    </row>
    <row r="131" spans="1:12" ht="22.5" x14ac:dyDescent="0.2">
      <c r="A131" s="21" t="str">
        <f t="shared" si="3"/>
        <v>CIUS-VD-88</v>
      </c>
      <c r="B131" s="12" t="s">
        <v>23</v>
      </c>
      <c r="C131" s="12" t="s">
        <v>83</v>
      </c>
      <c r="D131" s="103">
        <v>88</v>
      </c>
      <c r="E131" s="19" t="s">
        <v>19</v>
      </c>
      <c r="F131" s="88" t="s">
        <v>229</v>
      </c>
      <c r="G131" s="88" t="str">
        <f>VLOOKUP(F131,BT!$A$2:$B$222,2,FALSE)</f>
        <v>Item standard identifier</v>
      </c>
      <c r="H131" s="85" t="str">
        <f>VLOOKUP(F131,BT!$A$2:$C$222,3,FALSE)</f>
        <v>An item identifier based on a registered scheme.</v>
      </c>
      <c r="I131" s="85" t="str">
        <f>VLOOKUP($F131,ubl!$A$2:$B$222,2,FALSE)</f>
        <v>/Invoice/cac:InvoiceLine/cac:Item/cac:StandardItemIdentification/cbc:ID</v>
      </c>
      <c r="J131" s="63" t="str">
        <f>VLOOKUP($F131,cii!$A$2:$B$297,2,FALSE)</f>
        <v>/rsm:CrossIndustryInvoice/rsm:SupplyChainTradeTransaction/ram:IncludedSupplyChainTradeLineItem/ram:SpecifiedTradeProduct/ram:GlobalID</v>
      </c>
      <c r="K131" s="76" t="s">
        <v>203</v>
      </c>
      <c r="L131" s="108" t="s">
        <v>201</v>
      </c>
    </row>
    <row r="132" spans="1:12" ht="33.75" x14ac:dyDescent="0.2">
      <c r="A132" s="21" t="str">
        <f t="shared" si="3"/>
        <v>CIUS-VD-89</v>
      </c>
      <c r="B132" s="12" t="s">
        <v>23</v>
      </c>
      <c r="C132" s="12" t="s">
        <v>83</v>
      </c>
      <c r="D132" s="103">
        <v>89</v>
      </c>
      <c r="E132" s="19" t="s">
        <v>19</v>
      </c>
      <c r="F132" s="88" t="s">
        <v>230</v>
      </c>
      <c r="G132" s="88" t="str">
        <f>VLOOKUP(F132,BT!$A$2:$B$222,2,FALSE)</f>
        <v>Item classification identifier</v>
      </c>
      <c r="H132" s="85" t="str">
        <f>VLOOKUP(F132,BT!$A$2:$C$222,3,FALSE)</f>
        <v>A code for classifying the item by its type or nature.</v>
      </c>
      <c r="I132" s="85" t="str">
        <f>VLOOKUP($F132,ubl!$A$2:$B$222,2,FALSE)</f>
        <v>/Invoice/cac:InvoiceLine/cac:Item/cac:CommodityClassification/cbc:ItemClassificationCode</v>
      </c>
      <c r="J132" s="63" t="str">
        <f>VLOOKUP($F132,cii!$A$2:$B$297,2,FALSE)</f>
        <v>/rsm:CrossIndustryInvoice/rsm:SupplyChainTradeTransaction/ram:IncludedSupplyChainTradeLineItem/ram:SpecifiedTradeProduct/ram:DesignatedProductClassification/ram:ClassCode</v>
      </c>
      <c r="K132" s="76" t="s">
        <v>203</v>
      </c>
      <c r="L132" s="108" t="s">
        <v>201</v>
      </c>
    </row>
    <row r="133" spans="1:12" ht="22.5" x14ac:dyDescent="0.2">
      <c r="A133" s="21" t="str">
        <f t="shared" si="3"/>
        <v>CIUS-VD-90</v>
      </c>
      <c r="B133" s="12" t="s">
        <v>23</v>
      </c>
      <c r="C133" s="12" t="s">
        <v>83</v>
      </c>
      <c r="D133" s="103">
        <v>90</v>
      </c>
      <c r="E133" s="19" t="s">
        <v>19</v>
      </c>
      <c r="F133" s="88" t="s">
        <v>231</v>
      </c>
      <c r="G133" s="88" t="str">
        <f>VLOOKUP(F133,BT!$A$2:$B$222,2,FALSE)</f>
        <v>Item standard identifier identification scheme identifier</v>
      </c>
      <c r="H133" s="85" t="str">
        <f>VLOOKUP(F133,BT!$A$2:$C$222,3,FALSE)</f>
        <v>The identification scheme identifier of the Item standard identifier</v>
      </c>
      <c r="I133" s="85" t="str">
        <f>VLOOKUP($F133,ubl!$A$2:$B$222,2,FALSE)</f>
        <v>/Invoice/cac:InvoiceLine/cac:Item/cac:StandardItemIdentification/cbc:ID/@schemeID</v>
      </c>
      <c r="J133" s="63" t="str">
        <f>VLOOKUP($F133,cii!$A$2:$B$297,2,FALSE)</f>
        <v>/rsm:CrossIndustryInvoice/rsm:SupplyChainTradeTransaction/ram:IncludedSupplyChainTradeLineItem/ram:SpecifiedTradeProduct/ram:GlobalID/@schemeID</v>
      </c>
      <c r="K133" s="76" t="s">
        <v>200</v>
      </c>
      <c r="L133" s="108" t="s">
        <v>201</v>
      </c>
    </row>
    <row r="134" spans="1:12" ht="33.75" x14ac:dyDescent="0.2">
      <c r="A134" s="367" t="str">
        <f t="shared" si="3"/>
        <v>CIUS-VD-91</v>
      </c>
      <c r="B134" s="12" t="s">
        <v>23</v>
      </c>
      <c r="C134" s="12" t="s">
        <v>83</v>
      </c>
      <c r="D134" s="103">
        <v>91</v>
      </c>
      <c r="E134" s="369" t="s">
        <v>19</v>
      </c>
      <c r="F134" s="88" t="s">
        <v>232</v>
      </c>
      <c r="G134" s="88" t="str">
        <f>VLOOKUP(F134,BT!$A$2:$B$222,2,FALSE)</f>
        <v>Item classification identifier identification scheme identifier</v>
      </c>
      <c r="H134" s="85" t="str">
        <f>VLOOKUP(F134,BT!$A$2:$C$222,3,FALSE)</f>
        <v>The identification scheme identifier of the Item classification identifier</v>
      </c>
      <c r="I134" s="85" t="str">
        <f>VLOOKUP($F134,ubl!$A$2:$B$222,2,FALSE)</f>
        <v>/Invoice/cac:InvoiceLine/cac:Item/cac:CommodityClassification/cbc:ItemClassificationCode/@listID</v>
      </c>
      <c r="J134" s="63" t="str">
        <f>VLOOKUP($F134,cii!$A$2:$B$297,2,FALSE)</f>
        <v>/rsm:CrossIndustryInvoice/rsm:SupplyChainTradeTransaction/ram:IncludedSupplyChainTradeLineItem/ram:SpecifiedTradeProduct/ram:DesignatedProductClassification/ram:ClassCode/@listID</v>
      </c>
      <c r="K134" s="76" t="s">
        <v>200</v>
      </c>
      <c r="L134" s="108" t="s">
        <v>233</v>
      </c>
    </row>
    <row r="135" spans="1:12" ht="33.75" x14ac:dyDescent="0.2">
      <c r="A135" s="368"/>
      <c r="B135" s="12" t="s">
        <v>23</v>
      </c>
      <c r="C135" s="12" t="s">
        <v>83</v>
      </c>
      <c r="D135" s="103">
        <v>91</v>
      </c>
      <c r="E135" s="370"/>
      <c r="F135" s="88" t="s">
        <v>234</v>
      </c>
      <c r="G135" s="88" t="str">
        <f>VLOOKUP(F135,BT!$A$2:$B$222,2,FALSE)</f>
        <v>Scheme version identifer</v>
      </c>
      <c r="H135" s="85" t="str">
        <f>VLOOKUP(F135,BT!$A$2:$C$222,3,FALSE)</f>
        <v>The version of the identification scheme.</v>
      </c>
      <c r="I135" s="85" t="str">
        <f>VLOOKUP($F135,ubl!$A$2:$B$222,2,FALSE)</f>
        <v> /Invoice/cac:InvoiceLine/cac:Item/cac:CommodityClassification/cbc:ItemClassificationCode/@listVersionID</v>
      </c>
      <c r="J135" s="63" t="str">
        <f>VLOOKUP($F135,cii!$A$2:$B$297,2,FALSE)</f>
        <v>/rsm:CrossIndustryInvoice/rsm:SupplyChainTradeTransaction/ram:IncludedSupplyChainTradeLineItem/ram:SpecifiedTradeProduct/ram:DesignatedProductClassification/ram:ClassCode/@listVersionID</v>
      </c>
      <c r="K135" s="76" t="s">
        <v>200</v>
      </c>
      <c r="L135" s="108" t="s">
        <v>233</v>
      </c>
    </row>
    <row r="136" spans="1:12" ht="22.5" x14ac:dyDescent="0.2">
      <c r="A136" s="21" t="str">
        <f t="shared" si="3"/>
        <v>CIUS-VD-92</v>
      </c>
      <c r="B136" s="12" t="s">
        <v>23</v>
      </c>
      <c r="C136" s="12" t="s">
        <v>83</v>
      </c>
      <c r="D136" s="103">
        <v>92</v>
      </c>
      <c r="E136" s="19" t="s">
        <v>19</v>
      </c>
      <c r="F136" s="88" t="s">
        <v>235</v>
      </c>
      <c r="G136" s="88" t="str">
        <f>VLOOKUP(F136,BT!$A$2:$B$222,2,FALSE)</f>
        <v>Item country of origin</v>
      </c>
      <c r="H136" s="85" t="str">
        <f>VLOOKUP(F136,BT!$A$2:$C$222,3,FALSE)</f>
        <v>The code identifying the country from which the item originates.</v>
      </c>
      <c r="I136" s="85" t="str">
        <f>VLOOKUP($F136,ubl!$A$2:$B$222,2,FALSE)</f>
        <v>/Invoice/cac:InvoiceLine/cac:Item/cac:OriginCountry/cbc:IdentificationCode</v>
      </c>
      <c r="J136" s="63" t="str">
        <f>VLOOKUP($F136,cii!$A$2:$B$297,2,FALSE)</f>
        <v>/rsm:CrossIndustryInvoice/rsm:SupplyChainTradeTransaction/ram:IncludedSupplyChainTradeLineItem/ram:SpecifiedTradeProduct/ram:OriginTradeCountry/ram:ID</v>
      </c>
      <c r="K136" s="76" t="s">
        <v>198</v>
      </c>
      <c r="L136" s="108" t="s">
        <v>103</v>
      </c>
    </row>
    <row r="137" spans="1:12" ht="45" x14ac:dyDescent="0.2">
      <c r="A137" s="21" t="str">
        <f t="shared" si="3"/>
        <v>CIUS-VD-93</v>
      </c>
      <c r="B137" s="12" t="s">
        <v>23</v>
      </c>
      <c r="C137" s="12" t="s">
        <v>83</v>
      </c>
      <c r="D137" s="103">
        <v>93</v>
      </c>
      <c r="E137" s="19" t="s">
        <v>19</v>
      </c>
      <c r="F137" s="88" t="s">
        <v>236</v>
      </c>
      <c r="G137" s="88" t="str">
        <f>VLOOKUP(F137,BT!$A$2:$B$222,2,FALSE)</f>
        <v>Item attribute name</v>
      </c>
      <c r="H137" s="85" t="str">
        <f>VLOOKUP(F137,BT!$A$2:$C$222,3,FALSE)</f>
        <v>The name of the attribute or property of the item.</v>
      </c>
      <c r="I137" s="85" t="str">
        <f>VLOOKUP($F137,ubl!$A$2:$B$222,2,FALSE)</f>
        <v>/Invoice/cac:InvoiceLine/cac:Item/cac:AdditionalItemProperty/cbc:Name</v>
      </c>
      <c r="J137" s="63" t="str">
        <f>VLOOKUP($F137,cii!$A$2:$B$297,2,FALSE)</f>
        <v>/rsm:CrossIndustryInvoice/rsm:SupplyChainTradeTransaction/ram:IncludedSupplyChainTradeLineItem/ram:SpecifiedTradeProduct/ram:ApplicableProductCharacteristic/ram:Description</v>
      </c>
      <c r="K137" s="76" t="s">
        <v>237</v>
      </c>
      <c r="L137" s="108" t="s">
        <v>195</v>
      </c>
    </row>
    <row r="138" spans="1:12" ht="45" x14ac:dyDescent="0.2">
      <c r="A138" s="21" t="str">
        <f t="shared" si="3"/>
        <v>CIUS-VD-94</v>
      </c>
      <c r="B138" s="12" t="s">
        <v>23</v>
      </c>
      <c r="C138" s="12" t="s">
        <v>83</v>
      </c>
      <c r="D138" s="103">
        <v>94</v>
      </c>
      <c r="E138" s="19" t="s">
        <v>19</v>
      </c>
      <c r="F138" s="88" t="s">
        <v>238</v>
      </c>
      <c r="G138" s="88" t="str">
        <f>VLOOKUP(F138,BT!$A$2:$B$222,2,FALSE)</f>
        <v>Item attribute value</v>
      </c>
      <c r="H138" s="85" t="str">
        <f>VLOOKUP(F138,BT!$A$2:$C$222,3,FALSE)</f>
        <v>The value of the attribute or property of the item.</v>
      </c>
      <c r="I138" s="85" t="str">
        <f>VLOOKUP($F138,ubl!$A$2:$B$222,2,FALSE)</f>
        <v>/Invoice/cac:InvoiceLine/cac:Item/cac:AdditionalItemProperty/cbc:Value</v>
      </c>
      <c r="J138" s="63" t="str">
        <f>VLOOKUP($F138,cii!$A$2:$B$297,2,FALSE)</f>
        <v>/rsm:CrossIndustryInvoice/rsm:SupplyChainTradeTransaction/ram:IncludedSupplyChainTradeLineItem/ram:SpecifiedTradeProduct/ram:ApplicableProductCharacteristic/ram:Value</v>
      </c>
      <c r="K138" s="76" t="s">
        <v>239</v>
      </c>
      <c r="L138" s="108" t="s">
        <v>103</v>
      </c>
    </row>
    <row r="139" spans="1:12" ht="33.75" x14ac:dyDescent="0.2">
      <c r="A139" s="21" t="str">
        <f t="shared" si="3"/>
        <v>CIUS-VD-95</v>
      </c>
      <c r="B139" s="12" t="s">
        <v>23</v>
      </c>
      <c r="C139" s="12" t="s">
        <v>83</v>
      </c>
      <c r="D139" s="103">
        <v>95</v>
      </c>
      <c r="E139" s="19" t="s">
        <v>21</v>
      </c>
      <c r="F139" s="88" t="s">
        <v>223</v>
      </c>
      <c r="G139" s="88" t="str">
        <f>VLOOKUP(F139,BT!$A$2:$B$222,2,FALSE)</f>
        <v>Item net price</v>
      </c>
      <c r="H139" s="85" t="str">
        <f>VLOOKUP(F139,BT!$A$2:$C$222,3,FALSE)</f>
        <v>The price of an item, exclusive of VAT, after subtracting item price discount.</v>
      </c>
      <c r="I139" s="85" t="str">
        <f>VLOOKUP($F139,ubl!$A$2:$B$222,2,FALSE)</f>
        <v>/Invoice/cac:InvoiceLine/cac:Price/cbc:PriceAmount</v>
      </c>
      <c r="J139" s="63" t="str">
        <f>VLOOKUP($F139,cii!$A$2:$B$297,2,FALSE)</f>
        <v>/rsm:CrossIndustryInvoice/rsm:SupplyChainTradeTransaction/ram:IncludedSupplyChainTradeLineItem/ram:SpecifiedLineTradeAgreement/ram:NetPriceProductTradePrice/ram:ChargeAmount</v>
      </c>
      <c r="K139" s="76" t="s">
        <v>224</v>
      </c>
      <c r="L139" s="108" t="s">
        <v>207</v>
      </c>
    </row>
    <row r="140" spans="1:12" ht="33.75" x14ac:dyDescent="0.2">
      <c r="A140" s="21" t="str">
        <f t="shared" si="3"/>
        <v>CIUS-VD-96</v>
      </c>
      <c r="B140" s="12" t="s">
        <v>23</v>
      </c>
      <c r="C140" s="12" t="s">
        <v>83</v>
      </c>
      <c r="D140" s="103">
        <v>96</v>
      </c>
      <c r="E140" s="19" t="s">
        <v>19</v>
      </c>
      <c r="F140" s="88" t="s">
        <v>240</v>
      </c>
      <c r="G140" s="88" t="str">
        <f>VLOOKUP(F140,BT!$A$2:$B$222,2,FALSE)</f>
        <v>Referenced purchase order line reference</v>
      </c>
      <c r="H140" s="85" t="str">
        <f>VLOOKUP(F140,BT!$A$2:$C$222,3,FALSE)</f>
        <v>An identifier for a referenced line within a purchase order, issued by the Buyer.</v>
      </c>
      <c r="I140" s="85" t="str">
        <f>VLOOKUP($F140,ubl!$A$2:$B$222,2,FALSE)</f>
        <v>/Invoice/cac:InvoiceLine/cac:OrderLineReference/cbc:LineID</v>
      </c>
      <c r="J140" s="63" t="str">
        <f>VLOOKUP($F140,cii!$A$2:$B$297,2,FALSE)</f>
        <v>/rsm:CrossIndustryInvoice/rsm:SupplyChainTradeTransaction/ram:IncludedSupplyChainTradeLineItem/ram:SpecifiedLineTradeAgreement/ram:BuyerOrderReferencedDocument/ram:LineID</v>
      </c>
      <c r="K140" s="76" t="s">
        <v>241</v>
      </c>
      <c r="L140" s="108" t="s">
        <v>125</v>
      </c>
    </row>
    <row r="141" spans="1:12" ht="56.25" x14ac:dyDescent="0.2">
      <c r="A141" s="376" t="str">
        <f t="shared" si="3"/>
        <v>CIUS-VD-97</v>
      </c>
      <c r="B141" s="12" t="s">
        <v>23</v>
      </c>
      <c r="C141" s="12" t="s">
        <v>83</v>
      </c>
      <c r="D141" s="103">
        <v>97</v>
      </c>
      <c r="E141" s="371" t="s">
        <v>19</v>
      </c>
      <c r="F141" s="384" t="s">
        <v>242</v>
      </c>
      <c r="G141" s="341" t="str">
        <f>CONCATENATE(VLOOKUP("BT-49",BT!$A$2:$B$297,2,FALSE),CHAR(10), VLOOKUP("BT-49-1",BT!$A$2:$B$297,2,FALSE))</f>
        <v>Buyer electronic address
Buyer electronic address identification scheme identifier</v>
      </c>
      <c r="H141" s="329" t="str">
        <f>CONCATENATE(VLOOKUP("BT-49",BT!$A$2:$C$297,3,FALSE),CHAR(10), VLOOKUP("BT-49-1",BT!$A$2:$C$297,3,FALSE))</f>
        <v>Identifies the Buyer's electronic address to which a business document should be delivered.
The identification scheme identifier of the Buyer electronic address.</v>
      </c>
      <c r="I141" s="115" t="str">
        <f>CONCATENATE(VLOOKUP("BT-49",ubl!$A$2:$B$297,2,FALSE),CHAR(10), VLOOKUP("BT-49-1",ubl!$A$2:$B$297,2,FALSE))</f>
        <v>/Invoice/cac:AccountingCustomerParty/cac:Party/cbc:EndpointID
/Invoice/cac:AccountingCustomerParty/cac:Party/cbc:EndpointID/@schemeID</v>
      </c>
      <c r="J141" s="116" t="str">
        <f>CONCATENATE(VLOOKUP("BT-49",cii!$A$2:$B$297,2,FALSE),CHAR(10), VLOOKUP("BT-49-1",cii!$A$2:$B$297,2,FALSE))</f>
        <v>/rsm:CrossIndustryInvoice/rsm:SupplyChainTradeTransaction/ram:ApplicableHeaderTradeAgreement/ram:BuyerTradeParty/ram:URIUniversalCommunication/ram:URIID
/rsm:CrossIndustryInvoice/rsm:SupplyChainTradeTransaction/ram:ApplicableHeaderTradeAgreement/ram:BuyerTradeParty/ram:URIUniversalCommunication/ram:URIID/@schemeID</v>
      </c>
      <c r="K141" s="76"/>
      <c r="L141" s="362" t="s">
        <v>243</v>
      </c>
    </row>
    <row r="142" spans="1:12" ht="15" x14ac:dyDescent="0.25">
      <c r="A142" s="377"/>
      <c r="B142" s="12" t="s">
        <v>23</v>
      </c>
      <c r="C142" s="12" t="s">
        <v>83</v>
      </c>
      <c r="D142" s="103">
        <v>97</v>
      </c>
      <c r="E142" s="372"/>
      <c r="F142" s="402"/>
      <c r="G142" s="342"/>
      <c r="H142" s="365"/>
      <c r="I142" s="117"/>
      <c r="J142" s="117"/>
      <c r="K142" s="76"/>
      <c r="L142" s="363"/>
    </row>
    <row r="143" spans="1:12" ht="15" x14ac:dyDescent="0.25">
      <c r="A143" s="378"/>
      <c r="B143" s="12" t="s">
        <v>23</v>
      </c>
      <c r="C143" s="12" t="s">
        <v>83</v>
      </c>
      <c r="D143" s="103">
        <v>97</v>
      </c>
      <c r="E143" s="373"/>
      <c r="F143" s="385"/>
      <c r="G143" s="343"/>
      <c r="H143" s="366"/>
      <c r="I143" s="118"/>
      <c r="J143" s="118"/>
      <c r="K143" s="76"/>
      <c r="L143" s="364"/>
    </row>
    <row r="144" spans="1:12" ht="45" x14ac:dyDescent="0.2">
      <c r="A144" s="21" t="str">
        <f t="shared" si="3"/>
        <v>CIUS-VD-99</v>
      </c>
      <c r="B144" s="12" t="s">
        <v>23</v>
      </c>
      <c r="C144" s="12" t="s">
        <v>83</v>
      </c>
      <c r="D144" s="103">
        <v>99</v>
      </c>
      <c r="E144" s="19" t="s">
        <v>20</v>
      </c>
      <c r="F144" s="88" t="s">
        <v>37</v>
      </c>
      <c r="G144" s="88" t="str">
        <f>VLOOKUP(F144,BT!$A$2:$B$222,2,FALSE)</f>
        <v>Seller tax registration identifier</v>
      </c>
      <c r="H144" s="85" t="str">
        <f>VLOOKUP(F144,BT!$A$2:$C$222,3,FALSE)</f>
        <v>The local identification (defined by the Seller’s address) of the Seller for tax purposes or a reference that enables the Seller to state his registered tax status.</v>
      </c>
      <c r="I144" s="85" t="str">
        <f>VLOOKUP($F144,ubl!$A$2:$B$222,2,FALSE)</f>
        <v>/Invoice/cac:AccountingSupplierParty/cac:Party/cac:PartyTaxScheme/cbc:CompanyID</v>
      </c>
      <c r="J144" s="63" t="str">
        <f>VLOOKUP($F144,cii!$A$2:$B$297,2,FALSE)</f>
        <v>/rsm:CrossIndustryInvoice/rsm:SupplyChainTradeTransaction/ram:ApplicableHeaderTradeAgreement/ram:SellerTradeParty/ram:SpecifiedTaxRegistration/ram:ID</v>
      </c>
      <c r="K144" s="76" t="s">
        <v>38</v>
      </c>
      <c r="L144" s="20" t="s">
        <v>244</v>
      </c>
    </row>
    <row r="145" spans="1:12" ht="33.75" x14ac:dyDescent="0.2">
      <c r="A145" s="326" t="str">
        <f>CONCATENATE(B145,"-",C145,"-",D145)</f>
        <v>CIUS-VD-100</v>
      </c>
      <c r="B145" s="12" t="s">
        <v>23</v>
      </c>
      <c r="C145" s="12" t="s">
        <v>83</v>
      </c>
      <c r="D145" s="356">
        <v>100</v>
      </c>
      <c r="E145" s="335" t="s">
        <v>19</v>
      </c>
      <c r="F145" s="338" t="s">
        <v>156</v>
      </c>
      <c r="G145" s="341" t="str">
        <f>CONCATENATE(VLOOKUP("BT-46",BT!$A$2:$B$297,2,FALSE),CHAR(10), VLOOKUP("BT-46-1",BT!$A$2:$B$297,2,FALSE))</f>
        <v>Buyer identifier
Buyer identifier identification scheme identifier</v>
      </c>
      <c r="H145" s="359" t="str">
        <f>CONCATENATE(VLOOKUP("BT-46",BT!$A$2:$C$297,3,FALSE),CHAR(10), VLOOKUP("BT-46-1",BT!$A$2:$C$297,3,FALSE))</f>
        <v>An identifier of the Buyer.
The identification scheme identifier of the Buyer identifier.</v>
      </c>
      <c r="I145" s="329" t="str">
        <f>CONCATENATE(VLOOKUP("BT-46",ubl!$A$2:$B$297,2,FALSE),CHAR(10), VLOOKUP("BT-46-1",ubl!$A$2:$B$297,2,FALSE))</f>
        <v>/Invoice/cac:AccountingCustomerParty/cac:Party/cac:PartyIdentification/cbc:ID
/Invoice/cac:AccountingCustomerParty/cac:Party/cac:PartyIdentification/cbc:ID/@schemeID</v>
      </c>
      <c r="J145" s="329" t="str">
        <f>CONCATENATE(VLOOKUP("BT-46",cii!$A$2:$B$297,2,FALSE),CHAR(10), VLOOKUP("BT-46-1",cii!$A$2:$B$297,2,FALSE))</f>
        <v>/rsm:CrossIndustryInvoice/rsm:SupplyChainTradeTransaction/ram:ApplicableHeaderTradeAgreement/ram:BuyerTradeParty/ram:ID
/rsm:CrossIndustryInvoice/rsm:SupplyChainTradeTransaction/ram:ApplicableHeaderTradeAgreement/ram:BuyerTradeParty/ram:GlobalID/@schemeID</v>
      </c>
      <c r="K145" s="128" t="s">
        <v>157</v>
      </c>
      <c r="L145" s="108" t="s">
        <v>245</v>
      </c>
    </row>
    <row r="146" spans="1:12" ht="22.5" x14ac:dyDescent="0.2">
      <c r="A146" s="327"/>
      <c r="D146" s="357"/>
      <c r="E146" s="336"/>
      <c r="F146" s="339"/>
      <c r="G146" s="342"/>
      <c r="H146" s="360"/>
      <c r="I146" s="330"/>
      <c r="J146" s="330"/>
      <c r="K146" s="129" t="s">
        <v>246</v>
      </c>
      <c r="L146" s="108" t="s">
        <v>247</v>
      </c>
    </row>
    <row r="147" spans="1:12" ht="22.5" x14ac:dyDescent="0.2">
      <c r="A147" s="328"/>
      <c r="D147" s="358"/>
      <c r="E147" s="337"/>
      <c r="F147" s="340"/>
      <c r="G147" s="343"/>
      <c r="H147" s="361"/>
      <c r="I147" s="331"/>
      <c r="J147" s="331"/>
      <c r="K147" s="130" t="s">
        <v>248</v>
      </c>
      <c r="L147" s="108" t="s">
        <v>249</v>
      </c>
    </row>
    <row r="148" spans="1:12" x14ac:dyDescent="0.2">
      <c r="A148" s="326" t="str">
        <f>CONCATENATE(B148,"-",C148,"-",D148)</f>
        <v>CIUS-VD-101</v>
      </c>
      <c r="B148" s="12" t="s">
        <v>23</v>
      </c>
      <c r="C148" s="12" t="s">
        <v>83</v>
      </c>
      <c r="D148" s="332">
        <v>101</v>
      </c>
      <c r="E148" s="335" t="s">
        <v>19</v>
      </c>
      <c r="F148" s="338" t="s">
        <v>250</v>
      </c>
      <c r="G148" s="341" t="str">
        <f>CONCATENATE(VLOOKUP("BT-29",BT!$A$2:$B$297,2,FALSE),CHAR(10), VLOOKUP("BT-29-1",BT!$A$2:$B$297,2,FALSE))</f>
        <v>Seller identifier
Seller identifier identification scheme identifier</v>
      </c>
      <c r="H148" s="329" t="str">
        <f>CONCATENATE(VLOOKUP("BT-29",BT!$A$2:$C$297,3,FALSE),CHAR(10), VLOOKUP("BT-29-1",BT!$A$2:$C$297,3,FALSE))</f>
        <v>An identification of the Seller.
The identification scheme identifier of the Seller identifier.</v>
      </c>
      <c r="I148" s="329" t="str">
        <f>CONCATENATE(VLOOKUP("BT-29",ubl!$A$2:$B$297,2,FALSE),CHAR(10), VLOOKUP("BT-29-1",ubl!$A$2:$B$297,2,FALSE))</f>
        <v>/Invoice/cac:AccountingSupplierParty/cac:Party/cac:PartyIdentification/cbc:ID
/Invoice/cac:AccountingSupplierParty/cac:Party/cac:PartyIdentification/cbc:ID/@schemeID</v>
      </c>
      <c r="J148" s="329" t="str">
        <f>CONCATENATE(VLOOKUP("BT-29",cii!$A$2:$B$297,2,FALSE),CHAR(10), VLOOKUP("BT-29-1",cii!$A$2:$B$297,2,FALSE))</f>
        <v>/rsm:CrossIndustryInvoice/rsm:SupplyChainTradeTransaction/ram:ApplicableHeaderTradeAgreement/ram:SellerTradeParty/ram:ID
/rsm:CrossIndustryInvoice/rsm:SupplyChainTradeTransaction/ram:ApplicableHeaderTradeAgreement/ram:SellerTradeParty/ram:GlobalID/@schemeID</v>
      </c>
      <c r="K148" s="131" t="s">
        <v>251</v>
      </c>
      <c r="L148" s="90" t="s">
        <v>252</v>
      </c>
    </row>
    <row r="149" spans="1:12" x14ac:dyDescent="0.2">
      <c r="A149" s="327"/>
      <c r="D149" s="333"/>
      <c r="E149" s="336"/>
      <c r="F149" s="339"/>
      <c r="G149" s="342"/>
      <c r="H149" s="330"/>
      <c r="I149" s="330"/>
      <c r="J149" s="330"/>
      <c r="K149" s="76" t="s">
        <v>253</v>
      </c>
      <c r="L149" s="90" t="s">
        <v>254</v>
      </c>
    </row>
    <row r="150" spans="1:12" ht="22.5" x14ac:dyDescent="0.25">
      <c r="A150" s="328"/>
      <c r="D150" s="334"/>
      <c r="E150" s="337"/>
      <c r="F150" s="340"/>
      <c r="G150" s="343"/>
      <c r="H150" s="331"/>
      <c r="I150" s="331"/>
      <c r="J150" s="331"/>
      <c r="K150" s="132"/>
      <c r="L150" s="90" t="s">
        <v>255</v>
      </c>
    </row>
    <row r="151" spans="1:12" ht="56.25" x14ac:dyDescent="0.2">
      <c r="A151" s="344" t="str">
        <f>CONCATENATE(B151,"-",C151,"-",D151)</f>
        <v>CIUS-VD-102</v>
      </c>
      <c r="B151" s="12" t="s">
        <v>23</v>
      </c>
      <c r="C151" s="12" t="s">
        <v>83</v>
      </c>
      <c r="D151" s="346">
        <v>102</v>
      </c>
      <c r="E151" s="348" t="s">
        <v>19</v>
      </c>
      <c r="F151" s="350" t="s">
        <v>256</v>
      </c>
      <c r="G151" s="352" t="str">
        <f>CONCATENATE(VLOOKUP("BT-30",BT!$A$2:$B$297,2,FALSE),CHAR(10), VLOOKUP("BT-30-1",BT!$A$2:$B$297,2,FALSE))</f>
        <v>Seller legal registration identifier
Seller legal registration identifier identification scheme identifier</v>
      </c>
      <c r="H151" s="85" t="str">
        <f>CONCATENATE(VLOOKUP("BT-30",BT!$A$2:$C$297,3,FALSE),CHAR(10), VLOOKUP("BT-30-1",BT!$A$2:$C$297,3,FALSE))</f>
        <v>An identifier issued by an official registrar that identifies the Seller as a legal entity or person.
The identification scheme identifier of the Seller legal registration identifier.</v>
      </c>
      <c r="I151" s="85" t="str">
        <f>CONCATENATE(VLOOKUP("BT-30",ubl!$A$2:$B$297,2,FALSE),CHAR(10), VLOOKUP("BT-30-1",ubl!$A$2:$B$297,2,FALSE))</f>
        <v>/Invoice/cac:AccountingSupplierParty/cac:Party/cac:PartyLegalEntity/cbc:CompanyID
/Invoice/cac:AccountingSupplierParty/cac:Party/cac:PartyLegalEntity/cbc:CompanyID/@schemeID</v>
      </c>
      <c r="J151" s="63" t="str">
        <f>CONCATENATE(VLOOKUP("BT-30",cii!$A$2:$B$297,2,FALSE),CHAR(10), VLOOKUP("BT-30-1",cii!$A$2:$B$297,2,FALSE))</f>
        <v>/rsm:CrossIndustryInvoice/rsm:SupplyChainTradeTransaction/ram:ApplicableHeaderTradeAgreement/ram:SellerTradeParty/ram:SpecifiedLegalOrganization/ram:ID
/rsm:CrossIndustryInvoice/rsm:SupplyChainTradeTransaction/ram:ApplicableHeaderTradeAgreement/ram:SellerTradeParty/ram:SpecifiedLegalOrganization/ram:ID/@schemeID</v>
      </c>
      <c r="K151" s="88" t="s">
        <v>257</v>
      </c>
      <c r="L151" s="108" t="s">
        <v>258</v>
      </c>
    </row>
    <row r="152" spans="1:12" ht="22.5" x14ac:dyDescent="0.2">
      <c r="A152" s="345"/>
      <c r="D152" s="347"/>
      <c r="E152" s="349"/>
      <c r="F152" s="351"/>
      <c r="G152" s="353"/>
      <c r="K152" s="75" t="s">
        <v>259</v>
      </c>
      <c r="L152" s="107" t="s">
        <v>260</v>
      </c>
    </row>
    <row r="153" spans="1:12" x14ac:dyDescent="0.2">
      <c r="G153" s="123"/>
      <c r="L153" s="107"/>
    </row>
    <row r="155" spans="1:12" x14ac:dyDescent="0.2">
      <c r="D155" s="97" t="s">
        <v>261</v>
      </c>
    </row>
    <row r="156" spans="1:12" ht="12" thickBot="1" x14ac:dyDescent="0.25">
      <c r="D156" s="99"/>
      <c r="E156" s="14"/>
    </row>
    <row r="157" spans="1:12" ht="22.5" x14ac:dyDescent="0.2">
      <c r="A157" s="15" t="s">
        <v>28</v>
      </c>
      <c r="D157" s="104" t="s">
        <v>29</v>
      </c>
      <c r="E157" s="16" t="s">
        <v>30</v>
      </c>
      <c r="F157" s="124" t="s">
        <v>262</v>
      </c>
      <c r="G157" s="124"/>
      <c r="H157" s="95"/>
      <c r="I157" s="95"/>
      <c r="J157" s="64"/>
      <c r="K157" s="17" t="s">
        <v>35</v>
      </c>
      <c r="L157" s="18" t="s">
        <v>263</v>
      </c>
    </row>
    <row r="158" spans="1:12" ht="135" x14ac:dyDescent="0.2">
      <c r="A158" s="21" t="str">
        <f t="shared" si="3"/>
        <v>MAPR-AC-1</v>
      </c>
      <c r="B158" s="12" t="s">
        <v>264</v>
      </c>
      <c r="C158" s="12" t="s">
        <v>265</v>
      </c>
      <c r="D158" s="105">
        <v>1</v>
      </c>
      <c r="E158" s="19" t="s">
        <v>266</v>
      </c>
      <c r="F158" s="88" t="s">
        <v>267</v>
      </c>
      <c r="G158" s="88"/>
      <c r="H158" s="85"/>
      <c r="I158" s="85" t="str">
        <f>CONCATENATE(VLOOKUP("BG-20",ubl!$A$2:$B$297,2,FALSE),CHAR(10),VLOOKUP("BG-21",ubl!$A$2:$B$297,2,FALSE),CHAR(10),VLOOKUP("BT-97",ubl!$A$2:$B$297,2,FALSE),CHAR(10), VLOOKUP("BT-98",ubl!$A$2:$B$297,2,FALSE),CHAR(10), VLOOKUP("BT-104",ubl!$A$2:$B$297,2,FALSE),CHAR(10), VLOOKUP("BT-105",ubl!$A$2:$B$297,2,FALSE))</f>
        <v>/Invoice/cac:AllowanceCharge
/Invoice/cac:AllowanceCharge
/Invoice/cac:AllowanceCharge/cbc:AllowanceChargeReason
/Invoice/cac:AllowanceCharge/cbc:AllowanceChargeReasonCode
/Invoice/cac:AllowanceCharge/cbc:AllowanceChargeReason
/Invoice/cac:AllowanceCharge/cbc:AllowanceChargeReasonCode</v>
      </c>
      <c r="J158" s="63" t="str">
        <f>CONCATENATE(VLOOKUP("BG-20",cii!$A$2:$B$297,2,FALSE),CHAR(10),VLOOKUP("BG-21",cii!$A$2:$B$297,2,FALSE),CHAR(10),VLOOKUP("BT-97",cii!$A$2:$B$297,2,FALSE),CHAR(10), VLOOKUP("BT-98",cii!$A$2:$B$297,2,FALSE),CHAR(10), VLOOKUP("BT-104",cii!$A$2:$B$297,2,FALSE),CHAR(10), VLOOKUP("BT-105",cii!$A$2:$B$297,2,FALSE))</f>
        <v>/rsm:CrossIndustryInvoice/rsm:SupplyChainTradeTransaction/ram:ApplicableHeaderTradeSettlement/ram:SpecifiedTradeAllowanceCharge
/rsm:CrossIndustryInvoice/rsm:SupplyChainTradeTransaction/ram:ApplicableHeaderTradeSettlement/ram:SpecifiedTradeAllowanceCharge
/rsm:CrossIndustryInvoice/rsm:SupplyChainTradeTransaction/ram:ApplicableHeaderTradeSettlement/ram:SpecifiedTradeAllowanceCharge/ram:Reason
/rsm:CrossIndustryInvoice/rsm:SupplyChainTradeTransaction/ram:ApplicableHeaderTradeSettlement/ram:SpecifiedTradeAllowanceCharge/ram:ReasonCode
/rsm:CrossIndustryInvoice/rsm:SupplyChainTradeTransaction/ram:ApplicableHeaderTradeSettlement/ram:SpecifiedTradeAllowanceCharge/ram:Reason
/rsm:CrossIndustryInvoice/rsm:SupplyChainTradeTransaction/ram:ApplicableHeaderTradeSettlement/ram:SpecifiedTradeAllowanceCharge/ram:ReasonCode</v>
      </c>
      <c r="K158" s="76" t="s">
        <v>168</v>
      </c>
      <c r="L158" s="20" t="s">
        <v>268</v>
      </c>
    </row>
    <row r="159" spans="1:12" ht="67.5" x14ac:dyDescent="0.2">
      <c r="A159" s="21" t="str">
        <f t="shared" si="3"/>
        <v>MAPR-AC-2</v>
      </c>
      <c r="B159" s="12" t="s">
        <v>264</v>
      </c>
      <c r="C159" s="12" t="s">
        <v>265</v>
      </c>
      <c r="D159" s="105">
        <v>2</v>
      </c>
      <c r="E159" s="19" t="s">
        <v>266</v>
      </c>
      <c r="F159" s="88" t="s">
        <v>269</v>
      </c>
      <c r="G159" s="88"/>
      <c r="H159" s="85"/>
      <c r="I159" s="85" t="str">
        <f>CONCATENATE(VLOOKUP("BG-20",ubl!$A$2:$B$297,2,FALSE),CHAR(10), VLOOKUP("BG-21",ubl!$A$2:$B$297,2,FALSE))</f>
        <v>/Invoice/cac:AllowanceCharge
/Invoice/cac:AllowanceCharge</v>
      </c>
      <c r="J159" s="63" t="str">
        <f>CONCATENATE(VLOOKUP("BG-20",cii!$A$2:$B$297,2,FALSE),CHAR(10), VLOOKUP("BG-21",cii!$A$2:$B$297,2,FALSE))</f>
        <v>/rsm:CrossIndustryInvoice/rsm:SupplyChainTradeTransaction/ram:ApplicableHeaderTradeSettlement/ram:SpecifiedTradeAllowanceCharge
/rsm:CrossIndustryInvoice/rsm:SupplyChainTradeTransaction/ram:ApplicableHeaderTradeSettlement/ram:SpecifiedTradeAllowanceCharge</v>
      </c>
      <c r="K159" s="76" t="s">
        <v>270</v>
      </c>
      <c r="L159" s="20" t="s">
        <v>271</v>
      </c>
    </row>
    <row r="160" spans="1:12" ht="45" x14ac:dyDescent="0.2">
      <c r="A160" s="21" t="str">
        <f t="shared" si="3"/>
        <v>MAPR-AC-3</v>
      </c>
      <c r="B160" s="12" t="s">
        <v>264</v>
      </c>
      <c r="C160" s="12" t="s">
        <v>265</v>
      </c>
      <c r="D160" s="105">
        <v>3</v>
      </c>
      <c r="E160" s="19" t="s">
        <v>266</v>
      </c>
      <c r="F160" s="88" t="s">
        <v>176</v>
      </c>
      <c r="G160" s="88"/>
      <c r="H160" s="85"/>
      <c r="I160" s="85" t="str">
        <f>CONCATENATE(VLOOKUP("BT-92",ubl!$A$2:$B$297,2,FALSE),CHAR(10), VLOOKUP("BT-99",ubl!$A$2:$B$297,2,FALSE))</f>
        <v>/Invoice/cac:AllowanceCharge/cbc:Amount
/Invoice/cac:AllowanceCharge/cbc:Amount</v>
      </c>
      <c r="J160" s="63" t="str">
        <f>CONCATENATE(VLOOKUP("BT-92",cii!$A$2:$B$297,2,FALSE),CHAR(10), VLOOKUP("BT-99",cii!$A$2:$B$297,2,FALSE))</f>
        <v>/rsm:CrossIndustryInvoice/rsm:SupplyChainTradeTransaction/ram:ApplicableHeaderTradeSettlement/ram:SpecifiedTradeAllowanceCharge/ram:ActualAmount
/rsm:CrossIndustryInvoice/rsm:SupplyChainTradeTransaction/ram:ApplicableHeaderTradeSettlement/ram:SpecifiedTradeAllowanceCharge/ram:ActualAmount</v>
      </c>
      <c r="K160" s="76" t="s">
        <v>272</v>
      </c>
      <c r="L160" s="20" t="s">
        <v>273</v>
      </c>
    </row>
    <row r="161" spans="1:12" ht="90" x14ac:dyDescent="0.2">
      <c r="A161" s="21" t="str">
        <f t="shared" si="3"/>
        <v>MAPR-AC-4</v>
      </c>
      <c r="B161" s="12" t="s">
        <v>264</v>
      </c>
      <c r="C161" s="12" t="s">
        <v>265</v>
      </c>
      <c r="D161" s="105">
        <v>4</v>
      </c>
      <c r="E161" s="19" t="s">
        <v>266</v>
      </c>
      <c r="F161" s="88" t="s">
        <v>274</v>
      </c>
      <c r="G161" s="88"/>
      <c r="H161" s="85"/>
      <c r="I161" s="85" t="str">
        <f>CONCATENATE(VLOOKUP("BT-93",ubl!$A$2:$B$297,2,FALSE),CHAR(10), VLOOKUP("BT-94",ubl!$A$2:$B$297,2,FALSE),CHAR(10), VLOOKUP("BT-100",ubl!$A$2:$B$297,2,FALSE),CHAR(10), VLOOKUP("BT-101",ubl!$A$2:$B$297,2,FALSE))</f>
        <v>/Invoice/cac:AllowanceCharge/cbc:BaseAmount
/Invoice/cac:AllowanceCharge/cbc:MultiplierFactorNumeric
/Invoice/cac:AllowanceCharge/cbc:BaseAmount
/Invoice/cac:AllowanceCharge/cbc:MultiplierFactorNumeric</v>
      </c>
      <c r="J161" s="63" t="str">
        <f>CONCATENATE(VLOOKUP("BT-93",cii!$A$2:$B$297,2,FALSE),CHAR(10), VLOOKUP("BT-94",cii!$A$2:$B$297,2,FALSE),CHAR(10), VLOOKUP("BT-100",cii!$A$2:$B$297,2,FALSE),CHAR(10), VLOOKUP("BT-101",cii!$A$2:$B$297,2,FALSE))</f>
        <v>/rsm:CrossIndustryInvoice/rsm:SupplyChainTradeTransaction/ram:ApplicableHeaderTradeSettlement/ram:SpecifiedTradeAllowanceCharge/ram:BasisAmount
/rsm:CrossIndustryInvoice/rsm:SupplyChainTradeTransaction/ram:ApplicableHeaderTradeSettlement/ram:SpecifiedTradeAllowanceCharge/ram:CalculationPercent
/rsm:CrossIndustryInvoice/rsm:SupplyChainTradeTransaction/ram:ApplicableHeaderTradeSettlement/ram:SpecifiedTradeAllowanceCharge/ram:BasisAmount
/rsm:CrossIndustryInvoice/rsm:SupplyChainTradeTransaction/ram:ApplicableHeaderTradeSettlement/ram:SpecifiedTradeAllowanceCharge/ram:CalculationPercent</v>
      </c>
      <c r="K161" s="76" t="s">
        <v>275</v>
      </c>
      <c r="L161" s="20" t="s">
        <v>276</v>
      </c>
    </row>
    <row r="162" spans="1:12" ht="135" x14ac:dyDescent="0.2">
      <c r="A162" s="21" t="str">
        <f t="shared" si="3"/>
        <v>MAPR-IN-5</v>
      </c>
      <c r="B162" s="12" t="s">
        <v>264</v>
      </c>
      <c r="C162" s="12" t="s">
        <v>277</v>
      </c>
      <c r="D162" s="105">
        <v>5</v>
      </c>
      <c r="E162" s="19" t="s">
        <v>278</v>
      </c>
      <c r="F162" s="88" t="s">
        <v>279</v>
      </c>
      <c r="G162" s="88"/>
      <c r="H162" s="85"/>
      <c r="I162" s="85" t="str">
        <f>CONCATENATE(VLOOKUP("BT-139",ubl!$A$2:$B$297,2,FALSE),CHAR(10), VLOOKUP("BT-140",ubl!$A$2:$B$297,2,FALSE),CHAR(10), VLOOKUP("BT-144",ubl!$A$2:$B$297,2,FALSE),CHAR(10), VLOOKUP("BT-145",ubl!$A$2:$B$297,2,FALSE))</f>
        <v>/Invoice/cac:InvoiceLine/cac:AllowanceCharge/cbc:AllowanceChargeReason
/Invoice/cac:InvoiceLine/cac:AllowanceCharge/cbc:AllowanceChargeReasonCode
/Invoice/cac:InvoiceLine/cac:AllowanceCharge/cbc:AllowanceChargeReason
/Invoice/cac:InvoiceLine/cac:AllowanceCharge/cbc:AllowanceChargeReasonCode</v>
      </c>
      <c r="J162" s="63" t="str">
        <f>CONCATENATE(VLOOKUP("BT-139",cii!$A$2:$B$297,2,FALSE),CHAR(10), VLOOKUP("BT-140",cii!$A$2:$B$297,2,FALSE),CHAR(10), VLOOKUP("BT-144",cii!$A$2:$B$297,2,FALSE),CHAR(10), VLOOKUP("BT-145",cii!$A$2:$B$297,2,FALSE))</f>
        <v>/rsm:CrossIndustryInvoice/rsm:SupplyChainTradeTransaction/ram:IncludedSupplyChainTradeLineItem/ram:SpecifiedLineTradeSettlement/ram:SpecifiedTradeAllowanceCharge/ram:Reason
/rsm:CrossIndustryInvoice/rsm:SupplyChainTradeTransaction/ram:IncludedSupplyChainTradeLineItem/ram:SpecifiedLineTradeSettlement/ram:SpecifiedTradeAllowanceCharge/ram:ReasonCode
/rsm:CrossIndustryInvoice/rsm:SupplyChainTradeTransaction/ram:IncludedSupplyChainTradeLineItem/ram:SpecifiedLineTradeSettlement/ram:SpecifiedTradeAllowanceCharge/ram:Reason
/rsm:CrossIndustryInvoice/rsm:SupplyChainTradeTransaction/ram:IncludedSupplyChainTradeLineItem/ram:SpecifiedLineTradeSettlement/ram:SpecifiedTradeAllowanceCharge/ram:ReasonCode</v>
      </c>
      <c r="K162" s="76" t="s">
        <v>275</v>
      </c>
      <c r="L162" s="20" t="s">
        <v>276</v>
      </c>
    </row>
    <row r="163" spans="1:12" ht="56.25" x14ac:dyDescent="0.2">
      <c r="A163" s="21" t="str">
        <f t="shared" si="3"/>
        <v>MAPR-IN-6</v>
      </c>
      <c r="B163" s="12" t="s">
        <v>264</v>
      </c>
      <c r="C163" s="12" t="s">
        <v>277</v>
      </c>
      <c r="D163" s="105">
        <v>6</v>
      </c>
      <c r="E163" s="19" t="s">
        <v>278</v>
      </c>
      <c r="F163" s="88" t="s">
        <v>280</v>
      </c>
      <c r="G163" s="88"/>
      <c r="H163" s="85"/>
      <c r="I163" s="85" t="str">
        <f>VLOOKUP($F163,ubl!$A$2:$B$297,2,FALSE)</f>
        <v>/Invoice/cac:Delivery/cac:DeliveryParty/cac:PartyName/cbc:Name</v>
      </c>
      <c r="J163" s="63" t="str">
        <f>VLOOKUP($F163,cii!$A$2:$B$297,2,FALSE)</f>
        <v>/rsm:CrossIndustryInvoice/rsm:SupplyChainTradeTransaction/ram:ApplicableHeaderTradeDelivery/ram:ShipToTradeParty/ram:Name</v>
      </c>
      <c r="K163" s="76" t="s">
        <v>275</v>
      </c>
      <c r="L163" s="20" t="s">
        <v>276</v>
      </c>
    </row>
    <row r="164" spans="1:12" ht="56.25" x14ac:dyDescent="0.2">
      <c r="A164" s="21" t="str">
        <f t="shared" si="3"/>
        <v>MAPR-IN-7</v>
      </c>
      <c r="B164" s="12" t="s">
        <v>264</v>
      </c>
      <c r="C164" s="12" t="s">
        <v>277</v>
      </c>
      <c r="D164" s="105">
        <v>7</v>
      </c>
      <c r="E164" s="19" t="s">
        <v>278</v>
      </c>
      <c r="F164" s="88" t="s">
        <v>281</v>
      </c>
      <c r="G164" s="88"/>
      <c r="H164" s="85"/>
      <c r="I164" s="85" t="str">
        <f>VLOOKUP($F164,ubl!$A$2:$B$297,2,FALSE)</f>
        <v>/Invoice/cac:Delivery/cac:DeliveryLocation/cbc:ID</v>
      </c>
      <c r="J164" s="63" t="str">
        <f>VLOOKUP($F164,cii!$A$2:$B$297,2,FALSE)</f>
        <v>/rsm:CrossIndustryInvoice/rsm:SupplyChainTradeTransaction/ram:ApplicableHeaderTradeDelivery/ram:ShipToTradeParty/ram:ID</v>
      </c>
      <c r="K164" s="76" t="s">
        <v>275</v>
      </c>
      <c r="L164" s="20" t="s">
        <v>276</v>
      </c>
    </row>
    <row r="165" spans="1:12" ht="56.25" x14ac:dyDescent="0.2">
      <c r="A165" s="21" t="str">
        <f t="shared" si="3"/>
        <v>MAPR-IN-8</v>
      </c>
      <c r="B165" s="12" t="s">
        <v>264</v>
      </c>
      <c r="C165" s="12" t="s">
        <v>277</v>
      </c>
      <c r="D165" s="105">
        <v>8</v>
      </c>
      <c r="E165" s="19" t="s">
        <v>278</v>
      </c>
      <c r="F165" s="88" t="s">
        <v>282</v>
      </c>
      <c r="G165" s="88"/>
      <c r="H165" s="85"/>
      <c r="I165" s="85" t="str">
        <f>VLOOKUP($F165,ubl!$A$2:$B$297,2,FALSE)</f>
        <v>/Invoice/cac:Delivery/cac:DeliveryLocation/cbc:ID/@schemeID</v>
      </c>
      <c r="J165" s="63" t="str">
        <f>VLOOKUP($F165,cii!$A$2:$B$297,2,FALSE)</f>
        <v>/rsm:CrossIndustryInvoice/rsm:SupplyChainTradeTransaction/ram:ApplicableHeaderTradeDelivery/ram:ShipToTradeParty/ram:GlobalID/@schemeID</v>
      </c>
      <c r="K165" s="76" t="s">
        <v>275</v>
      </c>
      <c r="L165" s="20" t="s">
        <v>276</v>
      </c>
    </row>
    <row r="166" spans="1:12" ht="33.75" x14ac:dyDescent="0.2">
      <c r="A166" s="21" t="str">
        <f t="shared" si="3"/>
        <v>MAPR-IN-9</v>
      </c>
      <c r="B166" s="12" t="s">
        <v>264</v>
      </c>
      <c r="C166" s="12" t="s">
        <v>277</v>
      </c>
      <c r="D166" s="105">
        <v>9</v>
      </c>
      <c r="E166" s="19" t="s">
        <v>278</v>
      </c>
      <c r="F166" s="88" t="s">
        <v>283</v>
      </c>
      <c r="G166" s="88"/>
      <c r="H166" s="85"/>
      <c r="I166" s="85" t="str">
        <f>VLOOKUP($F166,ubl!$A$2:$B$297,2,FALSE)</f>
        <v>/Invoice/cac:InvoicePeriod/cbc:StartDate</v>
      </c>
      <c r="J166" s="63" t="str">
        <f>VLOOKUP($F166,cii!$A$2:$B$297,2,FALSE)</f>
        <v>/rsm:CrossIndustryInvoice/rsm:SupplyChainTradeTransaction/ram:ApplicableHeaderTradeSettlement/ram:BillingSpecifiedPeriod/ram:StartDateTime/udt:DateTimeString</v>
      </c>
      <c r="K166" s="76" t="s">
        <v>284</v>
      </c>
      <c r="L166" s="20" t="s">
        <v>285</v>
      </c>
    </row>
    <row r="167" spans="1:12" ht="33.75" x14ac:dyDescent="0.2">
      <c r="A167" s="21" t="str">
        <f t="shared" si="3"/>
        <v>MAPR-IN-10</v>
      </c>
      <c r="B167" s="12" t="s">
        <v>264</v>
      </c>
      <c r="C167" s="12" t="s">
        <v>277</v>
      </c>
      <c r="D167" s="105">
        <v>10</v>
      </c>
      <c r="E167" s="19" t="s">
        <v>278</v>
      </c>
      <c r="F167" s="88" t="s">
        <v>286</v>
      </c>
      <c r="G167" s="88"/>
      <c r="H167" s="85"/>
      <c r="I167" s="85" t="str">
        <f>VLOOKUP($F167,ubl!$A$2:$B$297,2,FALSE)</f>
        <v>/Invoice/cac:InvoicePeriod/cbc:EndDate</v>
      </c>
      <c r="J167" s="63" t="str">
        <f>VLOOKUP($F167,cii!$A$2:$B$297,2,FALSE)</f>
        <v>/rsm:CrossIndustryInvoice/rsm:SupplyChainTradeTransaction/ram:ApplicableHeaderTradeSettlement/ram:BillingSpecifiedPeriod/ram:EndDateTime/udt:DateTimeString</v>
      </c>
      <c r="K167" s="76" t="s">
        <v>284</v>
      </c>
      <c r="L167" s="20" t="s">
        <v>285</v>
      </c>
    </row>
    <row r="168" spans="1:12" ht="45" x14ac:dyDescent="0.2">
      <c r="A168" s="21" t="str">
        <f t="shared" si="3"/>
        <v>MAPR-SP-11</v>
      </c>
      <c r="B168" s="12" t="s">
        <v>264</v>
      </c>
      <c r="C168" s="12" t="s">
        <v>287</v>
      </c>
      <c r="D168" s="105">
        <v>11</v>
      </c>
      <c r="E168" s="19" t="s">
        <v>288</v>
      </c>
      <c r="F168" s="88" t="s">
        <v>47</v>
      </c>
      <c r="G168" s="88"/>
      <c r="H168" s="85"/>
      <c r="I168" s="85" t="str">
        <f>VLOOKUP($F168,ubl!$A$2:$B$297,2,FALSE)</f>
        <v>/Invoice/cac:AccountingSupplierParty/cac:Party/cac:PartyTaxScheme/cbc:CompanyID</v>
      </c>
      <c r="J168" s="63" t="str">
        <f>VLOOKUP($F168,cii!$A$2:$B$297,2,FALSE)</f>
        <v>/rsm:CrossIndustryInvoice/rsm:SupplyChainTradeTransaction/ram:ApplicableHeaderTradeAgreement/ram:SellerTradeParty/ram:SpecifiedTaxRegistration/ram:ID</v>
      </c>
      <c r="K168" s="76" t="s">
        <v>139</v>
      </c>
      <c r="L168" s="20" t="s">
        <v>289</v>
      </c>
    </row>
    <row r="169" spans="1:12" ht="67.5" x14ac:dyDescent="0.2">
      <c r="A169" s="21" t="str">
        <f t="shared" si="3"/>
        <v>MAPR-CM-12</v>
      </c>
      <c r="B169" s="12" t="s">
        <v>264</v>
      </c>
      <c r="C169" s="12" t="s">
        <v>290</v>
      </c>
      <c r="D169" s="105">
        <v>12</v>
      </c>
      <c r="E169" s="19" t="s">
        <v>291</v>
      </c>
      <c r="F169" s="88" t="s">
        <v>292</v>
      </c>
      <c r="G169" s="88"/>
      <c r="H169" s="85"/>
      <c r="I169" s="85" t="str">
        <f>CONCATENATE(VLOOKUP("BT-7",ubl!$A$2:$B$297,2,FALSE),CHAR(10), VLOOKUP("BT-8",ubl!$A$2:$B$297,2,FALSE))</f>
        <v>/Invoice/cbc:TaxPointDate
/Invoice/cac:InvoicePeriod/cbc:DescriptionCode</v>
      </c>
      <c r="J169" s="63" t="str">
        <f>CONCATENATE(VLOOKUP("BT-7",cii!$A$2:$B$297,2,FALSE),CHAR(10), VLOOKUP("BT-8",cii!$A$2:$B$297,2,FALSE))</f>
        <v>/rsm:CrossIndustryInvoice/rsm:SupplyChainTradeTransaction/ram:ApplicableHeaderTradeSettlement/ram:ApplicableTradeTax/ram:TaxPointDate/udt:DateString
/rsm:CrossIndustryInvoice/rsm:SupplyChainTradeTransaction/ram:ApplicableHeaderTradeSettlement/ram:ApplicableTradeTax/ram:DueDateTypeCode</v>
      </c>
      <c r="K169" s="76" t="s">
        <v>293</v>
      </c>
      <c r="L169" s="20" t="s">
        <v>294</v>
      </c>
    </row>
    <row r="170" spans="1:12" ht="45" x14ac:dyDescent="0.2">
      <c r="A170" s="21" t="str">
        <f t="shared" si="3"/>
        <v>MAPR-SP-13</v>
      </c>
      <c r="B170" s="12" t="s">
        <v>264</v>
      </c>
      <c r="C170" s="12" t="s">
        <v>287</v>
      </c>
      <c r="D170" s="105">
        <v>13</v>
      </c>
      <c r="E170" s="19" t="s">
        <v>288</v>
      </c>
      <c r="F170" s="88" t="s">
        <v>50</v>
      </c>
      <c r="G170" s="88"/>
      <c r="H170" s="85"/>
      <c r="I170" s="85" t="str">
        <f>VLOOKUP($F170,ubl!$A$2:$B$297,2,FALSE)</f>
        <v>/Invoice/cac:TaxRepresentativeParty/cac:PartyTaxScheme/cbc:CompanyID</v>
      </c>
      <c r="J170" s="63" t="str">
        <f>VLOOKUP($F170,cii!$A$2:$B$297,2,FALSE)</f>
        <v>/rsm:CrossIndustryInvoice/rsm:SupplyChainTradeTransaction/ram:ApplicableHeaderTradeAgreement/ram:SellerTaxRepresentativeTradeParty/ram:SpecifiedTaxRegistration/ram:ID</v>
      </c>
      <c r="K170" s="76" t="s">
        <v>141</v>
      </c>
      <c r="L170" s="20" t="s">
        <v>289</v>
      </c>
    </row>
    <row r="171" spans="1:12" ht="45" x14ac:dyDescent="0.2">
      <c r="A171" s="21" t="str">
        <f t="shared" si="3"/>
        <v>MAPR-SP-14</v>
      </c>
      <c r="B171" s="12" t="s">
        <v>264</v>
      </c>
      <c r="C171" s="12" t="s">
        <v>287</v>
      </c>
      <c r="D171" s="105">
        <v>14</v>
      </c>
      <c r="E171" s="19" t="s">
        <v>288</v>
      </c>
      <c r="F171" s="88" t="s">
        <v>142</v>
      </c>
      <c r="G171" s="88"/>
      <c r="H171" s="85"/>
      <c r="I171" s="85" t="str">
        <f>VLOOKUP($F171,ubl!$A$2:$B$297,2,FALSE)</f>
        <v>/Invoice/cac:AccountingCustomerParty/cac:Party/cac:PartyTaxScheme/cbc:CompanyID</v>
      </c>
      <c r="J171" s="63" t="str">
        <f>VLOOKUP($F171,cii!$A$2:$B$297,2,FALSE)</f>
        <v>/rsm:CrossIndustryInvoice/rsm:SupplyChainTradeTransaction/ram:ApplicableHeaderTradeAgreement/ram:BuyerTradeParty/ram:SpecifiedTaxRegistration/ram:ID</v>
      </c>
      <c r="K171" s="76" t="s">
        <v>143</v>
      </c>
      <c r="L171" s="20" t="s">
        <v>289</v>
      </c>
    </row>
    <row r="172" spans="1:12" ht="33.75" x14ac:dyDescent="0.2">
      <c r="A172" s="21" t="str">
        <f t="shared" si="3"/>
        <v>MAPR-II-15</v>
      </c>
      <c r="B172" s="12" t="s">
        <v>264</v>
      </c>
      <c r="C172" s="12" t="s">
        <v>295</v>
      </c>
      <c r="D172" s="105">
        <v>15</v>
      </c>
      <c r="E172" s="19" t="s">
        <v>296</v>
      </c>
      <c r="F172" s="88" t="s">
        <v>134</v>
      </c>
      <c r="G172" s="88"/>
      <c r="H172" s="85"/>
      <c r="I172" s="85" t="str">
        <f>CONCATENATE(VLOOKUP("BT-21",ubl!$A$2:$B$297,2,FALSE),CHAR(10), VLOOKUP("BT-22",ubl!$A$2:$B$297,2,FALSE))</f>
        <v>/Invoice/cbc:Note
/Invoice/cbc:Note</v>
      </c>
      <c r="J172" s="63" t="str">
        <f>CONCATENATE(VLOOKUP("BT-21",cii!$A$2:$B$297,2,FALSE),CHAR(10), VLOOKUP("BT-22",cii!$A$2:$B$297,2,FALSE))</f>
        <v>/rsm:CrossIndustryInvoice/rsm:ExchangedDocument/ram:IncludedNote/ram:SubjectCode
/rsm:CrossIndustryInvoice/rsm:ExchangedDocument/ram:IncludedNote/ram:Content</v>
      </c>
      <c r="K172" s="76" t="s">
        <v>135</v>
      </c>
      <c r="L172" s="20" t="s">
        <v>297</v>
      </c>
    </row>
    <row r="173" spans="1:12" ht="67.5" x14ac:dyDescent="0.2">
      <c r="A173" s="21" t="str">
        <f>CONCATENATE(B173,"-",C173,"-",D173)</f>
        <v>MAPR-CO-16</v>
      </c>
      <c r="B173" s="12" t="s">
        <v>264</v>
      </c>
      <c r="C173" s="12" t="s">
        <v>298</v>
      </c>
      <c r="D173" s="105">
        <v>16</v>
      </c>
      <c r="E173" s="19" t="s">
        <v>299</v>
      </c>
      <c r="F173" s="88" t="s">
        <v>95</v>
      </c>
      <c r="G173" s="88"/>
      <c r="H173" s="85"/>
      <c r="I173" s="85" t="str">
        <f>CONCATENATE(VLOOKUP("BT-35",ubl!$A$2:$B$297,2,FALSE),CHAR(10), VLOOKUP("BT-36",ubl!$A$2:$B$297,2,FALSE),CHAR(10), VLOOKUP("BT-162",ubl!$A$2:$B$297,2,FALSE))</f>
        <v>/Invoice/cac:AccountingSupplierParty/cac:Party/cac:PostalAddress/cbc:StreetName
/Invoice/cac:AccountingSupplierParty/cac:Party/cac:PostalAddress/cbc:AdditionalStreetName
/Invoice/cac:AccountingSupplierParty/cac:Party/cac:PostalAddress/cac:AddressLine/cbc:Line</v>
      </c>
      <c r="J173" s="63" t="str">
        <f>CONCATENATE(VLOOKUP("BT-35",cii!$A$2:$B$297,2,FALSE),CHAR(10), VLOOKUP("BT-36",cii!$A$2:$B$297,2,FALSE),CHAR(10), VLOOKUP("BT-162",cii!$A$2:$B$297,2,FALSE))</f>
        <v>/rsm:CrossIndustryInvoice/rsm:SupplyChainTradeTransaction/ram:ApplicableHeaderTradeAgreement/ram:SellerTradeParty/ram:PostalTradeAddress/ram:LineOne
/rsm:CrossIndustryInvoice/rsm:SupplyChainTradeTransaction/ram:ApplicableHeaderTradeAgreement/ram:SellerTradeParty/ram:PostalTradeAddress/ram:LineTwo
/rsm:CrossIndustryInvoice/rsm:SupplyChainTradeTransaction/ram:ApplicableHeaderTradeAgreement/ram:SellerTradeParty/ram:PostalTradeAddress/ram:LineThree</v>
      </c>
      <c r="K173" s="76" t="s">
        <v>96</v>
      </c>
      <c r="L173" s="20" t="s">
        <v>300</v>
      </c>
    </row>
    <row r="174" spans="1:12" ht="67.5" x14ac:dyDescent="0.2">
      <c r="A174" s="21" t="str">
        <f t="shared" si="3"/>
        <v>MAPR-CO-17</v>
      </c>
      <c r="B174" s="12" t="s">
        <v>264</v>
      </c>
      <c r="C174" s="12" t="s">
        <v>298</v>
      </c>
      <c r="D174" s="105">
        <v>17</v>
      </c>
      <c r="E174" s="19" t="s">
        <v>299</v>
      </c>
      <c r="F174" s="88" t="s">
        <v>98</v>
      </c>
      <c r="G174" s="88"/>
      <c r="H174" s="85"/>
      <c r="I174" s="85" t="str">
        <f>CONCATENATE(VLOOKUP("BT-50",ubl!$A$2:$B$297,2,FALSE),CHAR(10), VLOOKUP("BT-51",ubl!$A$2:$B$297,2,FALSE),CHAR(10), VLOOKUP("BT-163",ubl!$A$2:$B$297,2,FALSE))</f>
        <v>/Invoice/cac:AccountingCustomerParty/cac:Party/cac:PostalAddress/cbc:StreetName
/Invoice/cac:AccountingCustomerParty/cac:Party/cac:PostalAddress/cbc:AdditionalStreetName
/Invoice/cac:AccountingCustomerParty/cac:Party/cac:PostalAddress/cac:AddressLine/cbc:Line</v>
      </c>
      <c r="J174" s="63" t="str">
        <f>CONCATENATE(VLOOKUP("BT-50",cii!$A$2:$B$297,2,FALSE),CHAR(10), VLOOKUP("BT-51",cii!$A$2:$B$297,2,FALSE),CHAR(10), VLOOKUP("BT-163",cii!$A$2:$B$297,2,FALSE))</f>
        <v>/rsm:CrossIndustryInvoice/rsm:SupplyChainTradeTransaction/ram:ApplicableHeaderTradeAgreement/ram:BuyerTradeParty/ram:PostalTradeAddress/ram:LineOne
/rsm:CrossIndustryInvoice/rsm:SupplyChainTradeTransaction/ram:ApplicableHeaderTradeAgreement/ram:BuyerTradeParty/ram:PostalTradeAddress/ram:LineTwo
/rsm:CrossIndustryInvoice/rsm:SupplyChainTradeTransaction/ram:ApplicableHeaderTradeAgreement/ram:BuyerTradeParty/ram:PostalTradeAddress/ram:LineThree</v>
      </c>
      <c r="K174" s="76" t="s">
        <v>99</v>
      </c>
      <c r="L174" s="20" t="s">
        <v>300</v>
      </c>
    </row>
    <row r="175" spans="1:12" ht="67.5" x14ac:dyDescent="0.2">
      <c r="A175" s="21" t="str">
        <f t="shared" si="3"/>
        <v>MAPR-CO-18</v>
      </c>
      <c r="B175" s="12" t="s">
        <v>264</v>
      </c>
      <c r="C175" s="12" t="s">
        <v>298</v>
      </c>
      <c r="D175" s="105">
        <v>18</v>
      </c>
      <c r="E175" s="19" t="s">
        <v>299</v>
      </c>
      <c r="F175" s="88" t="s">
        <v>100</v>
      </c>
      <c r="G175" s="88"/>
      <c r="H175" s="85"/>
      <c r="I175" s="85" t="str">
        <f>CONCATENATE(VLOOKUP("BT-75",ubl!$A$2:$B$297,2,FALSE),CHAR(10), VLOOKUP("BT-76",ubl!$A$2:$B$297,2,FALSE),CHAR(10), VLOOKUP("BT-165",ubl!$A$2:$B$297,2,FALSE))</f>
        <v>/Invoice/cac:Delivery/cac:DeliveryLocation/cac:Address/cbc:StreetName
/Invoice/cac:Delivery/cac:DeliveryLocation/cac:Address/cbc:AdditionalStreetName
/Invoice/cac:Delivery/cac:DeliveryLocation/cac:Address/cac:AddressLine/cbc:Line</v>
      </c>
      <c r="J175" s="63" t="str">
        <f>CONCATENATE(VLOOKUP("BT-75",cii!$A$2:$B$297,2,FALSE),CHAR(10), VLOOKUP("BT-76",cii!$A$2:$B$297,2,FALSE),CHAR(10), VLOOKUP("BT-165",cii!$A$2:$B$297,2,FALSE))</f>
        <v>/rsm:CrossIndustryInvoice/rsm:SupplyChainTradeTransaction/ram:ApplicableHeaderTradeDelivery/ram:ShipToTradeParty/ram:PostalTradeAddress/ram:LineOne
/rsm:CrossIndustryInvoice/rsm:SupplyChainTradeTransaction/ram:ApplicableHeaderTradeDelivery/ram:ShipToTradeParty/ram:PostalTradeAddress/ram:LineTwo
/rsm:CrossIndustryInvoice/rsm:SupplyChainTradeTransaction/ram:ApplicableHeaderTradeDelivery/ram:ShipToTradeParty/ram:PostalTradeAddress/ram:LineThree</v>
      </c>
      <c r="K175" s="76" t="s">
        <v>101</v>
      </c>
      <c r="L175" s="20" t="s">
        <v>300</v>
      </c>
    </row>
    <row r="176" spans="1:12" ht="22.5" x14ac:dyDescent="0.2">
      <c r="A176" s="21" t="str">
        <f t="shared" si="3"/>
        <v>MAPR-II-19</v>
      </c>
      <c r="B176" s="12" t="s">
        <v>264</v>
      </c>
      <c r="C176" s="12" t="s">
        <v>295</v>
      </c>
      <c r="D176" s="105">
        <v>19</v>
      </c>
      <c r="E176" s="19" t="s">
        <v>296</v>
      </c>
      <c r="F176" s="88" t="s">
        <v>144</v>
      </c>
      <c r="G176" s="88"/>
      <c r="H176" s="85"/>
      <c r="I176" s="85" t="str">
        <f>VLOOKUP($F176,ubl!$A$2:$B$297,2,FALSE)</f>
        <v>/Invoice/cac:AccountingSupplierParty/cac:Party/cac:Contact/cbc:Name</v>
      </c>
      <c r="J176" s="63" t="str">
        <f>VLOOKUP($F176,cii!$A$2:$B$297,2,FALSE)</f>
        <v>/rsm:CrossIndustryInvoice/rsm:SupplyChainTradeTransaction/ram:ApplicableHeaderTradeAgreement/ram:SellerTradeParty/ram:DefinedTradeContact/ram:PersonName</v>
      </c>
      <c r="K176" s="76" t="s">
        <v>135</v>
      </c>
      <c r="L176" s="20" t="s">
        <v>301</v>
      </c>
    </row>
    <row r="177" spans="1:12" ht="22.5" x14ac:dyDescent="0.2">
      <c r="A177" s="21" t="str">
        <f t="shared" ref="A177:A236" si="4">CONCATENATE(B177,"-",C177,"-",D177)</f>
        <v>MAPR-II-20</v>
      </c>
      <c r="B177" s="12" t="s">
        <v>264</v>
      </c>
      <c r="C177" s="12" t="s">
        <v>295</v>
      </c>
      <c r="D177" s="105">
        <v>20</v>
      </c>
      <c r="E177" s="19" t="s">
        <v>296</v>
      </c>
      <c r="F177" s="88" t="s">
        <v>155</v>
      </c>
      <c r="G177" s="88"/>
      <c r="H177" s="85"/>
      <c r="I177" s="85" t="str">
        <f>VLOOKUP($F177,ubl!$A$2:$B$297,2,FALSE)</f>
        <v>/Invoice/cac:AccountingCustomerParty/cac:Party/cac:Contact/cbc:Name</v>
      </c>
      <c r="J177" s="63" t="str">
        <f>VLOOKUP($F177,cii!$A$2:$B$297,2,FALSE)</f>
        <v>/rsm:CrossIndustryInvoice/rsm:SupplyChainTradeTransaction/ram:ApplicableHeaderTradeAgreement/ram:BuyerTradeParty/ram:DefinedTradeContact/ram:PersonName</v>
      </c>
      <c r="K177" s="76" t="s">
        <v>135</v>
      </c>
      <c r="L177" s="20" t="s">
        <v>302</v>
      </c>
    </row>
    <row r="178" spans="1:12" ht="22.5" x14ac:dyDescent="0.2">
      <c r="A178" s="21" t="str">
        <f t="shared" si="4"/>
        <v>MAPR-II-21</v>
      </c>
      <c r="B178" s="12" t="s">
        <v>264</v>
      </c>
      <c r="C178" s="12" t="s">
        <v>295</v>
      </c>
      <c r="D178" s="105">
        <v>21</v>
      </c>
      <c r="E178" s="19" t="s">
        <v>296</v>
      </c>
      <c r="F178" s="88" t="s">
        <v>303</v>
      </c>
      <c r="G178" s="88"/>
      <c r="H178" s="85"/>
      <c r="I178" s="85" t="str">
        <f>VLOOKUP($F178,ubl!$A$2:$B$297,2,FALSE)</f>
        <v>/Invoice/cac:PaymentTerms/cbc:Note</v>
      </c>
      <c r="J178" s="63" t="str">
        <f>VLOOKUP($F178,cii!$A$2:$B$297,2,FALSE)</f>
        <v>/rsm:CrossIndustryInvoice/rsm:SupplyChainTradeTransaction/ram:ApplicableHeaderTradeSettlement/ram:SpecifiedTradePaymentTerms/ram:Description</v>
      </c>
      <c r="K178" s="76" t="s">
        <v>135</v>
      </c>
      <c r="L178" s="20" t="s">
        <v>304</v>
      </c>
    </row>
    <row r="179" spans="1:12" ht="56.25" x14ac:dyDescent="0.2">
      <c r="A179" s="21" t="str">
        <f t="shared" si="4"/>
        <v>MAPR-IN-22</v>
      </c>
      <c r="B179" s="12" t="s">
        <v>264</v>
      </c>
      <c r="C179" s="12" t="s">
        <v>277</v>
      </c>
      <c r="D179" s="105">
        <v>22</v>
      </c>
      <c r="E179" s="19" t="s">
        <v>278</v>
      </c>
      <c r="F179" s="88" t="s">
        <v>197</v>
      </c>
      <c r="G179" s="88"/>
      <c r="H179" s="85"/>
      <c r="I179" s="85" t="str">
        <f>VLOOKUP($F179,ubl!$A$2:$B$297,2,FALSE)</f>
        <v>/Invoice/cac:InvoiceLine/cbc:Note</v>
      </c>
      <c r="J179" s="63" t="str">
        <f>VLOOKUP($F179,cii!$A$2:$B$297,2,FALSE)</f>
        <v>/rsm:CrossIndustryInvoice/rsm:SupplyChainTradeTransaction/ram:IncludedSupplyChainTradeLineItem/ram:AssociatedDocumentLineDocument/ram:IncludedNote/ram:Content</v>
      </c>
      <c r="K179" s="76" t="s">
        <v>275</v>
      </c>
      <c r="L179" s="20" t="s">
        <v>276</v>
      </c>
    </row>
    <row r="180" spans="1:12" ht="45" x14ac:dyDescent="0.2">
      <c r="A180" s="21" t="str">
        <f t="shared" si="4"/>
        <v>MAPR-IM-23</v>
      </c>
      <c r="B180" s="12" t="s">
        <v>264</v>
      </c>
      <c r="C180" s="12" t="s">
        <v>305</v>
      </c>
      <c r="D180" s="105">
        <v>23</v>
      </c>
      <c r="E180" s="19" t="s">
        <v>306</v>
      </c>
      <c r="F180" s="88" t="s">
        <v>250</v>
      </c>
      <c r="G180" s="88"/>
      <c r="H180" s="85"/>
      <c r="I180" s="85" t="str">
        <f>CONCATENATE(VLOOKUP("BT-29",ubl!$A$2:$B$297,2,FALSE),CHAR(10), VLOOKUP("BT-29-1",ubl!$A$2:$B$297,2,FALSE))</f>
        <v>/Invoice/cac:AccountingSupplierParty/cac:Party/cac:PartyIdentification/cbc:ID
/Invoice/cac:AccountingSupplierParty/cac:Party/cac:PartyIdentification/cbc:ID/@schemeID</v>
      </c>
      <c r="J180" s="63" t="str">
        <f>CONCATENATE(VLOOKUP("BT-29",cii!$A$2:$B$297,2,FALSE),CHAR(10), VLOOKUP("BT-29-1",cii!$A$2:$B$297,2,FALSE))</f>
        <v>/rsm:CrossIndustryInvoice/rsm:SupplyChainTradeTransaction/ram:ApplicableHeaderTradeAgreement/ram:SellerTradeParty/ram:ID
/rsm:CrossIndustryInvoice/rsm:SupplyChainTradeTransaction/ram:ApplicableHeaderTradeAgreement/ram:SellerTradeParty/ram:GlobalID/@schemeID</v>
      </c>
      <c r="K180" s="76" t="s">
        <v>307</v>
      </c>
      <c r="L180" s="20" t="s">
        <v>308</v>
      </c>
    </row>
    <row r="181" spans="1:12" ht="56.25" x14ac:dyDescent="0.2">
      <c r="A181" s="21" t="str">
        <f t="shared" si="4"/>
        <v>MAPR-SP-24</v>
      </c>
      <c r="B181" s="12" t="s">
        <v>264</v>
      </c>
      <c r="C181" s="12" t="s">
        <v>287</v>
      </c>
      <c r="D181" s="105">
        <v>24</v>
      </c>
      <c r="E181" s="19" t="s">
        <v>288</v>
      </c>
      <c r="F181" s="88" t="s">
        <v>256</v>
      </c>
      <c r="G181" s="88"/>
      <c r="H181" s="85"/>
      <c r="I181" s="85" t="str">
        <f>CONCATENATE(VLOOKUP("BT-30",ubl!$A$2:$B$297,2,FALSE),CHAR(10), VLOOKUP("BT-30-1",ubl!$A$2:$B$297,2,FALSE))</f>
        <v>/Invoice/cac:AccountingSupplierParty/cac:Party/cac:PartyLegalEntity/cbc:CompanyID
/Invoice/cac:AccountingSupplierParty/cac:Party/cac:PartyLegalEntity/cbc:CompanyID/@schemeID</v>
      </c>
      <c r="J181" s="63" t="str">
        <f>CONCATENATE(VLOOKUP("BT-30",cii!$A$2:$B$297,2,FALSE),CHAR(10), VLOOKUP("BT-30-1",cii!$A$2:$B$297,2,FALSE))</f>
        <v>/rsm:CrossIndustryInvoice/rsm:SupplyChainTradeTransaction/ram:ApplicableHeaderTradeAgreement/ram:SellerTradeParty/ram:SpecifiedLegalOrganization/ram:ID
/rsm:CrossIndustryInvoice/rsm:SupplyChainTradeTransaction/ram:ApplicableHeaderTradeAgreement/ram:SellerTradeParty/ram:SpecifiedLegalOrganization/ram:ID/@schemeID</v>
      </c>
      <c r="K181" s="76" t="s">
        <v>309</v>
      </c>
      <c r="L181" s="20" t="s">
        <v>310</v>
      </c>
    </row>
    <row r="182" spans="1:12" ht="45" x14ac:dyDescent="0.2">
      <c r="A182" s="21" t="str">
        <f t="shared" si="4"/>
        <v>MAPR-IM-25</v>
      </c>
      <c r="B182" s="12" t="s">
        <v>264</v>
      </c>
      <c r="C182" s="12" t="s">
        <v>305</v>
      </c>
      <c r="D182" s="105">
        <v>25</v>
      </c>
      <c r="E182" s="19" t="s">
        <v>306</v>
      </c>
      <c r="F182" s="88" t="s">
        <v>156</v>
      </c>
      <c r="G182" s="88"/>
      <c r="H182" s="85"/>
      <c r="I182" s="85" t="str">
        <f>CONCATENATE(VLOOKUP("BT-46",ubl!$A$2:$B$297,2,FALSE),CHAR(10), VLOOKUP("BT-46-1",ubl!$A$2:$B$297,2,FALSE))</f>
        <v>/Invoice/cac:AccountingCustomerParty/cac:Party/cac:PartyIdentification/cbc:ID
/Invoice/cac:AccountingCustomerParty/cac:Party/cac:PartyIdentification/cbc:ID/@schemeID</v>
      </c>
      <c r="J182" s="63" t="str">
        <f>CONCATENATE(VLOOKUP("BT-46",cii!$A$2:$B$297,2,FALSE),CHAR(10), VLOOKUP("BT-46-1",cii!$A$2:$B$297,2,FALSE))</f>
        <v>/rsm:CrossIndustryInvoice/rsm:SupplyChainTradeTransaction/ram:ApplicableHeaderTradeAgreement/ram:BuyerTradeParty/ram:ID
/rsm:CrossIndustryInvoice/rsm:SupplyChainTradeTransaction/ram:ApplicableHeaderTradeAgreement/ram:BuyerTradeParty/ram:GlobalID/@schemeID</v>
      </c>
      <c r="K182" s="76" t="s">
        <v>311</v>
      </c>
      <c r="L182" s="20" t="s">
        <v>312</v>
      </c>
    </row>
    <row r="183" spans="1:12" ht="33.75" x14ac:dyDescent="0.2">
      <c r="A183" s="21" t="str">
        <f t="shared" si="4"/>
        <v>MAPR--26</v>
      </c>
      <c r="B183" s="12" t="s">
        <v>264</v>
      </c>
      <c r="D183" s="105">
        <v>26</v>
      </c>
      <c r="E183" s="19"/>
      <c r="F183" s="88" t="s">
        <v>37</v>
      </c>
      <c r="G183" s="88"/>
      <c r="H183" s="85"/>
      <c r="I183" s="85" t="str">
        <f>VLOOKUP($F183,ubl!$A$2:$B$297,2,FALSE)</f>
        <v>/Invoice/cac:AccountingSupplierParty/cac:Party/cac:PartyTaxScheme/cbc:CompanyID</v>
      </c>
      <c r="J183" s="63" t="str">
        <f>VLOOKUP($F183,cii!$A$2:$B$297,2,FALSE)</f>
        <v>/rsm:CrossIndustryInvoice/rsm:SupplyChainTradeTransaction/ram:ApplicableHeaderTradeAgreement/ram:SellerTradeParty/ram:SpecifiedTaxRegistration/ram:ID</v>
      </c>
      <c r="K183" s="76" t="s">
        <v>313</v>
      </c>
      <c r="L183" s="22" t="s">
        <v>314</v>
      </c>
    </row>
    <row r="184" spans="1:12" ht="22.5" x14ac:dyDescent="0.2">
      <c r="A184" s="21" t="str">
        <f t="shared" si="4"/>
        <v>MAPR-CM-27</v>
      </c>
      <c r="B184" s="12" t="s">
        <v>264</v>
      </c>
      <c r="C184" s="12" t="s">
        <v>290</v>
      </c>
      <c r="D184" s="105">
        <v>27</v>
      </c>
      <c r="E184" s="19" t="s">
        <v>291</v>
      </c>
      <c r="F184" s="88" t="s">
        <v>70</v>
      </c>
      <c r="G184" s="88"/>
      <c r="H184" s="85"/>
      <c r="I184" s="85" t="str">
        <f>VLOOKUP($F184,ubl!$A$2:$B$297,2,FALSE)</f>
        <v>/Invoice/cac:PaymentMeans/cbc:PaymentMeansCode</v>
      </c>
      <c r="J184" s="63" t="str">
        <f>VLOOKUP($F184,cii!$A$2:$B$297,2,FALSE)</f>
        <v>/rsm:CrossIndustryInvoice/rsm:SupplyChainTradeTransaction/ram:ApplicableHeaderTradeSettlement/ram:SpecifiedTradeSettlementPaymentMeans/ram:TypeCode</v>
      </c>
      <c r="K184" s="76" t="s">
        <v>71</v>
      </c>
      <c r="L184" s="20" t="s">
        <v>315</v>
      </c>
    </row>
    <row r="185" spans="1:12" x14ac:dyDescent="0.2">
      <c r="A185" s="21" t="str">
        <f t="shared" si="4"/>
        <v>MAPR-CM-28</v>
      </c>
      <c r="B185" s="12" t="s">
        <v>264</v>
      </c>
      <c r="C185" s="12" t="s">
        <v>290</v>
      </c>
      <c r="D185" s="105">
        <v>28</v>
      </c>
      <c r="E185" s="19" t="s">
        <v>291</v>
      </c>
      <c r="F185" s="88" t="s">
        <v>316</v>
      </c>
      <c r="G185" s="88"/>
      <c r="H185" s="85"/>
      <c r="I185" s="85" t="str">
        <f>VLOOKUP($F185,ubl!$A$2:$B$297,2,FALSE)</f>
        <v>/Invoice/cbc:InvoiceTypeCode</v>
      </c>
      <c r="J185" s="63" t="str">
        <f>VLOOKUP($F185,cii!$A$2:$B$297,2,FALSE)</f>
        <v>/rsm:CrossIndustryInvoice/rsm:ExchangedDocument/ram:TypeCode</v>
      </c>
      <c r="K185" s="76" t="s">
        <v>317</v>
      </c>
      <c r="L185" s="20" t="s">
        <v>315</v>
      </c>
    </row>
    <row r="186" spans="1:12" ht="22.5" x14ac:dyDescent="0.2">
      <c r="A186" s="21" t="str">
        <f t="shared" si="4"/>
        <v>MAPR-II-29</v>
      </c>
      <c r="B186" s="12" t="s">
        <v>264</v>
      </c>
      <c r="C186" s="12" t="s">
        <v>295</v>
      </c>
      <c r="D186" s="105">
        <v>29</v>
      </c>
      <c r="E186" s="19" t="s">
        <v>296</v>
      </c>
      <c r="F186" s="88" t="s">
        <v>159</v>
      </c>
      <c r="G186" s="88"/>
      <c r="H186" s="85"/>
      <c r="I186" s="85" t="str">
        <f>VLOOKUP($F186,ubl!$A$2:$B$297,2,FALSE)</f>
        <v>/Invoice/cac:PaymentMeans/cbc:InstructionNote</v>
      </c>
      <c r="J186" s="63" t="str">
        <f>VLOOKUP($F186,cii!$A$2:$B$297,2,FALSE)</f>
        <v>/rsm:CrossIndustryInvoice/rsm:SupplyChainTradeTransaction/ram:ApplicableHeaderTradeSettlement/ram:SpecifiedTradeSettlementPaymentMeans/ram:Information</v>
      </c>
      <c r="K186" s="76" t="s">
        <v>135</v>
      </c>
      <c r="L186" s="20" t="s">
        <v>318</v>
      </c>
    </row>
    <row r="187" spans="1:12" ht="67.5" x14ac:dyDescent="0.2">
      <c r="A187" s="21" t="str">
        <f t="shared" si="4"/>
        <v>MAPR-CM-30</v>
      </c>
      <c r="B187" s="12" t="s">
        <v>264</v>
      </c>
      <c r="C187" s="12" t="s">
        <v>290</v>
      </c>
      <c r="D187" s="105">
        <v>30</v>
      </c>
      <c r="E187" s="19" t="s">
        <v>291</v>
      </c>
      <c r="F187" s="88" t="s">
        <v>319</v>
      </c>
      <c r="G187" s="88"/>
      <c r="H187" s="85"/>
      <c r="I187" s="85" t="str">
        <f>CONCATENATE(VLOOKUP("BT-95",ubl!$A$2:$B$297,2,FALSE),CHAR(10), VLOOKUP("BT-102",ubl!$A$2:$B$297,2,FALSE))</f>
        <v>/Invoice/cac:AllowanceCharge/cac:TaxCategory/cbc:ID
/Invoice/cac:AllowanceCharge/cac:TaxCategory/cbc:ID</v>
      </c>
      <c r="J187" s="63" t="str">
        <f>CONCATENATE(VLOOKUP("BT-95",cii!$A$2:$B$297,2,FALSE),CHAR(10), VLOOKUP("BT-102",cii!$A$2:$B$297,2,FALSE))</f>
        <v>/rsm:CrossIndustryInvoice/rsm:SupplyChainTradeTransaction/ram:ApplicableHeaderTradeSettlement/ram:SpecifiedTradeAllowanceCharge/ram:CategoryTradeTax/ram:TypeCode
/rsm:CrossIndustryInvoice/rsm:SupplyChainTradeTransaction/ram:ApplicableHeaderTradeSettlement/ram:SpecifiedTradeAllowanceCharge/ram:CategoryTradeTax/ram:TypeCode</v>
      </c>
      <c r="K187" s="76" t="s">
        <v>320</v>
      </c>
      <c r="L187" s="20" t="s">
        <v>321</v>
      </c>
    </row>
    <row r="188" spans="1:12" ht="67.5" x14ac:dyDescent="0.2">
      <c r="A188" s="21" t="str">
        <f t="shared" si="4"/>
        <v>MAPR-AC-31</v>
      </c>
      <c r="B188" s="12" t="s">
        <v>264</v>
      </c>
      <c r="C188" s="12" t="s">
        <v>265</v>
      </c>
      <c r="D188" s="105">
        <v>31</v>
      </c>
      <c r="E188" s="19" t="s">
        <v>266</v>
      </c>
      <c r="F188" s="88" t="s">
        <v>322</v>
      </c>
      <c r="G188" s="88"/>
      <c r="H188" s="85"/>
      <c r="I188" s="85" t="str">
        <f>CONCATENATE(VLOOKUP("BT-96",ubl!$A$2:$B$297,2,FALSE),CHAR(10), VLOOKUP("BT-103",ubl!$A$2:$B$297,2,FALSE))</f>
        <v>/Invoice/cac:AllowanceCharge/cac:TaxCategory/cbc:Percent
/Invoice/cac:AllowanceCharge/cac:TaxCategory/cbc:Percent</v>
      </c>
      <c r="J188" s="63" t="str">
        <f>CONCATENATE(VLOOKUP("BT-96",cii!$A$2:$B$297,2,FALSE),CHAR(10), VLOOKUP("BT-103",cii!$A$2:$B$297,2,FALSE))</f>
        <v>/rsm:CrossIndustryInvoice/rsm:SupplyChainTradeTransaction/ram:ApplicableHeaderTradeSettlement/ram:SpecifiedTradeAllowanceCharge/ram:CategoryTradeTax/ram:RateApplicablePercent
/rsm:CrossIndustryInvoice/rsm:SupplyChainTradeTransaction/ram:ApplicableHeaderTradeSettlement/ram:SpecifiedTradeAllowanceCharge/ram:CategoryTradeTax/ram:RateApplicablePercent</v>
      </c>
      <c r="K188" s="76" t="s">
        <v>323</v>
      </c>
      <c r="L188" s="20" t="s">
        <v>324</v>
      </c>
    </row>
    <row r="189" spans="1:12" ht="22.5" x14ac:dyDescent="0.2">
      <c r="A189" s="21" t="str">
        <f t="shared" si="4"/>
        <v>MAPR-AC-32</v>
      </c>
      <c r="B189" s="12" t="s">
        <v>264</v>
      </c>
      <c r="C189" s="12" t="s">
        <v>265</v>
      </c>
      <c r="D189" s="105">
        <v>32</v>
      </c>
      <c r="E189" s="19" t="s">
        <v>266</v>
      </c>
      <c r="F189" s="88" t="s">
        <v>325</v>
      </c>
      <c r="G189" s="88"/>
      <c r="H189" s="85"/>
      <c r="I189" s="85" t="str">
        <f>VLOOKUP($F189,ubl!$A$2:$B$297,2,FALSE)</f>
        <v>/Invoice/cac:AllowanceCharge/cbc:AllowanceChargeReason</v>
      </c>
      <c r="J189" s="63" t="str">
        <f>VLOOKUP($F189,cii!$A$2:$B$297,2,FALSE)</f>
        <v>/rsm:CrossIndustryInvoice/rsm:SupplyChainTradeTransaction/ram:ApplicableHeaderTradeSettlement/ram:SpecifiedTradeAllowanceCharge/ram:Reason</v>
      </c>
      <c r="K189" s="76" t="s">
        <v>326</v>
      </c>
      <c r="L189" s="20" t="s">
        <v>327</v>
      </c>
    </row>
    <row r="190" spans="1:12" ht="22.5" x14ac:dyDescent="0.2">
      <c r="A190" s="21" t="str">
        <f t="shared" si="4"/>
        <v>MAPR-AC-33</v>
      </c>
      <c r="B190" s="12" t="s">
        <v>264</v>
      </c>
      <c r="C190" s="12" t="s">
        <v>265</v>
      </c>
      <c r="D190" s="105">
        <v>33</v>
      </c>
      <c r="E190" s="19" t="s">
        <v>266</v>
      </c>
      <c r="F190" s="88" t="s">
        <v>328</v>
      </c>
      <c r="G190" s="88"/>
      <c r="H190" s="85"/>
      <c r="I190" s="85" t="str">
        <f>VLOOKUP($F190,ubl!$A$2:$B$297,2,FALSE)</f>
        <v>/Invoice/cac:AllowanceCharge/cbc:AllowanceChargeReason</v>
      </c>
      <c r="J190" s="63" t="str">
        <f>VLOOKUP($F190,cii!$A$2:$B$297,2,FALSE)</f>
        <v>/rsm:CrossIndustryInvoice/rsm:SupplyChainTradeTransaction/ram:ApplicableHeaderTradeSettlement/ram:SpecifiedTradeAllowanceCharge/ram:Reason</v>
      </c>
      <c r="K190" s="76" t="s">
        <v>326</v>
      </c>
      <c r="L190" s="20" t="s">
        <v>329</v>
      </c>
    </row>
    <row r="191" spans="1:12" ht="33.75" x14ac:dyDescent="0.2">
      <c r="A191" s="21" t="str">
        <f t="shared" si="4"/>
        <v>MAPR-CA-34</v>
      </c>
      <c r="B191" s="12" t="s">
        <v>264</v>
      </c>
      <c r="C191" s="12" t="s">
        <v>43</v>
      </c>
      <c r="D191" s="105">
        <v>34</v>
      </c>
      <c r="E191" s="19" t="s">
        <v>330</v>
      </c>
      <c r="F191" s="88" t="s">
        <v>331</v>
      </c>
      <c r="G191" s="88"/>
      <c r="H191" s="85"/>
      <c r="I191" s="85" t="str">
        <f>VLOOKUP($F191,ubl!$A$2:$B$297,2,FALSE)</f>
        <v>/Invoice/cac:LegalMonetaryTotal/cbc:LineExtensionAmount</v>
      </c>
      <c r="J191" s="63" t="str">
        <f>VLOOKUP($F191,cii!$A$2:$B$297,2,FALSE)</f>
        <v>/rsm:CrossIndustryInvoice/rsm:SupplyChainTradeTransaction/ram:ApplicableHeaderTradeSettlement/ram:SpecifiedTradeSettlementHeaderMonetarySummation/ram:LineTotalAmount</v>
      </c>
      <c r="K191" s="76"/>
      <c r="L191" s="19" t="s">
        <v>332</v>
      </c>
    </row>
    <row r="192" spans="1:12" ht="33.75" x14ac:dyDescent="0.2">
      <c r="A192" s="21" t="str">
        <f t="shared" si="4"/>
        <v>MAPR-CA-35</v>
      </c>
      <c r="B192" s="12" t="s">
        <v>264</v>
      </c>
      <c r="C192" s="12" t="s">
        <v>43</v>
      </c>
      <c r="D192" s="105">
        <v>35</v>
      </c>
      <c r="E192" s="19" t="s">
        <v>330</v>
      </c>
      <c r="F192" s="88" t="s">
        <v>333</v>
      </c>
      <c r="G192" s="88"/>
      <c r="H192" s="85"/>
      <c r="I192" s="85" t="str">
        <f>VLOOKUP($F192,ubl!$A$2:$B$297,2,FALSE)</f>
        <v>/Invoice/cac:LegalMonetaryTotal/cbc:AllowanceTotalAmount</v>
      </c>
      <c r="J192" s="63" t="str">
        <f>VLOOKUP($F192,cii!$A$2:$B$297,2,FALSE)</f>
        <v>/rsm:CrossIndustryInvoice/rsm:SupplyChainTradeTransaction/ram:ApplicableHeaderTradeSettlement/ram:SpecifiedTradeSettlementHeaderMonetarySummation/ram:AllowanceTotalAmount</v>
      </c>
      <c r="K192" s="76"/>
      <c r="L192" s="19" t="s">
        <v>334</v>
      </c>
    </row>
    <row r="193" spans="1:12" ht="33.75" x14ac:dyDescent="0.2">
      <c r="A193" s="21" t="str">
        <f t="shared" si="4"/>
        <v>MAPR-CA-36</v>
      </c>
      <c r="B193" s="12" t="s">
        <v>264</v>
      </c>
      <c r="C193" s="12" t="s">
        <v>43</v>
      </c>
      <c r="D193" s="105">
        <v>36</v>
      </c>
      <c r="E193" s="19" t="s">
        <v>330</v>
      </c>
      <c r="F193" s="88" t="s">
        <v>335</v>
      </c>
      <c r="G193" s="88"/>
      <c r="H193" s="85"/>
      <c r="I193" s="85" t="str">
        <f>VLOOKUP($F193,ubl!$A$2:$B$297,2,FALSE)</f>
        <v>/Invoice/cac:LegalMonetaryTotal/cbc:ChargeTotalAmount</v>
      </c>
      <c r="J193" s="63" t="str">
        <f>VLOOKUP($F193,cii!$A$2:$B$297,2,FALSE)</f>
        <v>/rsm:CrossIndustryInvoice/rsm:SupplyChainTradeTransaction/ram:ApplicableHeaderTradeSettlement/ram:SpecifiedTradeSettlementHeaderMonetarySummation/ram:ChargeTotalAmount</v>
      </c>
      <c r="K193" s="76"/>
      <c r="L193" s="19" t="s">
        <v>336</v>
      </c>
    </row>
    <row r="194" spans="1:12" ht="33.75" x14ac:dyDescent="0.2">
      <c r="A194" s="21" t="str">
        <f t="shared" si="4"/>
        <v>MAPR-CA-37</v>
      </c>
      <c r="B194" s="12" t="s">
        <v>264</v>
      </c>
      <c r="C194" s="12" t="s">
        <v>43</v>
      </c>
      <c r="D194" s="105">
        <v>37</v>
      </c>
      <c r="E194" s="19" t="s">
        <v>330</v>
      </c>
      <c r="F194" s="88" t="s">
        <v>337</v>
      </c>
      <c r="G194" s="88"/>
      <c r="H194" s="85"/>
      <c r="I194" s="85" t="str">
        <f>VLOOKUP($F194,ubl!$A$2:$B$297,2,FALSE)</f>
        <v>/Invoice/cac:LegalMonetaryTotal/cbc:TaxExclusiveAmount</v>
      </c>
      <c r="J194" s="63" t="str">
        <f>VLOOKUP($F194,cii!$A$2:$B$297,2,FALSE)</f>
        <v>/rsm:CrossIndustryInvoice/rsm:SupplyChainTradeTransaction/ram:ApplicableHeaderTradeSettlement/ram:SpecifiedTradeSettlementHeaderMonetarySummation/ram:TaxBasisTotalAmount</v>
      </c>
      <c r="K194" s="76"/>
      <c r="L194" s="19" t="s">
        <v>338</v>
      </c>
    </row>
    <row r="195" spans="1:12" ht="33.75" x14ac:dyDescent="0.2">
      <c r="A195" s="21" t="str">
        <f t="shared" si="4"/>
        <v>MAPR-CA-38</v>
      </c>
      <c r="B195" s="12" t="s">
        <v>264</v>
      </c>
      <c r="C195" s="12" t="s">
        <v>43</v>
      </c>
      <c r="D195" s="105">
        <v>38</v>
      </c>
      <c r="E195" s="19" t="s">
        <v>330</v>
      </c>
      <c r="F195" s="88" t="s">
        <v>339</v>
      </c>
      <c r="G195" s="88"/>
      <c r="H195" s="85"/>
      <c r="I195" s="85" t="str">
        <f>VLOOKUP($F195,ubl!$A$2:$B$297,2,FALSE)</f>
        <v>/Invoice/cac:TaxTotal/cbc:TaxAmount</v>
      </c>
      <c r="J195" s="63" t="str">
        <f>VLOOKUP($F195,cii!$A$2:$B$297,2,FALSE)</f>
        <v>/rsm:CrossIndustryInvoice/rsm:SupplyChainTradeTransaction/ram:ApplicableHeaderTradeSettlement/ram:SpecifiedTradeSettlementHeaderMonetarySummation/ram:TaxTotalAmount</v>
      </c>
      <c r="K195" s="76"/>
      <c r="L195" s="19" t="s">
        <v>340</v>
      </c>
    </row>
    <row r="196" spans="1:12" ht="33.75" x14ac:dyDescent="0.2">
      <c r="A196" s="21" t="str">
        <f t="shared" si="4"/>
        <v>MAPR-CA-39</v>
      </c>
      <c r="B196" s="12" t="s">
        <v>264</v>
      </c>
      <c r="C196" s="12" t="s">
        <v>43</v>
      </c>
      <c r="D196" s="105">
        <v>39</v>
      </c>
      <c r="E196" s="19" t="s">
        <v>330</v>
      </c>
      <c r="F196" s="88" t="s">
        <v>171</v>
      </c>
      <c r="G196" s="88"/>
      <c r="H196" s="85"/>
      <c r="I196" s="85" t="str">
        <f>VLOOKUP($F196,ubl!$A$2:$B$297,2,FALSE)</f>
        <v>/Invoice/cac:LegalMonetaryTotal/cbc:TaxInclusiveAmount</v>
      </c>
      <c r="J196" s="63" t="str">
        <f>VLOOKUP($F196,cii!$A$2:$B$297,2,FALSE)</f>
        <v>/rsm:CrossIndustryInvoice/rsm:SupplyChainTradeTransaction/ram:ApplicableHeaderTradeSettlement/ram:SpecifiedTradeSettlementHeaderMonetarySummation/ram:GrandTotalAmount</v>
      </c>
      <c r="K196" s="76"/>
      <c r="L196" s="19" t="s">
        <v>341</v>
      </c>
    </row>
    <row r="197" spans="1:12" ht="33.75" x14ac:dyDescent="0.2">
      <c r="A197" s="21" t="str">
        <f t="shared" si="4"/>
        <v>MAPR-CA-40</v>
      </c>
      <c r="B197" s="12" t="s">
        <v>264</v>
      </c>
      <c r="C197" s="12" t="s">
        <v>43</v>
      </c>
      <c r="D197" s="105">
        <v>40</v>
      </c>
      <c r="E197" s="19" t="s">
        <v>330</v>
      </c>
      <c r="F197" s="88" t="s">
        <v>174</v>
      </c>
      <c r="G197" s="88"/>
      <c r="H197" s="85"/>
      <c r="I197" s="85" t="str">
        <f>VLOOKUP($F197,ubl!$A$2:$B$297,2,FALSE)</f>
        <v>/Invoice/cac:LegalMonetaryTotal/cbc:PayableAmount</v>
      </c>
      <c r="J197" s="63" t="str">
        <f>VLOOKUP($F197,cii!$A$2:$B$297,2,FALSE)</f>
        <v>/rsm:CrossIndustryInvoice/rsm:SupplyChainTradeTransaction/ram:ApplicableHeaderTradeSettlement/ram:SpecifiedTradeSettlementHeaderMonetarySummation/ram:DuePayableAmount</v>
      </c>
      <c r="K197" s="76" t="s">
        <v>175</v>
      </c>
      <c r="L197" s="19" t="s">
        <v>342</v>
      </c>
    </row>
    <row r="198" spans="1:12" ht="22.5" x14ac:dyDescent="0.2">
      <c r="A198" s="21" t="str">
        <f t="shared" si="4"/>
        <v>MAPR-CA-41</v>
      </c>
      <c r="B198" s="12" t="s">
        <v>264</v>
      </c>
      <c r="C198" s="12" t="s">
        <v>43</v>
      </c>
      <c r="D198" s="105">
        <v>41</v>
      </c>
      <c r="E198" s="19" t="s">
        <v>330</v>
      </c>
      <c r="F198" s="88" t="s">
        <v>181</v>
      </c>
      <c r="G198" s="88"/>
      <c r="H198" s="85"/>
      <c r="I198" s="85" t="str">
        <f>VLOOKUP($F198,ubl!$A$2:$B$297,2,FALSE)</f>
        <v>/Invoice/cac:TaxTotal/cac:TaxSubtotal/cbc:TaxableAmount</v>
      </c>
      <c r="J198" s="63" t="str">
        <f>VLOOKUP($F198,cii!$A$2:$B$297,2,FALSE)</f>
        <v>/rsm:CrossIndustryInvoice/rsm:SupplyChainTradeTransaction/ram:ApplicableHeaderTradeSettlement/ram:ApplicableTradeTax/ram:BasisAmount</v>
      </c>
      <c r="K198" s="76" t="s">
        <v>182</v>
      </c>
      <c r="L198" s="19" t="s">
        <v>343</v>
      </c>
    </row>
    <row r="199" spans="1:12" ht="22.5" x14ac:dyDescent="0.2">
      <c r="A199" s="21" t="str">
        <f t="shared" si="4"/>
        <v>MAPR-CA-42</v>
      </c>
      <c r="B199" s="12" t="s">
        <v>264</v>
      </c>
      <c r="C199" s="12" t="s">
        <v>43</v>
      </c>
      <c r="D199" s="105">
        <v>42</v>
      </c>
      <c r="E199" s="19" t="s">
        <v>330</v>
      </c>
      <c r="F199" s="88" t="s">
        <v>183</v>
      </c>
      <c r="G199" s="88"/>
      <c r="H199" s="85"/>
      <c r="I199" s="85" t="str">
        <f>VLOOKUP($F199,ubl!$A$2:$B$297,2,FALSE)</f>
        <v>/Invoice/cac:TaxTotal/cac:TaxSubtotal/cbc:TaxAmount</v>
      </c>
      <c r="J199" s="63" t="str">
        <f>VLOOKUP($F199,cii!$A$2:$B$297,2,FALSE)</f>
        <v>/rsm:CrossIndustryInvoice/rsm:SupplyChainTradeTransaction/ram:ApplicableHeaderTradeSettlement/ram:ApplicableTradeTax/ram:CalculatedAmount</v>
      </c>
      <c r="K199" s="76" t="s">
        <v>184</v>
      </c>
      <c r="L199" s="19" t="s">
        <v>344</v>
      </c>
    </row>
    <row r="200" spans="1:12" ht="33.75" x14ac:dyDescent="0.2">
      <c r="A200" s="21" t="str">
        <f t="shared" si="4"/>
        <v>MAPR-CM-43</v>
      </c>
      <c r="B200" s="12" t="s">
        <v>264</v>
      </c>
      <c r="C200" s="12" t="s">
        <v>290</v>
      </c>
      <c r="D200" s="105">
        <v>43</v>
      </c>
      <c r="E200" s="19" t="s">
        <v>291</v>
      </c>
      <c r="F200" s="88" t="s">
        <v>345</v>
      </c>
      <c r="G200" s="88"/>
      <c r="H200" s="85"/>
      <c r="I200" s="85" t="str">
        <f>VLOOKUP($F200,ubl!$A$2:$B$297,2,FALSE)</f>
        <v>/Invoice/cac:TaxTotal/cac:TaxSubtotal/cac:TaxCategory/cbc:ID</v>
      </c>
      <c r="J200" s="63" t="str">
        <f>VLOOKUP($F200,cii!$A$2:$B$297,2,FALSE)</f>
        <v>/rsm:CrossIndustryInvoice/rsm:SupplyChainTradeTransaction/ram:ApplicableHeaderTradeSettlement/ram:ApplicableTradeTax/ram:TypeCode</v>
      </c>
      <c r="K200" s="76" t="s">
        <v>346</v>
      </c>
      <c r="L200" s="19" t="s">
        <v>347</v>
      </c>
    </row>
    <row r="201" spans="1:12" ht="22.5" x14ac:dyDescent="0.2">
      <c r="A201" s="21" t="str">
        <f t="shared" si="4"/>
        <v>MAPR-CA-44</v>
      </c>
      <c r="B201" s="12" t="s">
        <v>264</v>
      </c>
      <c r="C201" s="12" t="s">
        <v>43</v>
      </c>
      <c r="D201" s="105">
        <v>44</v>
      </c>
      <c r="E201" s="19" t="s">
        <v>330</v>
      </c>
      <c r="F201" s="88" t="s">
        <v>348</v>
      </c>
      <c r="G201" s="88"/>
      <c r="H201" s="85"/>
      <c r="I201" s="85" t="str">
        <f>VLOOKUP($F201,ubl!$A$2:$B$297,2,FALSE)</f>
        <v>/Invoice/cac:TaxTotal/cac:TaxSubtotal/cac:TaxCategory/cbc:Percent</v>
      </c>
      <c r="J201" s="63" t="str">
        <f>VLOOKUP($F201,cii!$A$2:$B$297,2,FALSE)</f>
        <v>/rsm:CrossIndustryInvoice/rsm:SupplyChainTradeTransaction/ram:ApplicableHeaderTradeSettlement/ram:ApplicableTradeTax/ram:RateApplicablePercent</v>
      </c>
      <c r="K201" s="76" t="s">
        <v>349</v>
      </c>
      <c r="L201" s="19" t="s">
        <v>350</v>
      </c>
    </row>
    <row r="202" spans="1:12" ht="56.25" x14ac:dyDescent="0.2">
      <c r="A202" s="21" t="str">
        <f t="shared" si="4"/>
        <v>MAPR-CO-45</v>
      </c>
      <c r="B202" s="12" t="s">
        <v>264</v>
      </c>
      <c r="C202" s="12" t="s">
        <v>298</v>
      </c>
      <c r="D202" s="105">
        <v>45</v>
      </c>
      <c r="E202" s="19" t="s">
        <v>299</v>
      </c>
      <c r="F202" s="88" t="s">
        <v>188</v>
      </c>
      <c r="G202" s="88"/>
      <c r="H202" s="85"/>
      <c r="I202" s="85" t="str">
        <f>CONCATENATE(VLOOKUP("BT-122",ubl!$A$2:$B$297,2,FALSE),CHAR(10), VLOOKUP("BT-125-2",ubl!$A$2:$B$297,2,FALSE))</f>
        <v>/Invoice/cac:AdditionalDocumentReference/cbc:ID
/Invoice/cac:AdditionalDocumentReference/cac:Attachment/cbc:EmbeddedDocumentBinaryObject/@filename</v>
      </c>
      <c r="J202" s="63" t="str">
        <f>CONCATENATE(VLOOKUP("BT-122",cii!$A$2:$B$297,2,FALSE),CHAR(10), VLOOKUP("BT-125-2",cii!$A$2:$B$297,2,FALSE))</f>
        <v>/rsm:CrossIndustryInvoice/rsm:SupplyChainTradeTransaction/ram:ApplicableHeaderTradeAgreement/ram:AdditionalReferencedDocument/ram:IssuerAssignedID
/rsm:CrossIndustryInvoice/rsm:SupplyChainTradeTransaction/ram:ApplicableHeaderTradeAgreement/ram:AdditionalReferencedDocument/ram:AttachmentBinaryObject/@filename</v>
      </c>
      <c r="K202" s="76" t="s">
        <v>189</v>
      </c>
      <c r="L202" s="20" t="s">
        <v>351</v>
      </c>
    </row>
    <row r="203" spans="1:12" ht="22.5" x14ac:dyDescent="0.2">
      <c r="A203" s="21" t="str">
        <f t="shared" si="4"/>
        <v>MAPR-AT-46</v>
      </c>
      <c r="B203" s="12" t="s">
        <v>264</v>
      </c>
      <c r="C203" s="12" t="s">
        <v>352</v>
      </c>
      <c r="D203" s="105">
        <v>46</v>
      </c>
      <c r="E203" s="19" t="s">
        <v>353</v>
      </c>
      <c r="F203" s="88" t="s">
        <v>354</v>
      </c>
      <c r="G203" s="88"/>
      <c r="H203" s="85"/>
      <c r="I203" s="85" t="str">
        <f>VLOOKUP($F203,ubl!$A$2:$B$297,2,FALSE)</f>
        <v>/Invoice/cac:AdditionalDocumentReference/cac:Attachment/cac:ExternalReference/cbc:URI</v>
      </c>
      <c r="J203" s="63" t="str">
        <f>VLOOKUP($F203,cii!$A$2:$B$297,2,FALSE)</f>
        <v>/rsm:CrossIndustryInvoice/rsm:SupplyChainTradeTransaction/ram:ApplicableHeaderTradeAgreement/ram:AdditionalReferencedDocument/ram:URIID</v>
      </c>
      <c r="K203" s="76" t="s">
        <v>68</v>
      </c>
      <c r="L203" s="19" t="s">
        <v>355</v>
      </c>
    </row>
    <row r="204" spans="1:12" ht="33.75" x14ac:dyDescent="0.2">
      <c r="A204" s="21" t="str">
        <f t="shared" si="4"/>
        <v>MAPR-CA-47</v>
      </c>
      <c r="B204" s="12" t="s">
        <v>264</v>
      </c>
      <c r="C204" s="12" t="s">
        <v>43</v>
      </c>
      <c r="D204" s="105">
        <v>47</v>
      </c>
      <c r="E204" s="19" t="s">
        <v>330</v>
      </c>
      <c r="F204" s="88" t="s">
        <v>204</v>
      </c>
      <c r="G204" s="88"/>
      <c r="H204" s="85"/>
      <c r="I204" s="85" t="str">
        <f>VLOOKUP($F204,ubl!$A$2:$B$297,2,FALSE)</f>
        <v>/Invoice/cac:InvoiceLine/cbc:InvoicedQuantity</v>
      </c>
      <c r="J204" s="63" t="str">
        <f>VLOOKUP($F204,cii!$A$2:$B$297,2,FALSE)</f>
        <v>/rsm:CrossIndustryInvoice/rsm:SupplyChainTradeTransaction/ram:IncludedSupplyChainTradeLineItem/ram:SpecifiedLineTradeDelivery/ram:BilledQuantity</v>
      </c>
      <c r="K204" s="76" t="s">
        <v>206</v>
      </c>
      <c r="L204" s="134" t="s">
        <v>356</v>
      </c>
    </row>
    <row r="205" spans="1:12" ht="90" x14ac:dyDescent="0.2">
      <c r="A205" s="21" t="str">
        <f t="shared" si="4"/>
        <v>MAPR-CM-48</v>
      </c>
      <c r="B205" s="12" t="s">
        <v>264</v>
      </c>
      <c r="C205" s="12" t="s">
        <v>290</v>
      </c>
      <c r="D205" s="105">
        <v>48</v>
      </c>
      <c r="E205" s="19" t="s">
        <v>291</v>
      </c>
      <c r="F205" s="88" t="s">
        <v>357</v>
      </c>
      <c r="G205" s="88"/>
      <c r="H205" s="85"/>
      <c r="I205" s="85" t="str">
        <f>CONCATENATE(VLOOKUP("BT-130",ubl!$A$2:$B$297,2,FALSE),CHAR(10), VLOOKUP("BT-149",ubl!$A$2:$B$297,2,FALSE),CHAR(10), VLOOKUP("BT-150",ubl!$A$2:$B$297,2,FALSE))</f>
        <v>/Invoice/cac:InvoiceLine/cbc:InvoicedQuantity/@unitCode
/Invoice/cac:InvoiceLine/cac:Price/cbc:BaseQuantity
/Invoice/cac:InvoiceLine/cac:Price/cbc:BaseQuantity/@unitCode</v>
      </c>
      <c r="J205" s="63" t="str">
        <f>CONCATENATE(VLOOKUP("BT-130",cii!$A$2:$B$297,2,FALSE),CHAR(10), VLOOKUP("BT-149",cii!$A$2:$B$297,2,FALSE),CHAR(10), VLOOKUP("BT-150",cii!$A$2:$B$297,2,FALSE))</f>
        <v>/rsm:CrossIndustryInvoice/rsm:SupplyChainTradeTransaction/ram:IncludedSupplyChainTradeLineItem/ram:SpecifiedLineTradeDelivery/ram:BilledQuantity/@unitCode
/rsm:CrossIndustryInvoice/rsm:SupplyChainTradeTransaction/ram:IncludedSupplyChainTradeLineItem/ram:SpecifiedLineTradeAgreement/ram:GrossPriceProductTradePrice/ram:BasisQuantity
/rsm:CrossIndustryInvoice/rsm:SupplyChainTradeTransaction/ram:IncludedSupplyChainTradeLineItem/ram:SpecifiedLineTradeAgreement/ram:GrossPriceProductTradePrice/ram:BasisQuantity/@unitCode</v>
      </c>
      <c r="K205" s="76" t="s">
        <v>212</v>
      </c>
      <c r="L205" s="19" t="s">
        <v>358</v>
      </c>
    </row>
    <row r="206" spans="1:12" ht="33.75" x14ac:dyDescent="0.2">
      <c r="A206" s="21" t="str">
        <f t="shared" si="4"/>
        <v>MAPR-CA-49</v>
      </c>
      <c r="B206" s="12" t="s">
        <v>264</v>
      </c>
      <c r="C206" s="12" t="s">
        <v>43</v>
      </c>
      <c r="D206" s="105">
        <v>49</v>
      </c>
      <c r="E206" s="19" t="s">
        <v>330</v>
      </c>
      <c r="F206" s="88" t="s">
        <v>208</v>
      </c>
      <c r="G206" s="88"/>
      <c r="H206" s="85"/>
      <c r="I206" s="85" t="str">
        <f>VLOOKUP($F206,ubl!$A$2:$B$297,2,FALSE)</f>
        <v>/Invoice/cac:InvoiceLine/cbc:LineExtensionAmount</v>
      </c>
      <c r="J206" s="63" t="str">
        <f>VLOOKUP($F206,cii!$A$2:$B$297,2,FALSE)</f>
        <v>/rsm:CrossIndustryInvoice/rsm:SupplyChainTradeTransaction/ram:IncludedSupplyChainTradeLineItem/ram:SpecifiedLineTradeSettlement/ram:SpecifiedTradeSettlementLineMonetarySummation/ram:LineTotalAmount</v>
      </c>
      <c r="K206" s="76" t="s">
        <v>359</v>
      </c>
      <c r="L206" s="11" t="s">
        <v>360</v>
      </c>
    </row>
    <row r="207" spans="1:12" ht="45" x14ac:dyDescent="0.2">
      <c r="A207" s="21" t="str">
        <f t="shared" si="4"/>
        <v>MAPR-SP-50</v>
      </c>
      <c r="B207" s="12" t="s">
        <v>264</v>
      </c>
      <c r="C207" s="12" t="s">
        <v>287</v>
      </c>
      <c r="D207" s="105">
        <v>50</v>
      </c>
      <c r="E207" s="19" t="s">
        <v>288</v>
      </c>
      <c r="F207" s="88" t="s">
        <v>240</v>
      </c>
      <c r="G207" s="88"/>
      <c r="H207" s="85"/>
      <c r="I207" s="85" t="str">
        <f>VLOOKUP($F207,ubl!$A$2:$B$297,2,FALSE)</f>
        <v>/Invoice/cac:InvoiceLine/cac:OrderLineReference/cbc:LineID</v>
      </c>
      <c r="J207" s="63" t="str">
        <f>VLOOKUP($F207,cii!$A$2:$B$297,2,FALSE)</f>
        <v>/rsm:CrossIndustryInvoice/rsm:SupplyChainTradeTransaction/ram:IncludedSupplyChainTradeLineItem/ram:SpecifiedLineTradeAgreement/ram:BuyerOrderReferencedDocument/ram:LineID</v>
      </c>
      <c r="K207" s="76" t="s">
        <v>361</v>
      </c>
      <c r="L207" s="19" t="s">
        <v>362</v>
      </c>
    </row>
    <row r="208" spans="1:12" ht="135" x14ac:dyDescent="0.2">
      <c r="A208" s="21" t="str">
        <f t="shared" si="4"/>
        <v>MAPR-AC-51</v>
      </c>
      <c r="B208" s="12" t="s">
        <v>264</v>
      </c>
      <c r="C208" s="12" t="s">
        <v>265</v>
      </c>
      <c r="D208" s="105">
        <v>51</v>
      </c>
      <c r="E208" s="19" t="s">
        <v>266</v>
      </c>
      <c r="F208" s="88" t="s">
        <v>363</v>
      </c>
      <c r="G208" s="88"/>
      <c r="H208" s="85"/>
      <c r="I208" s="85" t="str">
        <f>CONCATENATE(VLOOKUP("BT-139",ubl!$A$2:$B$297,2,FALSE),CHAR(10), VLOOKUP("BT-140",ubl!$A$2:$B$297,2,FALSE),CHAR(10), VLOOKUP("BT-144",ubl!$A$2:$B$297,2,FALSE),CHAR(10), VLOOKUP("BT-145",ubl!$A$2:$B$297,2,FALSE))</f>
        <v>/Invoice/cac:InvoiceLine/cac:AllowanceCharge/cbc:AllowanceChargeReason
/Invoice/cac:InvoiceLine/cac:AllowanceCharge/cbc:AllowanceChargeReasonCode
/Invoice/cac:InvoiceLine/cac:AllowanceCharge/cbc:AllowanceChargeReason
/Invoice/cac:InvoiceLine/cac:AllowanceCharge/cbc:AllowanceChargeReasonCode</v>
      </c>
      <c r="J208" s="63" t="str">
        <f>CONCATENATE(VLOOKUP("BT-139",cii!$A$2:$B$297,2,FALSE),CHAR(10), VLOOKUP("BT-140",cii!$A$2:$B$297,2,FALSE),CHAR(10), VLOOKUP("BT-144",cii!$A$2:$B$297,2,FALSE),CHAR(10), VLOOKUP("BT-145",cii!$A$2:$B$297,2,FALSE))</f>
        <v>/rsm:CrossIndustryInvoice/rsm:SupplyChainTradeTransaction/ram:IncludedSupplyChainTradeLineItem/ram:SpecifiedLineTradeSettlement/ram:SpecifiedTradeAllowanceCharge/ram:Reason
/rsm:CrossIndustryInvoice/rsm:SupplyChainTradeTransaction/ram:IncludedSupplyChainTradeLineItem/ram:SpecifiedLineTradeSettlement/ram:SpecifiedTradeAllowanceCharge/ram:ReasonCode
/rsm:CrossIndustryInvoice/rsm:SupplyChainTradeTransaction/ram:IncludedSupplyChainTradeLineItem/ram:SpecifiedLineTradeSettlement/ram:SpecifiedTradeAllowanceCharge/ram:Reason
/rsm:CrossIndustryInvoice/rsm:SupplyChainTradeTransaction/ram:IncludedSupplyChainTradeLineItem/ram:SpecifiedLineTradeSettlement/ram:SpecifiedTradeAllowanceCharge/ram:ReasonCode</v>
      </c>
      <c r="K208" s="76" t="s">
        <v>168</v>
      </c>
      <c r="L208" s="20" t="s">
        <v>364</v>
      </c>
    </row>
    <row r="209" spans="1:12" ht="78.75" x14ac:dyDescent="0.2">
      <c r="A209" s="21" t="str">
        <f t="shared" si="4"/>
        <v>MAPR-AC-52</v>
      </c>
      <c r="B209" s="12" t="s">
        <v>264</v>
      </c>
      <c r="C209" s="12" t="s">
        <v>265</v>
      </c>
      <c r="D209" s="105">
        <v>52</v>
      </c>
      <c r="E209" s="19" t="s">
        <v>266</v>
      </c>
      <c r="F209" s="88" t="s">
        <v>365</v>
      </c>
      <c r="G209" s="88"/>
      <c r="H209" s="85"/>
      <c r="I209" s="85" t="str">
        <f>CONCATENATE(VLOOKUP("BG-27",ubl!$A$2:$B$297,2,FALSE),CHAR(10), VLOOKUP("BG-28",ubl!$A$2:$B$297,2,FALSE))</f>
        <v>/Invoice/cac:InvoiceLine/cac:AllowanceCharge
/Invoice/cac:InvoiceLine/cac:AllowanceCharge</v>
      </c>
      <c r="J209" s="63" t="str">
        <f>CONCATENATE(VLOOKUP("BG-27",cii!$A$2:$B$297,2,FALSE),CHAR(10), VLOOKUP("BG-28",cii!$A$2:$B$297,2,FALSE))</f>
        <v>/rsm:CrossIndustryInvoice/rsm:SupplyChainTradeTransaction/ram:IncludedSupplyChainTradeLineItem/ram:SpecifiedLineTradeSettlement/ram:SpecifiedTradeAllowanceCharge
/rsm:CrossIndustryInvoice/rsm:SupplyChainTradeTransaction/ram:IncludedSupplyChainTradeLineItem/ram:SpecifiedLineTradeSettlement/ram:SpecifiedTradeAllowanceCharge</v>
      </c>
      <c r="K209" s="76" t="s">
        <v>270</v>
      </c>
      <c r="L209" s="20" t="s">
        <v>366</v>
      </c>
    </row>
    <row r="210" spans="1:12" ht="67.5" x14ac:dyDescent="0.2">
      <c r="A210" s="21" t="str">
        <f t="shared" si="4"/>
        <v>MAPR-AC-53</v>
      </c>
      <c r="B210" s="12" t="s">
        <v>264</v>
      </c>
      <c r="C210" s="12" t="s">
        <v>265</v>
      </c>
      <c r="D210" s="105">
        <v>53</v>
      </c>
      <c r="E210" s="19" t="s">
        <v>266</v>
      </c>
      <c r="F210" s="88" t="s">
        <v>218</v>
      </c>
      <c r="G210" s="88"/>
      <c r="H210" s="85"/>
      <c r="I210" s="85" t="str">
        <f>CONCATENATE(VLOOKUP("BT-136",ubl!$A$2:$B$297,2,FALSE),CHAR(10), VLOOKUP("BT-141",ubl!$A$2:$B$297,2,FALSE))</f>
        <v>/Invoice/cac:InvoiceLine/cac:AllowanceCharge/cbc:Amount
/Invoice/cac:InvoiceLine/cac:AllowanceCharge/cbc:Amount</v>
      </c>
      <c r="J210" s="63" t="str">
        <f>CONCATENATE(VLOOKUP("BT-136",cii!$A$2:$B$297,2,FALSE),CHAR(10), VLOOKUP("BT-141",cii!$A$2:$B$297,2,FALSE))</f>
        <v>/rsm:CrossIndustryInvoice/rsm:SupplyChainTradeTransaction/ram:IncludedSupplyChainTradeLineItem/ram:SpecifiedLineTradeSettlement/ram:SpecifiedTradeAllowanceCharge/ram:ActualAmount
/rsm:CrossIndustryInvoice/rsm:SupplyChainTradeTransaction/ram:IncludedSupplyChainTradeLineItem/ram:SpecifiedLineTradeSettlement/ram:SpecifiedTradeAllowanceCharge/ram:ActualAmount</v>
      </c>
      <c r="K210" s="76" t="s">
        <v>367</v>
      </c>
      <c r="L210" s="20" t="s">
        <v>368</v>
      </c>
    </row>
    <row r="211" spans="1:12" ht="135" x14ac:dyDescent="0.2">
      <c r="A211" s="21" t="str">
        <f t="shared" si="4"/>
        <v>MAPR-AC-54</v>
      </c>
      <c r="B211" s="12" t="s">
        <v>264</v>
      </c>
      <c r="C211" s="12" t="s">
        <v>265</v>
      </c>
      <c r="D211" s="105">
        <v>54</v>
      </c>
      <c r="E211" s="19" t="s">
        <v>266</v>
      </c>
      <c r="F211" s="88" t="s">
        <v>369</v>
      </c>
      <c r="G211" s="88"/>
      <c r="H211" s="85"/>
      <c r="I211" s="85" t="str">
        <f>CONCATENATE(VLOOKUP("BT-137",ubl!$A$2:$B$297,2,FALSE),CHAR(10), VLOOKUP("BT-138",ubl!$A$2:$B$297,2,FALSE),CHAR(10), VLOOKUP("BT-142",ubl!$A$2:$B$297,2,FALSE),CHAR(10), VLOOKUP("BT-143",ubl!$A$2:$B$297,2,FALSE))</f>
        <v>/Invoice/cac:InvoiceLine/cac:AllowanceCharge/cbc:BaseAmount
/Invoice/cac:InvoiceLine/cac:AllowanceCharge/cbc:MultiplierFactorNumeric
/Invoice/cac:InvoiceLine/cac:AllowanceCharge/cbc:BaseAmount
/Invoice/cac:InvoiceLine/cac:AllowanceCharge/cbc:MultiplierFactorNumeric</v>
      </c>
      <c r="J211" s="63" t="str">
        <f>CONCATENATE(VLOOKUP("BT-137",cii!$A$2:$B$297,2,FALSE),CHAR(10), VLOOKUP("BT-138",cii!$A$2:$B$297,2,FALSE),CHAR(10), VLOOKUP("BT-142",cii!$A$2:$B$297,2,FALSE),CHAR(10), VLOOKUP("BT-143",cii!$A$2:$B$297,2,FALSE))</f>
        <v>/rsm:CrossIndustryInvoice/rsm:SupplyChainTradeTransaction/ram:IncludedSupplyChainTradeLineItem/ram:SpecifiedLineTradeSettlement/ram:SpecifiedTradeAllowanceCharge/ram:BasisAmount
/rsm:CrossIndustryInvoice/rsm:SupplyChainTradeTransaction/ram:IncludedSupplyChainTradeLineItem/ram:SpecifiedLineTradeSettlement/ram:SpecifiedTradeAllowanceCharge/ram:CalculationPercent
/rsm:CrossIndustryInvoice/rsm:SupplyChainTradeTransaction/ram:IncludedSupplyChainTradeLineItem/ram:SpecifiedLineTradeSettlement/ram:SpecifiedTradeAllowanceCharge/ram:BasisAmount
/rsm:CrossIndustryInvoice/rsm:SupplyChainTradeTransaction/ram:IncludedSupplyChainTradeLineItem/ram:SpecifiedLineTradeSettlement/ram:SpecifiedTradeAllowanceCharge/ram:CalculationPercent</v>
      </c>
      <c r="K211" s="76" t="s">
        <v>275</v>
      </c>
      <c r="L211" s="20" t="s">
        <v>276</v>
      </c>
    </row>
    <row r="212" spans="1:12" ht="33.75" x14ac:dyDescent="0.2">
      <c r="A212" s="21" t="str">
        <f t="shared" si="4"/>
        <v>MAPR-AC-55</v>
      </c>
      <c r="B212" s="12" t="s">
        <v>264</v>
      </c>
      <c r="C212" s="12" t="s">
        <v>265</v>
      </c>
      <c r="D212" s="105">
        <v>55</v>
      </c>
      <c r="E212" s="19" t="s">
        <v>266</v>
      </c>
      <c r="F212" s="88" t="s">
        <v>219</v>
      </c>
      <c r="G212" s="88"/>
      <c r="H212" s="85"/>
      <c r="I212" s="85" t="str">
        <f>VLOOKUP($F212,ubl!$A$2:$B$297,2,FALSE)</f>
        <v>/Invoice/cac:InvoiceLine/cac:AllowanceCharge/cbc:AllowanceChargeReason</v>
      </c>
      <c r="J212" s="63" t="str">
        <f>VLOOKUP($F212,cii!$A$2:$B$297,2,FALSE)</f>
        <v>/rsm:CrossIndustryInvoice/rsm:SupplyChainTradeTransaction/ram:IncludedSupplyChainTradeLineItem/ram:SpecifiedLineTradeSettlement/ram:SpecifiedTradeAllowanceCharge/ram:Reason</v>
      </c>
      <c r="K212" s="76" t="s">
        <v>326</v>
      </c>
      <c r="L212" s="20" t="s">
        <v>327</v>
      </c>
    </row>
    <row r="213" spans="1:12" ht="33.75" x14ac:dyDescent="0.2">
      <c r="A213" s="21" t="str">
        <f t="shared" si="4"/>
        <v>MAPR-AC-56</v>
      </c>
      <c r="B213" s="12" t="s">
        <v>264</v>
      </c>
      <c r="C213" s="12" t="s">
        <v>265</v>
      </c>
      <c r="D213" s="105">
        <v>56</v>
      </c>
      <c r="E213" s="19" t="s">
        <v>266</v>
      </c>
      <c r="F213" s="88" t="s">
        <v>221</v>
      </c>
      <c r="G213" s="88"/>
      <c r="H213" s="85"/>
      <c r="I213" s="85" t="str">
        <f>VLOOKUP($F213,ubl!$A$2:$B$297,2,FALSE)</f>
        <v>/Invoice/cac:InvoiceLine/cac:AllowanceCharge/cbc:AllowanceChargeReason</v>
      </c>
      <c r="J213" s="63" t="str">
        <f>VLOOKUP($F213,cii!$A$2:$B$297,2,FALSE)</f>
        <v>/rsm:CrossIndustryInvoice/rsm:SupplyChainTradeTransaction/ram:IncludedSupplyChainTradeLineItem/ram:SpecifiedLineTradeSettlement/ram:SpecifiedTradeAllowanceCharge/ram:Reason</v>
      </c>
      <c r="K213" s="76" t="s">
        <v>326</v>
      </c>
      <c r="L213" s="20" t="s">
        <v>329</v>
      </c>
    </row>
    <row r="214" spans="1:12" ht="67.5" x14ac:dyDescent="0.2">
      <c r="A214" s="21" t="str">
        <f t="shared" si="4"/>
        <v>MAPR-IN-57</v>
      </c>
      <c r="B214" s="12" t="s">
        <v>264</v>
      </c>
      <c r="C214" s="12" t="s">
        <v>277</v>
      </c>
      <c r="D214" s="105">
        <v>57</v>
      </c>
      <c r="E214" s="19" t="s">
        <v>278</v>
      </c>
      <c r="F214" s="88" t="s">
        <v>370</v>
      </c>
      <c r="G214" s="88"/>
      <c r="H214" s="85"/>
      <c r="I214" s="85" t="str">
        <f>CONCATENATE(VLOOKUP("BT-147",ubl!$A$2:$B$297,2,FALSE),CHAR(10), VLOOKUP("BT-148",ubl!$A$2:$B$297,2,FALSE))</f>
        <v>/Invoice/cac:InvoiceLine/cac:Price/cac:AllowanceCharge/cbc:Amount
/Invoice/cac:InvoiceLine/cac:Price/cac:AllowanceCharge/cbc:BaseAmount</v>
      </c>
      <c r="J214" s="63" t="str">
        <f>CONCATENATE(VLOOKUP("BT-147",cii!$A$2:$B$297,2,FALSE),CHAR(10), VLOOKUP("BT-148",cii!$A$2:$B$297,2,FALSE))</f>
        <v>/rsm:CrossIndustryInvoice/rsm:SupplyChainTradeTransaction/ram:IncludedSupplyChainTradeLineItem/ram:SpecifiedLineTradeAgreement/ram:GrossPriceProductTradePrice/ram:AppliedTradeAllowanceCharge/ram:ActualAmount
/rsm:CrossIndustryInvoice/rsm:SupplyChainTradeTransaction/ram:IncludedSupplyChainTradeLineItem/ram:SpecifiedLineTradeAgreement/ram:GrossPriceProductTradePrice/ram:ChargeAmount</v>
      </c>
      <c r="K214" s="76" t="s">
        <v>275</v>
      </c>
      <c r="L214" s="20" t="s">
        <v>276</v>
      </c>
    </row>
    <row r="215" spans="1:12" ht="33.75" x14ac:dyDescent="0.2">
      <c r="A215" s="21" t="str">
        <f t="shared" si="4"/>
        <v>MAPR-CM-58</v>
      </c>
      <c r="B215" s="12" t="s">
        <v>264</v>
      </c>
      <c r="C215" s="12" t="s">
        <v>290</v>
      </c>
      <c r="D215" s="105">
        <v>58</v>
      </c>
      <c r="E215" s="19" t="s">
        <v>291</v>
      </c>
      <c r="F215" s="88" t="s">
        <v>371</v>
      </c>
      <c r="G215" s="88"/>
      <c r="H215" s="85"/>
      <c r="I215" s="85" t="str">
        <f>VLOOKUP($F215,ubl!$A$2:$B$297,2,FALSE)</f>
        <v>/Invoice/cac:InvoiceLine/cac:Item/cac:ClassifiedTaxCategory/cbc:ID</v>
      </c>
      <c r="J215" s="63" t="str">
        <f>VLOOKUP($F215,cii!$A$2:$B$297,2,FALSE)</f>
        <v>/rsm:CrossIndustryInvoice/rsm:SupplyChainTradeTransaction/ram:IncludedSupplyChainTradeLineItem/ram:SpecifiedLineTradeSettlement/ram:ApplicableTradeTax/ram:TypeCode</v>
      </c>
      <c r="K215" s="76" t="s">
        <v>320</v>
      </c>
      <c r="L215" s="20" t="s">
        <v>321</v>
      </c>
    </row>
    <row r="216" spans="1:12" ht="33.75" x14ac:dyDescent="0.2">
      <c r="A216" s="21" t="str">
        <f t="shared" si="4"/>
        <v>MAPR-AC-59</v>
      </c>
      <c r="B216" s="12" t="s">
        <v>264</v>
      </c>
      <c r="C216" s="12" t="s">
        <v>265</v>
      </c>
      <c r="D216" s="105">
        <v>59</v>
      </c>
      <c r="E216" s="19" t="s">
        <v>266</v>
      </c>
      <c r="F216" s="88" t="s">
        <v>372</v>
      </c>
      <c r="G216" s="88"/>
      <c r="H216" s="85"/>
      <c r="I216" s="85" t="str">
        <f>VLOOKUP($F216,ubl!$A$2:$B$297,2,FALSE)</f>
        <v>/Invoice/cac:InvoiceLine/cac:Item/cac:ClassifiedTaxCategory/cbc:Percent</v>
      </c>
      <c r="J216" s="63" t="str">
        <f>VLOOKUP($F216,cii!$A$2:$B$297,2,FALSE)</f>
        <v>/rsm:CrossIndustryInvoice/rsm:SupplyChainTradeTransaction/ram:IncludedSupplyChainTradeLineItem/ram:SpecifiedLineTradeSettlement/ram:ApplicableTradeTax/ram:RateApplicablePercent</v>
      </c>
      <c r="K216" s="76" t="s">
        <v>323</v>
      </c>
      <c r="L216" s="20" t="s">
        <v>324</v>
      </c>
    </row>
    <row r="217" spans="1:12" ht="45" x14ac:dyDescent="0.2">
      <c r="A217" s="21" t="str">
        <f t="shared" si="4"/>
        <v>MAPR-IN-60</v>
      </c>
      <c r="B217" s="12" t="s">
        <v>264</v>
      </c>
      <c r="C217" s="12" t="s">
        <v>277</v>
      </c>
      <c r="D217" s="105">
        <v>60</v>
      </c>
      <c r="E217" s="19" t="s">
        <v>278</v>
      </c>
      <c r="F217" s="88" t="s">
        <v>373</v>
      </c>
      <c r="G217" s="88"/>
      <c r="H217" s="85"/>
      <c r="I217" s="85" t="str">
        <f>CONCATENATE(VLOOKUP("BT-153",ubl!$A$2:$B$297,2,FALSE),CHAR(10), VLOOKUP("BT-154",ubl!$A$2:$B$297,2,FALSE))</f>
        <v>/Invoice/cac:InvoiceLine/cac:Item/cbc:Name
/Invoice/cac:InvoiceLine/cac:Item/cbc:Description</v>
      </c>
      <c r="J217" s="63" t="str">
        <f>CONCATENATE(VLOOKUP("BT-153",cii!$A$2:$B$297,2,FALSE),CHAR(10), VLOOKUP("BT-154",cii!$A$2:$B$297,2,FALSE))</f>
        <v>/rsm:CrossIndustryInvoice/rsm:SupplyChainTradeTransaction/ram:IncludedSupplyChainTradeLineItem/ram:SpecifiedTradeProduct/ram:Name
/rsm:CrossIndustryInvoice/rsm:SupplyChainTradeTransaction/ram:IncludedSupplyChainTradeLineItem/ram:SpecifiedTradeProduct/ram:Description</v>
      </c>
      <c r="K217" s="76" t="s">
        <v>168</v>
      </c>
      <c r="L217" s="20" t="s">
        <v>374</v>
      </c>
    </row>
    <row r="218" spans="1:12" ht="33.75" x14ac:dyDescent="0.2">
      <c r="A218" s="21" t="str">
        <f t="shared" si="4"/>
        <v>MAPR-IN-61</v>
      </c>
      <c r="B218" s="12" t="s">
        <v>264</v>
      </c>
      <c r="C218" s="12" t="s">
        <v>277</v>
      </c>
      <c r="D218" s="105">
        <v>61</v>
      </c>
      <c r="E218" s="19" t="s">
        <v>278</v>
      </c>
      <c r="F218" s="88" t="s">
        <v>227</v>
      </c>
      <c r="G218" s="88"/>
      <c r="H218" s="85"/>
      <c r="I218" s="85" t="str">
        <f>VLOOKUP($F218,ubl!$A$2:$B$297,2,FALSE)</f>
        <v>/Invoice/cac:InvoiceLine/cac:Item/cac:SellersItemIdentification/cbc:ID</v>
      </c>
      <c r="J218" s="63" t="str">
        <f>VLOOKUP($F218,cii!$A$2:$B$297,2,FALSE)</f>
        <v>/rsm:CrossIndustryInvoice/rsm:SupplyChainTradeTransaction/ram:IncludedSupplyChainTradeLineItem/ram:SpecifiedTradeProduct/ram:SellerAssignedID</v>
      </c>
      <c r="K218" s="76" t="s">
        <v>375</v>
      </c>
      <c r="L218" s="20" t="s">
        <v>376</v>
      </c>
    </row>
    <row r="219" spans="1:12" ht="33.75" x14ac:dyDescent="0.2">
      <c r="A219" s="21" t="str">
        <f t="shared" si="4"/>
        <v>MAPR-IN-62</v>
      </c>
      <c r="B219" s="12" t="s">
        <v>264</v>
      </c>
      <c r="C219" s="12" t="s">
        <v>277</v>
      </c>
      <c r="D219" s="105">
        <v>62</v>
      </c>
      <c r="E219" s="19" t="s">
        <v>278</v>
      </c>
      <c r="F219" s="88" t="s">
        <v>228</v>
      </c>
      <c r="G219" s="88"/>
      <c r="H219" s="85"/>
      <c r="I219" s="85" t="str">
        <f>VLOOKUP($F219,ubl!$A$2:$B$297,2,FALSE)</f>
        <v>/Invoice/cac:InvoiceLine/cac:Item/cac:BuyersItemIdentification/cbc:ID</v>
      </c>
      <c r="J219" s="63" t="str">
        <f>VLOOKUP($F219,cii!$A$2:$B$297,2,FALSE)</f>
        <v>/rsm:CrossIndustryInvoice/rsm:SupplyChainTradeTransaction/ram:IncludedSupplyChainTradeLineItem/ram:SpecifiedTradeProduct/ram:BuyerAssignedID</v>
      </c>
      <c r="K219" s="76" t="s">
        <v>375</v>
      </c>
      <c r="L219" s="20" t="s">
        <v>376</v>
      </c>
    </row>
    <row r="220" spans="1:12" ht="22.5" x14ac:dyDescent="0.2">
      <c r="A220" s="21" t="str">
        <f t="shared" si="4"/>
        <v>MAPR-IN-63</v>
      </c>
      <c r="B220" s="12" t="s">
        <v>264</v>
      </c>
      <c r="C220" s="12" t="s">
        <v>277</v>
      </c>
      <c r="D220" s="105">
        <v>63</v>
      </c>
      <c r="E220" s="19" t="s">
        <v>278</v>
      </c>
      <c r="F220" s="88" t="s">
        <v>229</v>
      </c>
      <c r="G220" s="88"/>
      <c r="H220" s="85"/>
      <c r="I220" s="85" t="str">
        <f>VLOOKUP($F220,ubl!$A$2:$B$297,2,FALSE)</f>
        <v>/Invoice/cac:InvoiceLine/cac:Item/cac:StandardItemIdentification/cbc:ID</v>
      </c>
      <c r="J220" s="63" t="str">
        <f>VLOOKUP($F220,cii!$A$2:$B$297,2,FALSE)</f>
        <v>/rsm:CrossIndustryInvoice/rsm:SupplyChainTradeTransaction/ram:IncludedSupplyChainTradeLineItem/ram:SpecifiedTradeProduct/ram:GlobalID</v>
      </c>
      <c r="K220" s="76" t="s">
        <v>377</v>
      </c>
      <c r="L220" s="20" t="s">
        <v>378</v>
      </c>
    </row>
    <row r="221" spans="1:12" ht="22.5" x14ac:dyDescent="0.2">
      <c r="A221" s="21" t="str">
        <f t="shared" si="4"/>
        <v>MAPR-IN-64</v>
      </c>
      <c r="B221" s="12" t="s">
        <v>264</v>
      </c>
      <c r="C221" s="12" t="s">
        <v>277</v>
      </c>
      <c r="D221" s="105">
        <v>64</v>
      </c>
      <c r="E221" s="19" t="s">
        <v>278</v>
      </c>
      <c r="F221" s="88" t="s">
        <v>231</v>
      </c>
      <c r="G221" s="88"/>
      <c r="H221" s="85"/>
      <c r="I221" s="85" t="str">
        <f>VLOOKUP($F221,ubl!$A$2:$B$297,2,FALSE)</f>
        <v>/Invoice/cac:InvoiceLine/cac:Item/cac:StandardItemIdentification/cbc:ID/@schemeID</v>
      </c>
      <c r="J221" s="63" t="str">
        <f>VLOOKUP($F221,cii!$A$2:$B$297,2,FALSE)</f>
        <v>/rsm:CrossIndustryInvoice/rsm:SupplyChainTradeTransaction/ram:IncludedSupplyChainTradeLineItem/ram:SpecifiedTradeProduct/ram:GlobalID/@schemeID</v>
      </c>
      <c r="K221" s="76" t="s">
        <v>200</v>
      </c>
      <c r="L221" s="20" t="s">
        <v>379</v>
      </c>
    </row>
    <row r="222" spans="1:12" ht="33.75" x14ac:dyDescent="0.2">
      <c r="A222" s="21" t="str">
        <f t="shared" si="4"/>
        <v>MAPR-IN-65</v>
      </c>
      <c r="B222" s="12" t="s">
        <v>264</v>
      </c>
      <c r="C222" s="12" t="s">
        <v>277</v>
      </c>
      <c r="D222" s="105">
        <v>65</v>
      </c>
      <c r="E222" s="19" t="s">
        <v>278</v>
      </c>
      <c r="F222" s="88" t="s">
        <v>230</v>
      </c>
      <c r="G222" s="88"/>
      <c r="H222" s="85"/>
      <c r="I222" s="85" t="str">
        <f>VLOOKUP($F222,ubl!$A$2:$B$297,2,FALSE)</f>
        <v>/Invoice/cac:InvoiceLine/cac:Item/cac:CommodityClassification/cbc:ItemClassificationCode</v>
      </c>
      <c r="J222" s="63" t="str">
        <f>VLOOKUP($F222,cii!$A$2:$B$297,2,FALSE)</f>
        <v>/rsm:CrossIndustryInvoice/rsm:SupplyChainTradeTransaction/ram:IncludedSupplyChainTradeLineItem/ram:SpecifiedTradeProduct/ram:DesignatedProductClassification/ram:ClassCode</v>
      </c>
      <c r="K222" s="76" t="s">
        <v>377</v>
      </c>
      <c r="L222" s="20" t="s">
        <v>378</v>
      </c>
    </row>
    <row r="223" spans="1:12" ht="67.5" x14ac:dyDescent="0.2">
      <c r="A223" s="21" t="str">
        <f t="shared" si="4"/>
        <v>MAPR-IN-66</v>
      </c>
      <c r="B223" s="12" t="s">
        <v>264</v>
      </c>
      <c r="C223" s="12" t="s">
        <v>277</v>
      </c>
      <c r="D223" s="105">
        <v>66</v>
      </c>
      <c r="E223" s="19" t="s">
        <v>278</v>
      </c>
      <c r="F223" s="88" t="s">
        <v>380</v>
      </c>
      <c r="G223" s="88"/>
      <c r="H223" s="85"/>
      <c r="I223" s="85" t="str">
        <f>CONCATENATE(VLOOKUP("BT-158-1",ubl!$A$2:$B$297,2,FALSE),CHAR(10), VLOOKUP("BT-158-2",ubl!$A$2:$B$297,2,FALSE))</f>
        <v>/Invoice/cac:InvoiceLine/cac:Item/cac:CommodityClassification/cbc:ItemClassificationCode/@listID
 /Invoice/cac:InvoiceLine/cac:Item/cac:CommodityClassification/cbc:ItemClassificationCode/@listVersionID</v>
      </c>
      <c r="J223" s="63" t="str">
        <f>CONCATENATE(VLOOKUP("BT-158-1",cii!$A$2:$B$297,2,FALSE),CHAR(10), VLOOKUP("BT-158-2",cii!$A$2:$B$297,2,FALSE))</f>
        <v>/rsm:CrossIndustryInvoice/rsm:SupplyChainTradeTransaction/ram:IncludedSupplyChainTradeLineItem/ram:SpecifiedTradeProduct/ram:DesignatedProductClassification/ram:ClassCode/@listID
/rsm:CrossIndustryInvoice/rsm:SupplyChainTradeTransaction/ram:IncludedSupplyChainTradeLineItem/ram:SpecifiedTradeProduct/ram:DesignatedProductClassification/ram:ClassCode/@listVersionID</v>
      </c>
      <c r="K223" s="76" t="s">
        <v>200</v>
      </c>
      <c r="L223" s="20" t="s">
        <v>381</v>
      </c>
    </row>
    <row r="224" spans="1:12" ht="56.25" x14ac:dyDescent="0.2">
      <c r="A224" s="21" t="str">
        <f t="shared" si="4"/>
        <v>MAPR-IN-67</v>
      </c>
      <c r="B224" s="12" t="s">
        <v>264</v>
      </c>
      <c r="C224" s="12" t="s">
        <v>277</v>
      </c>
      <c r="D224" s="105">
        <v>67</v>
      </c>
      <c r="E224" s="19" t="s">
        <v>278</v>
      </c>
      <c r="F224" s="88" t="s">
        <v>235</v>
      </c>
      <c r="G224" s="88"/>
      <c r="H224" s="85"/>
      <c r="I224" s="85" t="str">
        <f>VLOOKUP($F224,ubl!$A$2:$B$297,2,FALSE)</f>
        <v>/Invoice/cac:InvoiceLine/cac:Item/cac:OriginCountry/cbc:IdentificationCode</v>
      </c>
      <c r="J224" s="63" t="str">
        <f>VLOOKUP($F224,cii!$A$2:$B$297,2,FALSE)</f>
        <v>/rsm:CrossIndustryInvoice/rsm:SupplyChainTradeTransaction/ram:IncludedSupplyChainTradeLineItem/ram:SpecifiedTradeProduct/ram:OriginTradeCountry/ram:ID</v>
      </c>
      <c r="K224" s="76" t="s">
        <v>275</v>
      </c>
      <c r="L224" s="20" t="s">
        <v>276</v>
      </c>
    </row>
    <row r="225" spans="1:12" ht="45" x14ac:dyDescent="0.2">
      <c r="A225" s="21" t="str">
        <f t="shared" si="4"/>
        <v>MAPR-IN-68</v>
      </c>
      <c r="B225" s="12" t="s">
        <v>264</v>
      </c>
      <c r="C225" s="12" t="s">
        <v>277</v>
      </c>
      <c r="D225" s="105">
        <v>68</v>
      </c>
      <c r="E225" s="19" t="s">
        <v>278</v>
      </c>
      <c r="F225" s="88" t="s">
        <v>236</v>
      </c>
      <c r="G225" s="88"/>
      <c r="H225" s="85"/>
      <c r="I225" s="85" t="str">
        <f>VLOOKUP($F225,ubl!$A$2:$B$297,2,FALSE)</f>
        <v>/Invoice/cac:InvoiceLine/cac:Item/cac:AdditionalItemProperty/cbc:Name</v>
      </c>
      <c r="J225" s="63" t="str">
        <f>VLOOKUP($F225,cii!$A$2:$B$297,2,FALSE)</f>
        <v>/rsm:CrossIndustryInvoice/rsm:SupplyChainTradeTransaction/ram:IncludedSupplyChainTradeLineItem/ram:SpecifiedTradeProduct/ram:ApplicableProductCharacteristic/ram:Description</v>
      </c>
      <c r="K225" s="76" t="s">
        <v>237</v>
      </c>
      <c r="L225" s="20" t="s">
        <v>382</v>
      </c>
    </row>
    <row r="226" spans="1:12" ht="45" x14ac:dyDescent="0.2">
      <c r="A226" s="21" t="str">
        <f t="shared" si="4"/>
        <v>MAPR-IN-69</v>
      </c>
      <c r="B226" s="12" t="s">
        <v>264</v>
      </c>
      <c r="C226" s="12" t="s">
        <v>277</v>
      </c>
      <c r="D226" s="105">
        <v>69</v>
      </c>
      <c r="E226" s="19" t="s">
        <v>278</v>
      </c>
      <c r="F226" s="88" t="s">
        <v>238</v>
      </c>
      <c r="G226" s="88"/>
      <c r="H226" s="85"/>
      <c r="I226" s="85" t="str">
        <f>VLOOKUP($F226,ubl!$A$2:$B$297,2,FALSE)</f>
        <v>/Invoice/cac:InvoiceLine/cac:Item/cac:AdditionalItemProperty/cbc:Value</v>
      </c>
      <c r="J226" s="63" t="str">
        <f>VLOOKUP($F226,cii!$A$2:$B$297,2,FALSE)</f>
        <v>/rsm:CrossIndustryInvoice/rsm:SupplyChainTradeTransaction/ram:IncludedSupplyChainTradeLineItem/ram:SpecifiedTradeProduct/ram:ApplicableProductCharacteristic/ram:Value</v>
      </c>
      <c r="K226" s="76" t="s">
        <v>239</v>
      </c>
      <c r="L226" s="20" t="s">
        <v>383</v>
      </c>
    </row>
    <row r="227" spans="1:12" ht="337.5" x14ac:dyDescent="0.2">
      <c r="A227" s="21" t="str">
        <f t="shared" si="4"/>
        <v>MAPR-NM-70</v>
      </c>
      <c r="B227" s="12" t="s">
        <v>264</v>
      </c>
      <c r="C227" s="12" t="s">
        <v>384</v>
      </c>
      <c r="D227" s="105">
        <v>70</v>
      </c>
      <c r="E227" s="19" t="s">
        <v>385</v>
      </c>
      <c r="F227" s="384" t="s">
        <v>386</v>
      </c>
      <c r="G227" s="110"/>
      <c r="H227" s="80"/>
      <c r="I227" s="85" t="str">
        <f>CONCATENATE(VLOOKUP("BT-7",ubl!$A$2:$B$297,2,FALSE),CHAR(10), VLOOKUP("BT-10",ubl!$A$2:$B$297,2,FALSE),CHAR(10), VLOOKUP("BT-14",ubl!$A$2:$B$297,2,FALSE),CHAR(10), VLOOKUP("BT-18",ubl!$A$2:$B$297,2,FALSE),CHAR(10), VLOOKUP("BT-18-1",ubl!$A$2:$B$297,2,FALSE),CHAR(10), VLOOKUP("BT-23",ubl!$A$2:$B$297,2,FALSE),CHAR(10), VLOOKUP("BT-28",ubl!$A$2:$B$297,2,FALSE),CHAR(10), VLOOKUP("BT-33",ubl!$A$2:$B$297,2,FALSE),CHAR(10), VLOOKUP("BT-34",ubl!$A$2:$B$297,2,FALSE),CHAR(10), VLOOKUP("BT-34-1",ubl!$A$2:$B$297,2,FALSE),CHAR(10), VLOOKUP("BT-45",ubl!$A$2:$B$297,2,FALSE),CHAR(10), VLOOKUP("BT-57",ubl!$A$2:$B$297,2,FALSE),CHAR(10), VLOOKUP("BT-58",ubl!$A$2:$B$297,2,FALSE))</f>
        <v>/Invoice/cbc:TaxPointDate
/Invoice/cbc:BuyerReference
/Invoice/cac:OrderReference/cbc:SalesOrderID
/Invoice/cac:AdditionalDocumentReference/cbc:ID
/Invoice/cac:AdditionalDocumentReference/cbc:ID/@schemeID
/Invoice/cbc:ProfileID
/Invoice/cac:AccountingSupplierParty/cac:Party/cac:PartyName/cbc:Name
/Invoice/cac:AccountingSupplierParty/cac:Party/cac:PartyLegalEntity/cbc:CompanyLegalForm
/Invoice/cac:AccountingSupplierParty/cac:Party/cbc:EndpointID
/Invoice/cac:AccountingSupplierParty/cac:Party/cbc:EndpointID/@schemeID
/Invoice/cac:AccountingCustomerParty/cac:Party/cac:PartyName/cbc:Name
/Invoice/cac:AccountingCustomerParty/cac:Party/cac:Contact/cbc:Telephone
/Invoice/cac:AccountingCustomerParty/cac:Party/cac:Contact/cbc:ElectronicMail</v>
      </c>
      <c r="J227" s="63" t="str">
        <f>CONCATENATE(VLOOKUP("BT-7",cii!$A$2:$B$297,2,FALSE),CHAR(10), VLOOKUP("BT-10",cii!$A$2:$B$297,2,FALSE),CHAR(10), VLOOKUP("BT-14",cii!$A$2:$B$297,2,FALSE),CHAR(10), VLOOKUP("BT-18",cii!$A$2:$B$297,2,FALSE),CHAR(10), VLOOKUP("BT-18-1",cii!$A$2:$B$297,2,FALSE),CHAR(10), VLOOKUP("BT-23",cii!$A$2:$B$297,2,FALSE),CHAR(10), VLOOKUP("BT-28",cii!$A$2:$B$297,2,FALSE),CHAR(10), VLOOKUP("BT-33",cii!$A$2:$B$297,2,FALSE),CHAR(10), VLOOKUP("BT-34",cii!$A$2:$B$297,2,FALSE),CHAR(10), VLOOKUP("BT-34-1",cii!$A$2:$B$297,2,FALSE),CHAR(10), VLOOKUP("BT-45",cii!$A$2:$B$297,2,FALSE),CHAR(10), VLOOKUP("BT-57",cii!$A$2:$B$297,2,FALSE),CHAR(10), VLOOKUP("BT-58",cii!$A$2:$B$297,2,FALSE))</f>
        <v>/rsm:CrossIndustryInvoice/rsm:SupplyChainTradeTransaction/ram:ApplicableHeaderTradeSettlement/ram:ApplicableTradeTax/ram:TaxPointDate/udt:DateString
/rsm:CrossIndustryInvoice/rsm:SupplyChainTradeTransaction/ram:ApplicableHeaderTradeAgreement/ram:BuyerReference
/rsm:CrossIndustryInvoice/rsm:SupplyChainTradeTransaction/ram:ApplicableHeaderTradeAgreement/ram:SellerOrderReferencedDocument/ram:IssuerAssignedID
/rsm:CrossIndustryInvoice/rsm:SupplyChainTradeTransaction/ram:ApplicableHeaderTradeAgreement/ram:AdditionalReferencedDocument/ram:IssuerAssignedID
/rsm:CrossIndustryInvoice/rsm:SupplyChainTradeTransaction/ram:ApplicableHeaderTradeAgreement/ram:AdditionalReferencedDocument/ram:ReferenceTypeCode
/rsm:CrossIndustryInvoice/rsm:SupplyChainTradeTransaction/ram:ApplicableHeaderTradeAgreement/ram:SellerTradeParty/ram:SpecifiedLegalOrganization/ram:TradingBusinessName
/rsm:CrossIndustryInvoice/rsm:SupplyChainTradeTransaction/ram:ApplicableHeaderTradeAgreement/ram:SellerTradeParty/ram:Description
/rsm:CrossIndustryInvoice/rsm:SupplyChainTradeTransaction/ram:ApplicableHeaderTradeAgreement/ram:SellerTradeParty/ram:URIUniversalCommunication/ram:URIID
/rsm:CrossIndustryInvoice/rsm:SupplyChainTradeTransaction/ram:ApplicableHeaderTradeAgreement/ram:SellerTradeParty/ram:URIUniversalCommunication/ram:URIID/@schemeID
/rsm:CrossIndustryInvoice/rsm:SupplyChainTradeTransaction/ram:ApplicableHeaderTradeAgreement/ram:BuyerTradeParty/ram:SpecifiedLegalOrganization/ram:TradingBusinessName
/rsm:CrossIndustryInvoice/rsm:SupplyChainTradeTransaction/ram:ApplicableHeaderTradeAgreement/ram:BuyerTradeParty/ram:DefinedTradeContact/ram:TelephoneUniversalCommunication/ram:CompleteNumber
/rsm:CrossIndustryInvoice/rsm:SupplyChainTradeTransaction/ram:ApplicableHeaderTradeAgreement/ram:BuyerTradeParty/ram:DefinedTradeContact/ram:EmailURIUniversalCommunication/ram:URIID</v>
      </c>
      <c r="K227" s="76" t="s">
        <v>387</v>
      </c>
      <c r="L227" s="20" t="s">
        <v>388</v>
      </c>
    </row>
    <row r="228" spans="1:12" ht="303.75" x14ac:dyDescent="0.2">
      <c r="A228" s="21"/>
      <c r="D228" s="105"/>
      <c r="E228" s="19"/>
      <c r="F228" s="402"/>
      <c r="G228" s="125"/>
      <c r="H228" s="81"/>
      <c r="I228" s="85" t="str">
        <f>CONCATENATE(VLOOKUP("BT-60",ubl!$A$2:$B$297,2,FALSE),CHAR(10), VLOOKUP("BT-60-1",ubl!$A$2:$B$297,2,FALSE),CHAR(10), VLOOKUP("BT-61",ubl!$A$2:$B$297,2,FALSE),CHAR(10), VLOOKUP("BT-61-1",ubl!$A$2:$B$297,2,FALSE),CHAR(10), VLOOKUP("BT-64",ubl!$A$2:$B$297,2,FALSE),CHAR(10), VLOOKUP("BT-65",ubl!$A$2:$B$297,2,FALSE),CHAR(10), VLOOKUP("BT-164",ubl!$A$2:$B$297,2,FALSE),CHAR(10), VLOOKUP("BT-66",ubl!$A$2:$B$297,2,FALSE),CHAR(10), VLOOKUP("BT-68",ubl!$A$2:$B$297,2,FALSE),CHAR(10), VLOOKUP("BT-69",ubl!$A$2:$B$297,2,FALSE),)</f>
        <v>/Invoice/cac:PayeeParty/cac:PartyIdentification/cbc:ID
/Invoice/cac:PayeeParty/cac:PartyIdentification/cbc:ID/@schemeID
/Invoice/cac:PayeeParty/cac:PartyLegalEntity/cbc:CompanyID
/Invoice/cac:PayeeParty/cac:PartyLegalEntity/cbc:CompanyID/@schemeID
/Invoice/cac:TaxRepresentativeParty/cac:PostalAddress/cbc:StreetName
/Invoice/cac:TaxRepresentativeParty/cac:PostalAddress/cbc:AdditionalStreetName
/Invoice/cac:TaxRepresentativeParty/cac:PostalAddress/cac:AddressLine/cbc:Line
/Invoice/cac:TaxRepresentativeParty/cac:PostalAddress/cbc:CityName
/Invoice/cac:TaxRepresentativeParty/cac:PostalAddress/cbc:CountrySubentity
/Invoice/cac:TaxRepresentativeParty/cac:PostalAddress/cac:Country/cbc:IdentificationCode</v>
      </c>
      <c r="J228" s="63" t="str">
        <f>CONCATENATE(VLOOKUP("BT-60",cii!$A$2:$B$297,2,FALSE),CHAR(10), VLOOKUP("BT-60-1",cii!$A$2:$B$297,2,FALSE),CHAR(10), VLOOKUP("BT-61",cii!$A$2:$B$297,2,FALSE),CHAR(10), VLOOKUP("BT-61-1",cii!$A$2:$B$297,2,FALSE),CHAR(10), VLOOKUP("BT-64",cii!$A$2:$B$297,2,FALSE),CHAR(10), VLOOKUP("BT-65",cii!$A$2:$B$297,2,FALSE),CHAR(10), VLOOKUP("BT-164",cii!$A$2:$B$297,2,FALSE),CHAR(10), VLOOKUP("BT-66",cii!$A$2:$B$297,2,FALSE),CHAR(10), VLOOKUP("BT-68",cii!$A$2:$B$297,2,FALSE),CHAR(10), VLOOKUP("BT-69",cii!$A$2:$B$297,2,FALSE),)</f>
        <v>/rsm:CrossIndustryInvoice/rsm:SupplyChainTradeTransaction/ram:ApplicableHeaderTradeSettlement/ram:PayeeTradeParty/ram:ID
/rsm:CrossIndustryInvoice/rsm:SupplyChainTradeTransaction/ram:ApplicableHeaderTradeSettlement/ram:PayeeTradeParty/ram:GlobalID/@schemeID
/rsm:CrossIndustryInvoice/rsm:SupplyChainTradeTransaction/ram:ApplicableHeaderTradeSettlement/ram:PayeeTradeParty/ram:SpecifiedLegalOrganization/ram:ID
/rsm:CrossIndustryInvoice/rsm:SupplyChainTradeTransaction/ram:ApplicableHeaderTradeSettlement/ram:PayeeTradeParty/ram:SpecifiedLegalOrganization/ram:ID/@schemeID
/rsm:CrossIndustryInvoice/rsm:SupplyChainTradeTransaction/ram:ApplicableHeaderTradeAgreement/ram:SellerTaxRepresentativeTradeParty/ram:PostalTradeAddress/ram:LineOne
/rsm:CrossIndustryInvoice/rsm:SupplyChainTradeTransaction/ram:ApplicableHeaderTradeAgreement/ram:SellerTaxRepresentativeTradeParty/ram:PostalTradeAddress/ram:LineTwo
/rsm:CrossIndustryInvoice/rsm:SupplyChainTradeTransaction/ram:ApplicableHeaderTradeAgreement/ram:SellerTaxRepresentativeTradeParty/ram:PostalTradeAddress/ram:LineThree
/rsm:CrossIndustryInvoice/rsm:SupplyChainTradeTransaction/ram:ApplicableHeaderTradeAgreement/ram:SellerTaxRepresentativeTradeParty/ram:PostalTradeAddress/ram:CityName
/rsm:CrossIndustryInvoice/rsm:SupplyChainTradeTransaction/ram:ApplicableHeaderTradeAgreement/ram:SellerTaxRepresentativeTradeParty/ram:PostalTradeAddress/ram:CountrySubDivisionName
/rsm:CrossIndustryInvoice/rsm:SupplyChainTradeTransaction/ram:ApplicableHeaderTradeAgreement/ram:SellerTaxRepresentativeTradeParty/ram:PostalTradeAddress/ram:CountryID</v>
      </c>
      <c r="K228" s="76"/>
      <c r="L228" s="20"/>
    </row>
    <row r="229" spans="1:12" ht="180" x14ac:dyDescent="0.2">
      <c r="A229" s="21"/>
      <c r="D229" s="105"/>
      <c r="E229" s="19"/>
      <c r="F229" s="385"/>
      <c r="G229" s="111"/>
      <c r="H229" s="82"/>
      <c r="I229" s="85" t="str">
        <f>CONCATENATE(VLOOKUP("BT-87",ubl!$A$2:$B$297,2,FALSE),CHAR(10), VLOOKUP("BT-88",ubl!$A$2:$B$297,2,FALSE),CHAR(10), VLOOKUP("BT-89",ubl!$A$2:$B$297,2,FALSE),CHAR(10), VLOOKUP("BT-90",ubl!$A$2:$B$297,2,FALSE),CHAR(10), VLOOKUP("BT-91",ubl!$A$2:$B$297,2,FALSE),CHAR(10), VLOOKUP("BT-113",ubl!$A$2:$B$297,2,FALSE))</f>
        <v>/Invoice/cac:PaymentMeans/cac:CardAccount/cbc:PrimaryAccountNumberID
/Invoice/cac:PaymentMeans/cac:CardAccount/cbc:HolderName
/Invoice/cac:PaymentMeans/cac:PaymentMandate/cbc:ID
/Invoice/cac:AccountingSupplierParty/cac:Party/cac:PartyIdentification/cbc:ID
/Invoice/cac:PaymentMeans/cac:PaymentMandate/cac:PayerFinancialAccount/cbc:ID
/Invoice/cac:LegalMonetaryTotal/cbc:PrepaidAmount</v>
      </c>
      <c r="J229" s="63" t="str">
        <f>CONCATENATE(VLOOKUP("BT-87",cii!$A$2:$B$297,2,FALSE),CHAR(10), VLOOKUP("BT-88",cii!$A$2:$B$297,2,FALSE),CHAR(10), VLOOKUP("BT-89",cii!$A$2:$B$297,2,FALSE),CHAR(10), VLOOKUP("BT-90",cii!$A$2:$B$297,2,FALSE),CHAR(10), VLOOKUP("BT-91",cii!$A$2:$B$297,2,FALSE),CHAR(10), VLOOKUP("BT-113",cii!$A$2:$B$297,2,FALSE))</f>
        <v>/rsm:CrossIndustryInvoice/rsm:SupplyChainTradeTransaction/ram:ApplicableHeaderTradeSettlement/ram:SpecifiedTradeSettlementPaymentMeans/ram:ApplicableTradeSettlementFinancialCard/ram:ID
/rsm:CrossIndustryInvoice/rsm:SupplyChainTradeTransaction/ram:ApplicableHeaderTradeSettlement/ram:SpecifiedTradeSettlementPaymentMeans/ram:ApplicableTradeSettlementFinancialCard/ram:CardholderName
/rsm:CrossIndustryInvoice/rsm:SupplyChainTradeTransaction/ram:ApplicableHeaderTradeSettlement/ram:SpecifiedTradePaymentTerms/ram:DirectDebitMandateID
/rsm:CrossIndustryInvoice/rsm:SupplyChainTradeTransaction/ram:ApplicableHeaderTradeSettlement/ram:CreditorReferenceID
/rsm:CrossIndustryInvoice/rsm:SupplyChainTradeTransaction/ram:ApplicableHeaderTradeSettlement/ram:SpecifiedTradeSettlementPaymentMeans/ram:PayerPartyDebtorFinancialAccount/ram:IBANID
/rsm:CrossIndustryInvoice/rsm:SupplyChainTradeTransaction/ram:ApplicableHeaderTradeSettlement/ram:SpecifiedTradeSettlementHeaderMonetarySummation/ram:TotalPrepaidAmount</v>
      </c>
      <c r="K229" s="76"/>
      <c r="L229" s="20"/>
    </row>
    <row r="230" spans="1:12" ht="202.5" x14ac:dyDescent="0.2">
      <c r="A230" s="21" t="str">
        <f t="shared" si="4"/>
        <v>MAPR-NM-71</v>
      </c>
      <c r="B230" s="12" t="s">
        <v>264</v>
      </c>
      <c r="C230" s="12" t="s">
        <v>384</v>
      </c>
      <c r="D230" s="105">
        <v>71</v>
      </c>
      <c r="E230" s="19" t="s">
        <v>385</v>
      </c>
      <c r="F230" s="88" t="s">
        <v>389</v>
      </c>
      <c r="G230" s="88"/>
      <c r="H230" s="85"/>
      <c r="I230" s="85" t="str">
        <f>CONCATENATE(VLOOKUP("BT-29",ubl!$A$2:$B$297,2,FALSE),CHAR(10), VLOOKUP("BT-29-1",ubl!$A$2:$B$297,2,FALSE),CHAR(10), VLOOKUP("BT-30",ubl!$A$2:$B$297,2,FALSE),CHAR(10), VLOOKUP("BT-30-1",ubl!$A$2:$B$297,2,FALSE),CHAR(10), VLOOKUP("BT-32",ubl!$A$2:$B$297,2,FALSE),CHAR(10), VLOOKUP("BT-46",ubl!$A$2:$B$297,2,FALSE),CHAR(10), VLOOKUP("BT-47",ubl!$A$2:$B$297,2,FALSE),CHAR(10), VLOOKUP("BT-47-1",ubl!$A$2:$B$297,2,FALSE))</f>
        <v>/Invoice/cac:AccountingSupplierParty/cac:Party/cac:PartyIdentification/cbc:ID
/Invoice/cac:AccountingSupplierParty/cac:Party/cac:PartyIdentification/cbc:ID/@schemeID
/Invoice/cac:AccountingSupplierParty/cac:Party/cac:PartyLegalEntity/cbc:CompanyID
/Invoice/cac:AccountingSupplierParty/cac:Party/cac:PartyLegalEntity/cbc:CompanyID/@schemeID
/Invoice/cac:AccountingSupplierParty/cac:Party/cac:PartyTaxScheme/cbc:CompanyID
/Invoice/cac:AccountingCustomerParty/cac:Party/cac:PartyIdentification/cbc:ID
/Invoice/cac:AccountingCustomerParty/cac:Party/cac:PartyLegalEntity/cbc:CompanyID
/Invoice/cac:AccountingCustomerParty/cac:Party/cac:PartyLegalEntity/cbc:CompanyID/@schemeID</v>
      </c>
      <c r="J230" s="63" t="str">
        <f>CONCATENATE(VLOOKUP("BT-29",cii!$A$2:$B$297,2,FALSE),CHAR(10), VLOOKUP("BT-29-1",cii!$A$2:$B$297,2,FALSE),CHAR(10), VLOOKUP("BT-30",cii!$A$2:$B$297,2,FALSE),CHAR(10), VLOOKUP("BT-30-1",cii!$A$2:$B$297,2,FALSE),CHAR(10), VLOOKUP("BT-32",cii!$A$2:$B$297,2,FALSE),CHAR(10), VLOOKUP("BT-46",cii!$A$2:$B$297,2,FALSE),CHAR(10), VLOOKUP("BT-47",cii!$A$2:$B$297,2,FALSE),CHAR(10), VLOOKUP("BT-47-1",cii!$A$2:$B$297,2,FALSE))</f>
        <v>/rsm:CrossIndustryInvoice/rsm:SupplyChainTradeTransaction/ram:ApplicableHeaderTradeAgreement/ram:SellerTradeParty/ram:ID
/rsm:CrossIndustryInvoice/rsm:SupplyChainTradeTransaction/ram:ApplicableHeaderTradeAgreement/ram:SellerTradeParty/ram:GlobalID/@schemeID
/rsm:CrossIndustryInvoice/rsm:SupplyChainTradeTransaction/ram:ApplicableHeaderTradeAgreement/ram:SellerTradeParty/ram:SpecifiedLegalOrganization/ram:ID
/rsm:CrossIndustryInvoice/rsm:SupplyChainTradeTransaction/ram:ApplicableHeaderTradeAgreement/ram:SellerTradeParty/ram:SpecifiedLegalOrganization/ram:ID/@schemeID
/rsm:CrossIndustryInvoice/rsm:SupplyChainTradeTransaction/ram:ApplicableHeaderTradeAgreement/ram:SellerTradeParty/ram:SpecifiedTaxRegistration/ram:ID
/rsm:CrossIndustryInvoice/rsm:SupplyChainTradeTransaction/ram:ApplicableHeaderTradeAgreement/ram:BuyerTradeParty/ram:ID
/rsm:CrossIndustryInvoice/rsm:SupplyChainTradeTransaction/ram:ApplicableHeaderTradeAgreement/ram:BuyerTradeParty/ram:SpecifiedLegalOrganization/ram:ID
/rsm:CrossIndustryInvoice/rsm:SupplyChainTradeTransaction/ram:ApplicableHeaderTradeAgreement/ram:BuyerTradeParty/ram:SpecifiedLegalOrganization/ram:ID/@schemeID</v>
      </c>
      <c r="K230" s="76" t="s">
        <v>387</v>
      </c>
      <c r="L230" s="20" t="s">
        <v>390</v>
      </c>
    </row>
    <row r="231" spans="1:12" ht="45" x14ac:dyDescent="0.2">
      <c r="A231" s="21" t="str">
        <f t="shared" si="4"/>
        <v>MAPR-DE-72</v>
      </c>
      <c r="B231" s="12" t="s">
        <v>264</v>
      </c>
      <c r="C231" s="12" t="s">
        <v>391</v>
      </c>
      <c r="D231" s="105">
        <v>72</v>
      </c>
      <c r="E231" s="19" t="s">
        <v>392</v>
      </c>
      <c r="F231" s="88" t="s">
        <v>393</v>
      </c>
      <c r="G231" s="88"/>
      <c r="H231" s="85"/>
      <c r="I231" s="85"/>
      <c r="J231" s="63"/>
      <c r="K231" s="76" t="s">
        <v>394</v>
      </c>
      <c r="L231" s="20" t="s">
        <v>395</v>
      </c>
    </row>
    <row r="232" spans="1:12" ht="45" x14ac:dyDescent="0.2">
      <c r="A232" s="21" t="str">
        <f t="shared" si="4"/>
        <v>MAPR-DE-73</v>
      </c>
      <c r="B232" s="12" t="s">
        <v>264</v>
      </c>
      <c r="C232" s="12" t="s">
        <v>391</v>
      </c>
      <c r="D232" s="105">
        <v>73</v>
      </c>
      <c r="E232" s="19" t="s">
        <v>392</v>
      </c>
      <c r="F232" s="88" t="s">
        <v>393</v>
      </c>
      <c r="G232" s="88"/>
      <c r="H232" s="85"/>
      <c r="I232" s="85"/>
      <c r="J232" s="63"/>
      <c r="K232" s="76" t="s">
        <v>396</v>
      </c>
      <c r="L232" s="20" t="s">
        <v>397</v>
      </c>
    </row>
    <row r="233" spans="1:12" ht="45" x14ac:dyDescent="0.2">
      <c r="A233" s="21" t="str">
        <f t="shared" si="4"/>
        <v>MAPR-DE-74</v>
      </c>
      <c r="B233" s="12" t="s">
        <v>264</v>
      </c>
      <c r="C233" s="12" t="s">
        <v>391</v>
      </c>
      <c r="D233" s="105">
        <v>74</v>
      </c>
      <c r="E233" s="19" t="s">
        <v>392</v>
      </c>
      <c r="F233" s="88" t="s">
        <v>393</v>
      </c>
      <c r="G233" s="88"/>
      <c r="H233" s="85"/>
      <c r="I233" s="85"/>
      <c r="J233" s="63"/>
      <c r="K233" s="76" t="s">
        <v>398</v>
      </c>
      <c r="L233" s="20" t="s">
        <v>399</v>
      </c>
    </row>
    <row r="234" spans="1:12" ht="45" x14ac:dyDescent="0.2">
      <c r="A234" s="21" t="str">
        <f t="shared" si="4"/>
        <v>MAPR-DE-75</v>
      </c>
      <c r="B234" s="12" t="s">
        <v>264</v>
      </c>
      <c r="C234" s="12" t="s">
        <v>391</v>
      </c>
      <c r="D234" s="105">
        <v>75</v>
      </c>
      <c r="E234" s="19" t="s">
        <v>392</v>
      </c>
      <c r="F234" s="88" t="s">
        <v>393</v>
      </c>
      <c r="G234" s="88"/>
      <c r="H234" s="85"/>
      <c r="I234" s="85"/>
      <c r="J234" s="63"/>
      <c r="K234" s="76" t="s">
        <v>400</v>
      </c>
      <c r="L234" s="22" t="s">
        <v>401</v>
      </c>
    </row>
    <row r="235" spans="1:12" ht="22.5" x14ac:dyDescent="0.2">
      <c r="A235" s="21" t="str">
        <f t="shared" si="4"/>
        <v>MAPR-CA-76</v>
      </c>
      <c r="B235" s="12" t="s">
        <v>264</v>
      </c>
      <c r="C235" s="12" t="s">
        <v>43</v>
      </c>
      <c r="D235" s="105">
        <v>76</v>
      </c>
      <c r="E235" s="19" t="s">
        <v>330</v>
      </c>
      <c r="F235" s="88"/>
      <c r="G235" s="88"/>
      <c r="H235" s="85"/>
      <c r="I235" s="85"/>
      <c r="J235" s="63"/>
      <c r="K235" s="76"/>
      <c r="L235" s="20" t="s">
        <v>402</v>
      </c>
    </row>
    <row r="236" spans="1:12" ht="45" x14ac:dyDescent="0.2">
      <c r="A236" s="21" t="str">
        <f t="shared" si="4"/>
        <v>MAPR-DE-77</v>
      </c>
      <c r="B236" s="12" t="s">
        <v>264</v>
      </c>
      <c r="C236" s="12" t="s">
        <v>391</v>
      </c>
      <c r="D236" s="105">
        <v>77</v>
      </c>
      <c r="E236" s="19" t="s">
        <v>392</v>
      </c>
      <c r="F236" s="88" t="s">
        <v>393</v>
      </c>
      <c r="G236" s="88"/>
      <c r="H236" s="85"/>
      <c r="I236" s="85"/>
      <c r="J236" s="63"/>
      <c r="K236" s="76" t="s">
        <v>313</v>
      </c>
      <c r="L236" s="22" t="s">
        <v>403</v>
      </c>
    </row>
    <row r="237" spans="1:12" ht="78.75" x14ac:dyDescent="0.2">
      <c r="A237" s="21" t="str">
        <f>CONCATENATE(B237,"-",C237,"-",D237)</f>
        <v>MAPR-DE-78</v>
      </c>
      <c r="B237" s="12" t="s">
        <v>264</v>
      </c>
      <c r="C237" s="12" t="s">
        <v>391</v>
      </c>
      <c r="D237" s="105">
        <v>78</v>
      </c>
      <c r="E237" s="19" t="s">
        <v>392</v>
      </c>
      <c r="F237" s="88" t="s">
        <v>404</v>
      </c>
      <c r="G237" s="88"/>
      <c r="H237" s="85"/>
      <c r="I237" s="85"/>
      <c r="J237" s="63"/>
      <c r="K237" s="76" t="s">
        <v>405</v>
      </c>
      <c r="L237" s="20" t="s">
        <v>406</v>
      </c>
    </row>
    <row r="238" spans="1:12" ht="56.25" x14ac:dyDescent="0.2">
      <c r="A238" s="21" t="str">
        <f>CONCATENATE(B238,"-",C238,"-",D238)</f>
        <v>MAPR-CA-79</v>
      </c>
      <c r="B238" s="12" t="s">
        <v>264</v>
      </c>
      <c r="C238" s="12" t="s">
        <v>43</v>
      </c>
      <c r="D238" s="105">
        <v>79</v>
      </c>
      <c r="E238" s="19" t="s">
        <v>330</v>
      </c>
      <c r="F238" s="88" t="s">
        <v>407</v>
      </c>
      <c r="G238" s="88"/>
      <c r="H238" s="85"/>
      <c r="I238" s="85" t="str">
        <f>VLOOKUP($F238,ubl!$A$2:$B$297,2,FALSE)</f>
        <v>/Invoice/cac:LegalMonetaryTotal/cbc:PrepaidAmount</v>
      </c>
      <c r="J238" s="63" t="str">
        <f>VLOOKUP($F238,cii!$A$2:$B$297,2,FALSE)</f>
        <v>/rsm:CrossIndustryInvoice/rsm:SupplyChainTradeTransaction/ram:ApplicableHeaderTradeSettlement/ram:SpecifiedTradeSettlementHeaderMonetarySummation/ram:TotalPrepaidAmount</v>
      </c>
      <c r="K238" s="76" t="s">
        <v>408</v>
      </c>
      <c r="L238" s="11" t="s">
        <v>409</v>
      </c>
    </row>
    <row r="239" spans="1:12" ht="22.5" x14ac:dyDescent="0.2">
      <c r="H239" s="93" t="s">
        <v>410</v>
      </c>
    </row>
  </sheetData>
  <mergeCells count="80">
    <mergeCell ref="K34:K36"/>
    <mergeCell ref="K37:K39"/>
    <mergeCell ref="K40:K42"/>
    <mergeCell ref="F227:F229"/>
    <mergeCell ref="E30:L30"/>
    <mergeCell ref="E45:L45"/>
    <mergeCell ref="E47:L47"/>
    <mergeCell ref="E49:L49"/>
    <mergeCell ref="E122:E123"/>
    <mergeCell ref="G67:G68"/>
    <mergeCell ref="I67:I68"/>
    <mergeCell ref="J67:J68"/>
    <mergeCell ref="E40:E42"/>
    <mergeCell ref="K67:K68"/>
    <mergeCell ref="F141:F143"/>
    <mergeCell ref="H67:H68"/>
    <mergeCell ref="F25:H25"/>
    <mergeCell ref="A25:E25"/>
    <mergeCell ref="I25:J25"/>
    <mergeCell ref="E34:E36"/>
    <mergeCell ref="A63:A64"/>
    <mergeCell ref="A32:A33"/>
    <mergeCell ref="E37:E39"/>
    <mergeCell ref="A40:A42"/>
    <mergeCell ref="E32:E33"/>
    <mergeCell ref="A34:A36"/>
    <mergeCell ref="A65:A66"/>
    <mergeCell ref="A37:A39"/>
    <mergeCell ref="G65:G66"/>
    <mergeCell ref="F63:F64"/>
    <mergeCell ref="E51:L51"/>
    <mergeCell ref="G63:G64"/>
    <mergeCell ref="H63:H64"/>
    <mergeCell ref="I63:I64"/>
    <mergeCell ref="L63:L64"/>
    <mergeCell ref="H65:H66"/>
    <mergeCell ref="I65:I66"/>
    <mergeCell ref="J65:J66"/>
    <mergeCell ref="K63:K64"/>
    <mergeCell ref="J63:J64"/>
    <mergeCell ref="K65:K66"/>
    <mergeCell ref="E63:E64"/>
    <mergeCell ref="A134:A135"/>
    <mergeCell ref="E134:E135"/>
    <mergeCell ref="E141:E143"/>
    <mergeCell ref="A67:A68"/>
    <mergeCell ref="A141:A143"/>
    <mergeCell ref="A127:A128"/>
    <mergeCell ref="E67:E68"/>
    <mergeCell ref="A124:A125"/>
    <mergeCell ref="A122:A123"/>
    <mergeCell ref="A117:A119"/>
    <mergeCell ref="E117:E119"/>
    <mergeCell ref="L67:L68"/>
    <mergeCell ref="L65:L66"/>
    <mergeCell ref="D145:D147"/>
    <mergeCell ref="E145:E147"/>
    <mergeCell ref="F145:F147"/>
    <mergeCell ref="G145:G147"/>
    <mergeCell ref="H145:H147"/>
    <mergeCell ref="L141:L143"/>
    <mergeCell ref="H141:H143"/>
    <mergeCell ref="G141:G143"/>
    <mergeCell ref="I145:I147"/>
    <mergeCell ref="J145:J147"/>
    <mergeCell ref="E65:E66"/>
    <mergeCell ref="A151:A152"/>
    <mergeCell ref="D151:D152"/>
    <mergeCell ref="E151:E152"/>
    <mergeCell ref="F151:F152"/>
    <mergeCell ref="G151:G152"/>
    <mergeCell ref="A145:A147"/>
    <mergeCell ref="A148:A150"/>
    <mergeCell ref="J148:J150"/>
    <mergeCell ref="D148:D150"/>
    <mergeCell ref="E148:E150"/>
    <mergeCell ref="F148:F150"/>
    <mergeCell ref="G148:G150"/>
    <mergeCell ref="H148:H150"/>
    <mergeCell ref="I148:I150"/>
  </mergeCells>
  <dataValidations count="6">
    <dataValidation type="list" allowBlank="1" showInputMessage="1" showErrorMessage="1" sqref="E48">
      <formula1>$P$13:$P$14</formula1>
    </dataValidation>
    <dataValidation type="list" allowBlank="1" showInputMessage="1" showErrorMessage="1" sqref="E46">
      <formula1>$P$11</formula1>
    </dataValidation>
    <dataValidation type="list" allowBlank="1" showInputMessage="1" showErrorMessage="1" sqref="E50">
      <formula1>$P$16:$P$17</formula1>
    </dataValidation>
    <dataValidation type="list" allowBlank="1" showInputMessage="1" showErrorMessage="1" sqref="E31:E32 E34 E40 E37 E43:E44">
      <formula1>$P$8:$P$9</formula1>
    </dataValidation>
    <dataValidation type="list" allowBlank="1" showInputMessage="1" showErrorMessage="1" sqref="E28:E29">
      <formula1>$P$3:$P$6</formula1>
    </dataValidation>
    <dataValidation type="list" allowBlank="1" showInputMessage="1" showErrorMessage="1" sqref="E120:E122 E151 E148 E153 E144:E145 E136:E141 E124:E134 E52:E63 E65 E67 E69:E117">
      <formula1>$P$19:$P$21</formula1>
    </dataValidation>
  </dataValidations>
  <pageMargins left="0.7" right="0.7" top="0.75" bottom="0.75" header="0.3" footer="0.3"/>
  <pageSetup paperSize="9" orientation="portrait" horizontalDpi="300" verticalDpi="4294967295"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2"/>
  <sheetViews>
    <sheetView zoomScale="85" zoomScaleNormal="85" workbookViewId="0">
      <selection sqref="A1:U2"/>
    </sheetView>
  </sheetViews>
  <sheetFormatPr defaultRowHeight="15" outlineLevelRow="6" x14ac:dyDescent="0.25"/>
  <cols>
    <col min="1" max="7" width="3.28515625" customWidth="1"/>
    <col min="8" max="8" width="100.85546875" customWidth="1"/>
    <col min="9" max="9" width="26.28515625" customWidth="1"/>
    <col min="10" max="10" width="5" customWidth="1"/>
    <col min="11" max="11" width="5.5703125" customWidth="1"/>
    <col min="12" max="13" width="10.42578125" customWidth="1"/>
    <col min="14" max="14" width="10.7109375" customWidth="1"/>
    <col min="15" max="15" width="26" customWidth="1"/>
    <col min="16" max="16" width="38.7109375" customWidth="1"/>
    <col min="17" max="17" width="10.7109375" customWidth="1"/>
    <col min="18" max="18" width="81.28515625" customWidth="1"/>
    <col min="19" max="19" width="46.85546875" customWidth="1"/>
    <col min="20" max="20" width="49.85546875" customWidth="1"/>
    <col min="22" max="22" width="37.7109375" bestFit="1" customWidth="1"/>
    <col min="23" max="23" width="36.28515625" style="283" customWidth="1"/>
  </cols>
  <sheetData>
    <row r="1" spans="1:23" x14ac:dyDescent="0.25">
      <c r="A1" s="409" t="s">
        <v>1767</v>
      </c>
      <c r="B1" s="410"/>
      <c r="C1" s="410"/>
      <c r="D1" s="410"/>
      <c r="E1" s="410"/>
      <c r="F1" s="410"/>
      <c r="G1" s="410"/>
      <c r="H1" s="410"/>
      <c r="I1" s="410"/>
      <c r="J1" s="410"/>
      <c r="K1" s="410"/>
      <c r="L1" s="410"/>
      <c r="M1" s="410"/>
      <c r="N1" s="410"/>
      <c r="O1" s="410"/>
      <c r="P1" s="410"/>
      <c r="Q1" s="410"/>
      <c r="R1" s="410"/>
      <c r="S1" s="410"/>
      <c r="T1" s="410"/>
      <c r="U1" s="410"/>
    </row>
    <row r="2" spans="1:23" ht="15.75" thickBot="1" x14ac:dyDescent="0.3">
      <c r="A2" s="411"/>
      <c r="B2" s="412"/>
      <c r="C2" s="412"/>
      <c r="D2" s="412"/>
      <c r="E2" s="412"/>
      <c r="F2" s="412"/>
      <c r="G2" s="412"/>
      <c r="H2" s="412"/>
      <c r="I2" s="412"/>
      <c r="J2" s="412"/>
      <c r="K2" s="412"/>
      <c r="L2" s="412"/>
      <c r="M2" s="412"/>
      <c r="N2" s="412"/>
      <c r="O2" s="412"/>
      <c r="P2" s="412"/>
      <c r="Q2" s="412"/>
      <c r="R2" s="412"/>
      <c r="S2" s="412"/>
      <c r="T2" s="412"/>
      <c r="U2" s="412"/>
    </row>
    <row r="3" spans="1:23" ht="15.75" thickBot="1" x14ac:dyDescent="0.3">
      <c r="A3" s="413"/>
      <c r="B3" s="414"/>
      <c r="C3" s="414"/>
      <c r="D3" s="414"/>
      <c r="E3" s="414"/>
      <c r="F3" s="414"/>
      <c r="G3" s="414"/>
      <c r="H3" s="414"/>
      <c r="I3" s="414"/>
      <c r="J3" s="414"/>
      <c r="K3" s="414"/>
      <c r="L3" s="414"/>
      <c r="M3" s="414"/>
      <c r="N3" s="414"/>
      <c r="O3" s="414"/>
      <c r="P3" s="414"/>
      <c r="Q3" s="414"/>
      <c r="R3" s="414"/>
      <c r="S3" s="414"/>
      <c r="T3" s="414"/>
      <c r="U3" s="414"/>
    </row>
    <row r="4" spans="1:23" ht="60" x14ac:dyDescent="0.25">
      <c r="A4" s="415" t="s">
        <v>1768</v>
      </c>
      <c r="B4" s="416"/>
      <c r="C4" s="416"/>
      <c r="D4" s="416"/>
      <c r="E4" s="416"/>
      <c r="F4" s="417"/>
      <c r="G4" s="418"/>
      <c r="H4" s="418"/>
      <c r="I4" s="138" t="s">
        <v>1520</v>
      </c>
      <c r="J4" s="135" t="s">
        <v>1521</v>
      </c>
      <c r="K4" s="135" t="s">
        <v>1522</v>
      </c>
      <c r="L4" s="135" t="s">
        <v>1523</v>
      </c>
      <c r="M4" s="135" t="s">
        <v>1524</v>
      </c>
      <c r="N4" s="135" t="s">
        <v>1525</v>
      </c>
      <c r="O4" s="135" t="s">
        <v>1526</v>
      </c>
      <c r="P4" s="135" t="s">
        <v>1527</v>
      </c>
      <c r="Q4" s="135" t="s">
        <v>1528</v>
      </c>
      <c r="R4" s="245" t="s">
        <v>15</v>
      </c>
      <c r="S4" s="140" t="s">
        <v>1769</v>
      </c>
      <c r="T4" s="135" t="s">
        <v>1530</v>
      </c>
      <c r="U4" s="141" t="s">
        <v>1531</v>
      </c>
      <c r="V4" s="135" t="s">
        <v>1532</v>
      </c>
      <c r="W4" s="141" t="s">
        <v>1533</v>
      </c>
    </row>
    <row r="5" spans="1:23" s="151" customFormat="1" ht="18.75" x14ac:dyDescent="0.3">
      <c r="A5" s="142" t="s">
        <v>1770</v>
      </c>
      <c r="B5" s="143"/>
      <c r="C5" s="144"/>
      <c r="D5" s="144"/>
      <c r="E5" s="144"/>
      <c r="F5" s="144"/>
      <c r="G5" s="144"/>
      <c r="H5" s="144"/>
      <c r="I5" s="246" t="s">
        <v>1770</v>
      </c>
      <c r="J5" s="146"/>
      <c r="K5" s="146"/>
      <c r="L5" s="146"/>
      <c r="M5" s="146"/>
      <c r="N5" s="146"/>
      <c r="O5" s="146"/>
      <c r="P5" s="148"/>
      <c r="Q5" s="148"/>
      <c r="R5" s="148"/>
      <c r="S5" s="148"/>
      <c r="T5" s="148"/>
      <c r="U5" s="146"/>
      <c r="V5" s="146"/>
      <c r="W5" s="284"/>
    </row>
    <row r="6" spans="1:23" s="161" customFormat="1" ht="24" x14ac:dyDescent="0.3">
      <c r="A6" s="152"/>
      <c r="B6" s="153" t="s">
        <v>784</v>
      </c>
      <c r="C6" s="154"/>
      <c r="D6" s="154"/>
      <c r="E6" s="154"/>
      <c r="F6" s="154"/>
      <c r="G6" s="154"/>
      <c r="H6" s="154"/>
      <c r="I6" s="157" t="s">
        <v>784</v>
      </c>
      <c r="J6" s="157" t="s">
        <v>1536</v>
      </c>
      <c r="K6" s="157">
        <v>1</v>
      </c>
      <c r="L6" s="157" t="s">
        <v>485</v>
      </c>
      <c r="M6" s="157">
        <v>1</v>
      </c>
      <c r="N6" s="157" t="s">
        <v>1536</v>
      </c>
      <c r="O6" s="157" t="s">
        <v>1020</v>
      </c>
      <c r="P6" s="158" t="s">
        <v>1771</v>
      </c>
      <c r="Q6" s="158"/>
      <c r="R6" s="158"/>
      <c r="S6" s="158"/>
      <c r="T6" s="158"/>
      <c r="U6" s="157"/>
      <c r="V6" s="157" t="s">
        <v>2338</v>
      </c>
      <c r="W6" s="158"/>
    </row>
    <row r="7" spans="1:23" s="172" customFormat="1" ht="15.75" outlineLevel="1" x14ac:dyDescent="0.25">
      <c r="A7" s="162"/>
      <c r="B7" s="163"/>
      <c r="C7" s="164" t="s">
        <v>1772</v>
      </c>
      <c r="D7" s="165"/>
      <c r="E7" s="165"/>
      <c r="F7" s="165"/>
      <c r="G7" s="165"/>
      <c r="H7" s="165"/>
      <c r="I7" s="168" t="s">
        <v>1772</v>
      </c>
      <c r="J7" s="168" t="s">
        <v>1548</v>
      </c>
      <c r="K7" s="168">
        <v>2</v>
      </c>
      <c r="L7" s="168"/>
      <c r="M7" s="168"/>
      <c r="N7" s="168"/>
      <c r="O7" s="168"/>
      <c r="P7" s="169"/>
      <c r="Q7" s="169"/>
      <c r="R7" s="169"/>
      <c r="S7" s="169"/>
      <c r="T7" s="169"/>
      <c r="U7" s="168"/>
      <c r="V7" s="168"/>
      <c r="W7" s="169"/>
    </row>
    <row r="8" spans="1:23" s="183" customFormat="1" outlineLevel="2" x14ac:dyDescent="0.25">
      <c r="A8" s="173"/>
      <c r="B8" s="173"/>
      <c r="C8" s="174"/>
      <c r="D8" s="175" t="s">
        <v>1773</v>
      </c>
      <c r="E8" s="176"/>
      <c r="F8" s="176"/>
      <c r="G8" s="176"/>
      <c r="H8" s="176"/>
      <c r="I8" s="179" t="s">
        <v>1773</v>
      </c>
      <c r="J8" s="179" t="s">
        <v>1535</v>
      </c>
      <c r="K8" s="179">
        <v>3</v>
      </c>
      <c r="L8" s="179"/>
      <c r="M8" s="179"/>
      <c r="N8" s="179"/>
      <c r="O8" s="179"/>
      <c r="P8" s="180"/>
      <c r="Q8" s="180"/>
      <c r="R8" s="180"/>
      <c r="S8" s="180"/>
      <c r="T8" s="180"/>
      <c r="U8" s="179"/>
      <c r="V8" s="179"/>
      <c r="W8" s="180"/>
    </row>
    <row r="9" spans="1:23" s="172" customFormat="1" ht="15.75" outlineLevel="1" x14ac:dyDescent="0.25">
      <c r="A9" s="162"/>
      <c r="B9" s="163"/>
      <c r="C9" s="164" t="s">
        <v>1774</v>
      </c>
      <c r="D9" s="165"/>
      <c r="E9" s="165"/>
      <c r="F9" s="165"/>
      <c r="G9" s="165"/>
      <c r="H9" s="165"/>
      <c r="I9" s="168" t="s">
        <v>1774</v>
      </c>
      <c r="J9" s="168" t="s">
        <v>1548</v>
      </c>
      <c r="K9" s="168">
        <v>2</v>
      </c>
      <c r="L9" s="168"/>
      <c r="M9" s="168"/>
      <c r="N9" s="168"/>
      <c r="O9" s="168"/>
      <c r="P9" s="169"/>
      <c r="Q9" s="169"/>
      <c r="R9" s="169"/>
      <c r="S9" s="169"/>
      <c r="T9" s="169"/>
      <c r="U9" s="168"/>
      <c r="V9" s="168"/>
      <c r="W9" s="169"/>
    </row>
    <row r="10" spans="1:23" s="183" customFormat="1" ht="45.75" outlineLevel="2" x14ac:dyDescent="0.25">
      <c r="A10" s="173"/>
      <c r="B10" s="173"/>
      <c r="C10" s="174"/>
      <c r="D10" s="175" t="s">
        <v>785</v>
      </c>
      <c r="E10" s="176"/>
      <c r="F10" s="176"/>
      <c r="G10" s="176"/>
      <c r="H10" s="176"/>
      <c r="I10" s="179" t="s">
        <v>785</v>
      </c>
      <c r="J10" s="179" t="s">
        <v>1535</v>
      </c>
      <c r="K10" s="179">
        <v>3</v>
      </c>
      <c r="L10" s="179" t="s">
        <v>488</v>
      </c>
      <c r="M10" s="179">
        <v>2</v>
      </c>
      <c r="N10" s="179" t="s">
        <v>1536</v>
      </c>
      <c r="O10" s="179" t="s">
        <v>1024</v>
      </c>
      <c r="P10" s="180" t="s">
        <v>1025</v>
      </c>
      <c r="Q10" s="180" t="s">
        <v>1518</v>
      </c>
      <c r="R10" s="180" t="s">
        <v>1537</v>
      </c>
      <c r="S10" s="180"/>
      <c r="T10" s="180"/>
      <c r="U10" s="179"/>
      <c r="V10" s="179" t="s">
        <v>2338</v>
      </c>
      <c r="W10" s="180" t="s">
        <v>1985</v>
      </c>
    </row>
    <row r="11" spans="1:23" s="161" customFormat="1" ht="17.25" x14ac:dyDescent="0.3">
      <c r="A11" s="152"/>
      <c r="B11" s="153" t="s">
        <v>1775</v>
      </c>
      <c r="C11" s="154"/>
      <c r="D11" s="154"/>
      <c r="E11" s="154"/>
      <c r="F11" s="154"/>
      <c r="G11" s="154"/>
      <c r="H11" s="154"/>
      <c r="I11" s="157" t="s">
        <v>1775</v>
      </c>
      <c r="J11" s="157" t="s">
        <v>1536</v>
      </c>
      <c r="K11" s="157">
        <v>1</v>
      </c>
      <c r="L11" s="157"/>
      <c r="M11" s="157"/>
      <c r="N11" s="157"/>
      <c r="O11" s="157"/>
      <c r="P11" s="158"/>
      <c r="Q11" s="158"/>
      <c r="R11" s="158"/>
      <c r="S11" s="158"/>
      <c r="T11" s="158"/>
      <c r="U11" s="157"/>
      <c r="V11" s="157"/>
      <c r="W11" s="158"/>
    </row>
    <row r="12" spans="1:23" s="172" customFormat="1" ht="15.75" outlineLevel="1" x14ac:dyDescent="0.25">
      <c r="A12" s="162"/>
      <c r="B12" s="163"/>
      <c r="C12" s="164" t="s">
        <v>757</v>
      </c>
      <c r="D12" s="165"/>
      <c r="E12" s="165"/>
      <c r="F12" s="165"/>
      <c r="G12" s="165"/>
      <c r="H12" s="165"/>
      <c r="I12" s="168" t="s">
        <v>757</v>
      </c>
      <c r="J12" s="168" t="s">
        <v>1536</v>
      </c>
      <c r="K12" s="168">
        <v>2</v>
      </c>
      <c r="L12" s="168" t="s">
        <v>117</v>
      </c>
      <c r="M12" s="168">
        <v>1</v>
      </c>
      <c r="N12" s="168" t="s">
        <v>1536</v>
      </c>
      <c r="O12" s="168" t="s">
        <v>974</v>
      </c>
      <c r="P12" s="169" t="s">
        <v>975</v>
      </c>
      <c r="Q12" s="169" t="s">
        <v>1518</v>
      </c>
      <c r="R12" s="169" t="s">
        <v>1541</v>
      </c>
      <c r="S12" s="169"/>
      <c r="T12" s="169" t="s">
        <v>1542</v>
      </c>
      <c r="U12" s="168"/>
      <c r="V12" s="168" t="s">
        <v>2339</v>
      </c>
      <c r="W12" s="169"/>
    </row>
    <row r="13" spans="1:23" s="172" customFormat="1" ht="15.75" outlineLevel="1" x14ac:dyDescent="0.25">
      <c r="A13" s="162"/>
      <c r="B13" s="163"/>
      <c r="C13" s="164" t="s">
        <v>760</v>
      </c>
      <c r="D13" s="165"/>
      <c r="E13" s="165"/>
      <c r="F13" s="165"/>
      <c r="G13" s="165"/>
      <c r="H13" s="165"/>
      <c r="I13" s="168" t="s">
        <v>760</v>
      </c>
      <c r="J13" s="168" t="s">
        <v>1535</v>
      </c>
      <c r="K13" s="168">
        <v>2</v>
      </c>
      <c r="L13" s="168" t="s">
        <v>316</v>
      </c>
      <c r="M13" s="168">
        <v>1</v>
      </c>
      <c r="N13" s="168" t="s">
        <v>1536</v>
      </c>
      <c r="O13" s="168" t="s">
        <v>978</v>
      </c>
      <c r="P13" s="169" t="s">
        <v>979</v>
      </c>
      <c r="Q13" s="169" t="s">
        <v>1546</v>
      </c>
      <c r="R13" s="169" t="s">
        <v>1547</v>
      </c>
      <c r="S13" s="169"/>
      <c r="T13" s="169"/>
      <c r="U13" s="168"/>
      <c r="V13" s="168" t="s">
        <v>2342</v>
      </c>
      <c r="W13" s="169" t="s">
        <v>1987</v>
      </c>
    </row>
    <row r="14" spans="1:23" s="172" customFormat="1" ht="15.75" outlineLevel="1" x14ac:dyDescent="0.25">
      <c r="A14" s="162"/>
      <c r="B14" s="163"/>
      <c r="C14" s="164" t="s">
        <v>1776</v>
      </c>
      <c r="D14" s="165"/>
      <c r="E14" s="165"/>
      <c r="F14" s="165"/>
      <c r="G14" s="165"/>
      <c r="H14" s="165"/>
      <c r="I14" s="168" t="s">
        <v>1776</v>
      </c>
      <c r="J14" s="168" t="s">
        <v>1536</v>
      </c>
      <c r="K14" s="168">
        <v>2</v>
      </c>
      <c r="L14" s="168"/>
      <c r="M14" s="168"/>
      <c r="N14" s="168"/>
      <c r="O14" s="168"/>
      <c r="P14" s="169"/>
      <c r="Q14" s="169"/>
      <c r="R14" s="169"/>
      <c r="S14" s="169"/>
      <c r="T14" s="169"/>
      <c r="U14" s="168"/>
      <c r="V14" s="168"/>
      <c r="W14" s="169"/>
    </row>
    <row r="15" spans="1:23" s="183" customFormat="1" outlineLevel="2" x14ac:dyDescent="0.25">
      <c r="A15" s="173"/>
      <c r="B15" s="173"/>
      <c r="C15" s="174"/>
      <c r="D15" s="175" t="s">
        <v>758</v>
      </c>
      <c r="E15" s="176"/>
      <c r="F15" s="176"/>
      <c r="G15" s="176"/>
      <c r="H15" s="176"/>
      <c r="I15" s="179" t="s">
        <v>758</v>
      </c>
      <c r="J15" s="179" t="s">
        <v>1536</v>
      </c>
      <c r="K15" s="179">
        <v>3</v>
      </c>
      <c r="L15" s="179" t="s">
        <v>453</v>
      </c>
      <c r="M15" s="179">
        <v>1</v>
      </c>
      <c r="N15" s="179" t="s">
        <v>1536</v>
      </c>
      <c r="O15" s="179" t="s">
        <v>976</v>
      </c>
      <c r="P15" s="180" t="s">
        <v>977</v>
      </c>
      <c r="Q15" s="180" t="s">
        <v>1543</v>
      </c>
      <c r="R15" s="180" t="s">
        <v>1544</v>
      </c>
      <c r="S15" s="247" t="s">
        <v>1777</v>
      </c>
      <c r="T15" s="180"/>
      <c r="U15" s="179"/>
      <c r="V15" s="179" t="s">
        <v>2340</v>
      </c>
      <c r="W15" s="180"/>
    </row>
    <row r="16" spans="1:23" s="195" customFormat="1" ht="12.75" outlineLevel="3" x14ac:dyDescent="0.2">
      <c r="A16" s="185"/>
      <c r="B16" s="186"/>
      <c r="C16" s="185"/>
      <c r="D16" s="187"/>
      <c r="E16" s="188" t="s">
        <v>759</v>
      </c>
      <c r="F16" s="248"/>
      <c r="G16" s="248"/>
      <c r="H16" s="248"/>
      <c r="I16" s="191" t="s">
        <v>759</v>
      </c>
      <c r="J16" s="191"/>
      <c r="K16" s="191">
        <v>4</v>
      </c>
      <c r="L16" s="191" t="s">
        <v>453</v>
      </c>
      <c r="M16" s="191">
        <v>1</v>
      </c>
      <c r="N16" s="191" t="s">
        <v>1536</v>
      </c>
      <c r="O16" s="191" t="s">
        <v>976</v>
      </c>
      <c r="P16" s="192" t="s">
        <v>977</v>
      </c>
      <c r="Q16" s="192" t="s">
        <v>1543</v>
      </c>
      <c r="R16" s="192" t="s">
        <v>1544</v>
      </c>
      <c r="S16" s="192" t="s">
        <v>1778</v>
      </c>
      <c r="T16" s="192"/>
      <c r="U16" s="191"/>
      <c r="V16" s="191" t="s">
        <v>2340</v>
      </c>
      <c r="W16" s="192"/>
    </row>
    <row r="17" spans="1:23" s="172" customFormat="1" ht="34.5" outlineLevel="1" x14ac:dyDescent="0.25">
      <c r="A17" s="162"/>
      <c r="B17" s="163"/>
      <c r="C17" s="164" t="s">
        <v>781</v>
      </c>
      <c r="D17" s="165"/>
      <c r="E17" s="165"/>
      <c r="F17" s="165"/>
      <c r="G17" s="165"/>
      <c r="H17" s="165"/>
      <c r="I17" s="168" t="s">
        <v>781</v>
      </c>
      <c r="J17" s="168" t="s">
        <v>1548</v>
      </c>
      <c r="K17" s="168">
        <v>2</v>
      </c>
      <c r="L17" s="168" t="s">
        <v>481</v>
      </c>
      <c r="M17" s="168">
        <v>1</v>
      </c>
      <c r="N17" s="168" t="s">
        <v>1548</v>
      </c>
      <c r="O17" s="168" t="s">
        <v>1014</v>
      </c>
      <c r="P17" s="169" t="s">
        <v>1015</v>
      </c>
      <c r="Q17" s="169"/>
      <c r="R17" s="169"/>
      <c r="S17" s="169"/>
      <c r="T17" s="169"/>
      <c r="U17" s="168"/>
      <c r="V17" s="168" t="s">
        <v>2338</v>
      </c>
      <c r="W17" s="169"/>
    </row>
    <row r="18" spans="1:23" s="183" customFormat="1" ht="23.25" outlineLevel="2" x14ac:dyDescent="0.25">
      <c r="A18" s="173"/>
      <c r="B18" s="173"/>
      <c r="C18" s="174"/>
      <c r="D18" s="175" t="s">
        <v>783</v>
      </c>
      <c r="E18" s="176"/>
      <c r="F18" s="176"/>
      <c r="G18" s="176"/>
      <c r="H18" s="176"/>
      <c r="I18" s="179" t="s">
        <v>783</v>
      </c>
      <c r="J18" s="179" t="s">
        <v>1548</v>
      </c>
      <c r="K18" s="179">
        <v>3</v>
      </c>
      <c r="L18" s="179" t="s">
        <v>484</v>
      </c>
      <c r="M18" s="179">
        <v>2</v>
      </c>
      <c r="N18" s="179" t="s">
        <v>1536</v>
      </c>
      <c r="O18" s="179" t="s">
        <v>1018</v>
      </c>
      <c r="P18" s="180" t="s">
        <v>1019</v>
      </c>
      <c r="Q18" s="180" t="s">
        <v>1540</v>
      </c>
      <c r="R18" s="180"/>
      <c r="S18" s="180"/>
      <c r="T18" s="180"/>
      <c r="U18" s="179"/>
      <c r="V18" s="179" t="s">
        <v>2343</v>
      </c>
      <c r="W18" s="180" t="s">
        <v>1988</v>
      </c>
    </row>
    <row r="19" spans="1:23" s="183" customFormat="1" outlineLevel="2" x14ac:dyDescent="0.25">
      <c r="A19" s="173"/>
      <c r="B19" s="173"/>
      <c r="C19" s="174"/>
      <c r="D19" s="175" t="s">
        <v>782</v>
      </c>
      <c r="E19" s="176"/>
      <c r="F19" s="176"/>
      <c r="G19" s="176"/>
      <c r="H19" s="176"/>
      <c r="I19" s="179" t="s">
        <v>782</v>
      </c>
      <c r="J19" s="179" t="s">
        <v>1535</v>
      </c>
      <c r="K19" s="179">
        <v>3</v>
      </c>
      <c r="L19" s="179" t="s">
        <v>482</v>
      </c>
      <c r="M19" s="179">
        <v>2</v>
      </c>
      <c r="N19" s="179" t="s">
        <v>1535</v>
      </c>
      <c r="O19" s="179" t="s">
        <v>1016</v>
      </c>
      <c r="P19" s="180" t="s">
        <v>1017</v>
      </c>
      <c r="Q19" s="180" t="s">
        <v>1546</v>
      </c>
      <c r="R19" s="180"/>
      <c r="S19" s="180"/>
      <c r="T19" s="180"/>
      <c r="U19" s="179"/>
      <c r="V19" s="179" t="s">
        <v>2343</v>
      </c>
      <c r="W19" s="180" t="s">
        <v>1988</v>
      </c>
    </row>
    <row r="20" spans="1:23" s="161" customFormat="1" ht="17.25" x14ac:dyDescent="0.3">
      <c r="A20" s="152"/>
      <c r="B20" s="153" t="s">
        <v>1779</v>
      </c>
      <c r="C20" s="154"/>
      <c r="D20" s="154"/>
      <c r="E20" s="154"/>
      <c r="F20" s="154"/>
      <c r="G20" s="154"/>
      <c r="H20" s="154"/>
      <c r="I20" s="157" t="s">
        <v>1779</v>
      </c>
      <c r="J20" s="157" t="s">
        <v>1536</v>
      </c>
      <c r="K20" s="157">
        <v>1</v>
      </c>
      <c r="L20" s="157"/>
      <c r="M20" s="157"/>
      <c r="N20" s="157"/>
      <c r="O20" s="157"/>
      <c r="P20" s="158"/>
      <c r="Q20" s="158"/>
      <c r="R20" s="158"/>
      <c r="S20" s="158"/>
      <c r="T20" s="158"/>
      <c r="U20" s="157"/>
      <c r="V20" s="157"/>
      <c r="W20" s="158"/>
    </row>
    <row r="21" spans="1:23" s="172" customFormat="1" ht="23.25" outlineLevel="1" x14ac:dyDescent="0.25">
      <c r="A21" s="162"/>
      <c r="B21" s="163"/>
      <c r="C21" s="164" t="s">
        <v>926</v>
      </c>
      <c r="D21" s="165"/>
      <c r="E21" s="165"/>
      <c r="F21" s="165"/>
      <c r="G21" s="165"/>
      <c r="H21" s="165"/>
      <c r="I21" s="168" t="s">
        <v>926</v>
      </c>
      <c r="J21" s="168" t="s">
        <v>1548</v>
      </c>
      <c r="K21" s="168">
        <v>2</v>
      </c>
      <c r="L21" s="168" t="s">
        <v>697</v>
      </c>
      <c r="M21" s="168">
        <v>1</v>
      </c>
      <c r="N21" s="168" t="s">
        <v>1691</v>
      </c>
      <c r="O21" s="168" t="s">
        <v>1281</v>
      </c>
      <c r="P21" s="169" t="s">
        <v>1282</v>
      </c>
      <c r="Q21" s="169"/>
      <c r="R21" s="169" t="s">
        <v>1719</v>
      </c>
      <c r="S21" s="169"/>
      <c r="T21" s="169"/>
      <c r="U21" s="168"/>
      <c r="V21" s="168" t="s">
        <v>2404</v>
      </c>
      <c r="W21" s="169"/>
    </row>
    <row r="22" spans="1:23" s="183" customFormat="1" outlineLevel="2" x14ac:dyDescent="0.25">
      <c r="A22" s="173"/>
      <c r="B22" s="173"/>
      <c r="C22" s="174"/>
      <c r="D22" s="175" t="s">
        <v>1780</v>
      </c>
      <c r="E22" s="176"/>
      <c r="F22" s="176"/>
      <c r="G22" s="176"/>
      <c r="H22" s="176"/>
      <c r="I22" s="179" t="s">
        <v>1780</v>
      </c>
      <c r="J22" s="179" t="s">
        <v>1536</v>
      </c>
      <c r="K22" s="179">
        <v>3</v>
      </c>
      <c r="L22" s="179"/>
      <c r="M22" s="179"/>
      <c r="N22" s="179"/>
      <c r="O22" s="179"/>
      <c r="P22" s="180"/>
      <c r="Q22" s="180"/>
      <c r="R22" s="180"/>
      <c r="S22" s="180"/>
      <c r="T22" s="180"/>
      <c r="U22" s="179"/>
      <c r="V22" s="179"/>
      <c r="W22" s="180"/>
    </row>
    <row r="23" spans="1:23" s="195" customFormat="1" ht="22.5" outlineLevel="3" x14ac:dyDescent="0.2">
      <c r="A23" s="185"/>
      <c r="B23" s="186"/>
      <c r="C23" s="185"/>
      <c r="D23" s="187"/>
      <c r="E23" s="188" t="s">
        <v>927</v>
      </c>
      <c r="F23" s="248"/>
      <c r="G23" s="248"/>
      <c r="H23" s="248"/>
      <c r="I23" s="191" t="s">
        <v>927</v>
      </c>
      <c r="J23" s="191" t="s">
        <v>1535</v>
      </c>
      <c r="K23" s="191">
        <v>4</v>
      </c>
      <c r="L23" s="191" t="s">
        <v>73</v>
      </c>
      <c r="M23" s="191">
        <v>2</v>
      </c>
      <c r="N23" s="191" t="s">
        <v>1536</v>
      </c>
      <c r="O23" s="191" t="s">
        <v>1283</v>
      </c>
      <c r="P23" s="192" t="s">
        <v>1284</v>
      </c>
      <c r="Q23" s="192" t="s">
        <v>1518</v>
      </c>
      <c r="R23" s="192" t="s">
        <v>1720</v>
      </c>
      <c r="S23" s="192"/>
      <c r="T23" s="192"/>
      <c r="U23" s="191"/>
      <c r="V23" s="191" t="s">
        <v>2416</v>
      </c>
      <c r="W23" s="192" t="s">
        <v>2031</v>
      </c>
    </row>
    <row r="24" spans="1:23" s="195" customFormat="1" ht="12.75" outlineLevel="3" x14ac:dyDescent="0.2">
      <c r="A24" s="185"/>
      <c r="B24" s="186"/>
      <c r="C24" s="185"/>
      <c r="D24" s="187"/>
      <c r="E24" s="188" t="s">
        <v>1781</v>
      </c>
      <c r="F24" s="248"/>
      <c r="G24" s="248"/>
      <c r="H24" s="248"/>
      <c r="I24" s="191" t="s">
        <v>1781</v>
      </c>
      <c r="J24" s="191" t="s">
        <v>1548</v>
      </c>
      <c r="K24" s="191">
        <v>4</v>
      </c>
      <c r="L24" s="191"/>
      <c r="M24" s="191"/>
      <c r="N24" s="191"/>
      <c r="O24" s="191"/>
      <c r="P24" s="192"/>
      <c r="Q24" s="192"/>
      <c r="R24" s="192"/>
      <c r="S24" s="192"/>
      <c r="T24" s="192"/>
      <c r="U24" s="191"/>
      <c r="V24" s="191"/>
      <c r="W24" s="192"/>
    </row>
    <row r="25" spans="1:23" s="203" customFormat="1" ht="67.5" outlineLevel="4" x14ac:dyDescent="0.2">
      <c r="A25" s="196"/>
      <c r="B25" s="197"/>
      <c r="C25" s="196"/>
      <c r="D25" s="196"/>
      <c r="E25" s="196"/>
      <c r="F25" s="249" t="s">
        <v>928</v>
      </c>
      <c r="G25" s="249"/>
      <c r="H25" s="249"/>
      <c r="I25" s="200" t="s">
        <v>928</v>
      </c>
      <c r="J25" s="200" t="s">
        <v>1548</v>
      </c>
      <c r="K25" s="200">
        <v>5</v>
      </c>
      <c r="L25" s="200" t="s">
        <v>197</v>
      </c>
      <c r="M25" s="200">
        <v>2</v>
      </c>
      <c r="N25" s="200" t="s">
        <v>1535</v>
      </c>
      <c r="O25" s="200" t="s">
        <v>1285</v>
      </c>
      <c r="P25" s="201" t="s">
        <v>1286</v>
      </c>
      <c r="Q25" s="201" t="s">
        <v>1540</v>
      </c>
      <c r="R25" s="201"/>
      <c r="S25" s="201"/>
      <c r="T25" s="201"/>
      <c r="U25" s="200"/>
      <c r="V25" s="201" t="s">
        <v>2439</v>
      </c>
      <c r="W25" s="201" t="s">
        <v>2331</v>
      </c>
    </row>
    <row r="26" spans="1:23" s="183" customFormat="1" ht="23.25" outlineLevel="2" x14ac:dyDescent="0.25">
      <c r="A26" s="173"/>
      <c r="B26" s="173"/>
      <c r="C26" s="174"/>
      <c r="D26" s="175" t="s">
        <v>959</v>
      </c>
      <c r="E26" s="176"/>
      <c r="F26" s="176"/>
      <c r="G26" s="176"/>
      <c r="H26" s="176"/>
      <c r="I26" s="179" t="s">
        <v>959</v>
      </c>
      <c r="J26" s="179" t="s">
        <v>1535</v>
      </c>
      <c r="K26" s="179">
        <v>3</v>
      </c>
      <c r="L26" s="179" t="s">
        <v>741</v>
      </c>
      <c r="M26" s="179">
        <v>2</v>
      </c>
      <c r="N26" s="179" t="s">
        <v>1536</v>
      </c>
      <c r="O26" s="179" t="s">
        <v>1345</v>
      </c>
      <c r="P26" s="180" t="s">
        <v>1346</v>
      </c>
      <c r="Q26" s="180"/>
      <c r="R26" s="180"/>
      <c r="S26" s="180"/>
      <c r="T26" s="180"/>
      <c r="U26" s="179"/>
      <c r="V26" s="179" t="s">
        <v>2338</v>
      </c>
      <c r="W26" s="180"/>
    </row>
    <row r="27" spans="1:23" s="195" customFormat="1" ht="12.75" outlineLevel="3" x14ac:dyDescent="0.2">
      <c r="A27" s="185"/>
      <c r="B27" s="186"/>
      <c r="C27" s="185"/>
      <c r="D27" s="187"/>
      <c r="E27" s="188" t="s">
        <v>964</v>
      </c>
      <c r="F27" s="248"/>
      <c r="G27" s="248"/>
      <c r="H27" s="248"/>
      <c r="I27" s="191" t="s">
        <v>964</v>
      </c>
      <c r="J27" s="191" t="s">
        <v>1535</v>
      </c>
      <c r="K27" s="191">
        <v>4</v>
      </c>
      <c r="L27" s="191" t="s">
        <v>229</v>
      </c>
      <c r="M27" s="191">
        <v>3</v>
      </c>
      <c r="N27" s="191" t="s">
        <v>1535</v>
      </c>
      <c r="O27" s="191" t="s">
        <v>1355</v>
      </c>
      <c r="P27" s="192" t="s">
        <v>1356</v>
      </c>
      <c r="Q27" s="192" t="s">
        <v>1518</v>
      </c>
      <c r="R27" s="192" t="s">
        <v>1744</v>
      </c>
      <c r="S27" s="192"/>
      <c r="T27" s="192" t="s">
        <v>1881</v>
      </c>
      <c r="U27" s="191"/>
      <c r="V27" s="191" t="s">
        <v>2422</v>
      </c>
      <c r="W27" s="192"/>
    </row>
    <row r="28" spans="1:23" s="203" customFormat="1" ht="22.5" outlineLevel="4" x14ac:dyDescent="0.2">
      <c r="A28" s="196"/>
      <c r="B28" s="197"/>
      <c r="C28" s="196"/>
      <c r="D28" s="196"/>
      <c r="E28" s="196"/>
      <c r="F28" s="249" t="s">
        <v>965</v>
      </c>
      <c r="G28" s="249"/>
      <c r="H28" s="249"/>
      <c r="I28" s="200" t="s">
        <v>965</v>
      </c>
      <c r="J28" s="200"/>
      <c r="K28" s="200">
        <v>5</v>
      </c>
      <c r="L28" s="200" t="s">
        <v>231</v>
      </c>
      <c r="M28" s="200">
        <v>4</v>
      </c>
      <c r="N28" s="200" t="s">
        <v>1536</v>
      </c>
      <c r="O28" s="200" t="s">
        <v>1357</v>
      </c>
      <c r="P28" s="201" t="s">
        <v>1358</v>
      </c>
      <c r="Q28" s="201" t="s">
        <v>1576</v>
      </c>
      <c r="R28" s="201"/>
      <c r="S28" s="201"/>
      <c r="T28" s="201"/>
      <c r="U28" s="200"/>
      <c r="V28" s="200" t="s">
        <v>2423</v>
      </c>
      <c r="W28" s="201"/>
    </row>
    <row r="29" spans="1:23" s="195" customFormat="1" ht="45" outlineLevel="3" x14ac:dyDescent="0.2">
      <c r="A29" s="185"/>
      <c r="B29" s="186"/>
      <c r="C29" s="185"/>
      <c r="D29" s="187"/>
      <c r="E29" s="188" t="s">
        <v>962</v>
      </c>
      <c r="F29" s="248"/>
      <c r="G29" s="248"/>
      <c r="H29" s="248"/>
      <c r="I29" s="191" t="s">
        <v>962</v>
      </c>
      <c r="J29" s="191" t="s">
        <v>1535</v>
      </c>
      <c r="K29" s="191">
        <v>4</v>
      </c>
      <c r="L29" s="191" t="s">
        <v>227</v>
      </c>
      <c r="M29" s="191">
        <v>3</v>
      </c>
      <c r="N29" s="191" t="s">
        <v>1535</v>
      </c>
      <c r="O29" s="191" t="s">
        <v>1351</v>
      </c>
      <c r="P29" s="192" t="s">
        <v>1352</v>
      </c>
      <c r="Q29" s="192" t="s">
        <v>1518</v>
      </c>
      <c r="R29" s="192"/>
      <c r="S29" s="192"/>
      <c r="T29" s="192" t="s">
        <v>1879</v>
      </c>
      <c r="U29" s="191"/>
      <c r="V29" s="192" t="s">
        <v>2441</v>
      </c>
      <c r="W29" s="192" t="s">
        <v>2029</v>
      </c>
    </row>
    <row r="30" spans="1:23" s="195" customFormat="1" ht="45" outlineLevel="3" x14ac:dyDescent="0.2">
      <c r="A30" s="185"/>
      <c r="B30" s="186"/>
      <c r="C30" s="185"/>
      <c r="D30" s="187"/>
      <c r="E30" s="188" t="s">
        <v>963</v>
      </c>
      <c r="F30" s="248"/>
      <c r="G30" s="248"/>
      <c r="H30" s="248"/>
      <c r="I30" s="191" t="s">
        <v>963</v>
      </c>
      <c r="J30" s="191" t="s">
        <v>1535</v>
      </c>
      <c r="K30" s="191">
        <v>4</v>
      </c>
      <c r="L30" s="191" t="s">
        <v>228</v>
      </c>
      <c r="M30" s="191">
        <v>3</v>
      </c>
      <c r="N30" s="191" t="s">
        <v>1535</v>
      </c>
      <c r="O30" s="191" t="s">
        <v>1353</v>
      </c>
      <c r="P30" s="192" t="s">
        <v>1354</v>
      </c>
      <c r="Q30" s="192" t="s">
        <v>1518</v>
      </c>
      <c r="R30" s="192"/>
      <c r="S30" s="192"/>
      <c r="T30" s="192" t="s">
        <v>1880</v>
      </c>
      <c r="U30" s="191"/>
      <c r="V30" s="192" t="s">
        <v>2442</v>
      </c>
      <c r="W30" s="192" t="s">
        <v>2029</v>
      </c>
    </row>
    <row r="31" spans="1:23" s="195" customFormat="1" ht="33.75" outlineLevel="3" x14ac:dyDescent="0.2">
      <c r="A31" s="185"/>
      <c r="B31" s="186"/>
      <c r="C31" s="185"/>
      <c r="D31" s="187"/>
      <c r="E31" s="188" t="s">
        <v>960</v>
      </c>
      <c r="F31" s="248"/>
      <c r="G31" s="248"/>
      <c r="H31" s="248"/>
      <c r="I31" s="191" t="s">
        <v>960</v>
      </c>
      <c r="J31" s="191" t="s">
        <v>1548</v>
      </c>
      <c r="K31" s="191">
        <v>4</v>
      </c>
      <c r="L31" s="191" t="s">
        <v>225</v>
      </c>
      <c r="M31" s="191">
        <v>3</v>
      </c>
      <c r="N31" s="191" t="s">
        <v>1536</v>
      </c>
      <c r="O31" s="191" t="s">
        <v>1347</v>
      </c>
      <c r="P31" s="192" t="s">
        <v>1348</v>
      </c>
      <c r="Q31" s="192" t="s">
        <v>1540</v>
      </c>
      <c r="R31" s="192" t="s">
        <v>1740</v>
      </c>
      <c r="S31" s="192"/>
      <c r="T31" s="192"/>
      <c r="U31" s="191"/>
      <c r="V31" s="191" t="s">
        <v>2424</v>
      </c>
      <c r="W31" s="192" t="s">
        <v>2325</v>
      </c>
    </row>
    <row r="32" spans="1:23" s="195" customFormat="1" ht="33.75" outlineLevel="3" x14ac:dyDescent="0.2">
      <c r="A32" s="185"/>
      <c r="B32" s="186"/>
      <c r="C32" s="185"/>
      <c r="D32" s="187"/>
      <c r="E32" s="188" t="s">
        <v>961</v>
      </c>
      <c r="F32" s="248"/>
      <c r="G32" s="248"/>
      <c r="H32" s="248"/>
      <c r="I32" s="191" t="s">
        <v>961</v>
      </c>
      <c r="J32" s="191" t="s">
        <v>1535</v>
      </c>
      <c r="K32" s="191">
        <v>4</v>
      </c>
      <c r="L32" s="191" t="s">
        <v>226</v>
      </c>
      <c r="M32" s="191">
        <v>3</v>
      </c>
      <c r="N32" s="191" t="s">
        <v>1535</v>
      </c>
      <c r="O32" s="191" t="s">
        <v>1349</v>
      </c>
      <c r="P32" s="192" t="s">
        <v>1350</v>
      </c>
      <c r="Q32" s="192" t="s">
        <v>1540</v>
      </c>
      <c r="R32" s="192"/>
      <c r="S32" s="192"/>
      <c r="T32" s="192"/>
      <c r="U32" s="191"/>
      <c r="V32" s="191" t="s">
        <v>2424</v>
      </c>
      <c r="W32" s="192" t="s">
        <v>2325</v>
      </c>
    </row>
    <row r="33" spans="1:23" s="195" customFormat="1" ht="22.5" outlineLevel="3" x14ac:dyDescent="0.2">
      <c r="A33" s="185"/>
      <c r="B33" s="186"/>
      <c r="C33" s="185"/>
      <c r="D33" s="187"/>
      <c r="E33" s="188" t="s">
        <v>970</v>
      </c>
      <c r="F33" s="248"/>
      <c r="G33" s="248"/>
      <c r="H33" s="248"/>
      <c r="I33" s="191" t="s">
        <v>970</v>
      </c>
      <c r="J33" s="191" t="s">
        <v>1548</v>
      </c>
      <c r="K33" s="191">
        <v>4</v>
      </c>
      <c r="L33" s="191" t="s">
        <v>753</v>
      </c>
      <c r="M33" s="191">
        <v>3</v>
      </c>
      <c r="N33" s="191" t="s">
        <v>1548</v>
      </c>
      <c r="O33" s="191" t="s">
        <v>1367</v>
      </c>
      <c r="P33" s="192" t="s">
        <v>1368</v>
      </c>
      <c r="Q33" s="192"/>
      <c r="R33" s="192"/>
      <c r="S33" s="192"/>
      <c r="T33" s="192"/>
      <c r="U33" s="191"/>
      <c r="V33" s="191" t="s">
        <v>2425</v>
      </c>
      <c r="W33" s="192"/>
    </row>
    <row r="34" spans="1:23" s="203" customFormat="1" ht="105" customHeight="1" outlineLevel="4" x14ac:dyDescent="0.2">
      <c r="A34" s="196"/>
      <c r="B34" s="197"/>
      <c r="C34" s="196"/>
      <c r="D34" s="196"/>
      <c r="E34" s="196"/>
      <c r="F34" s="249" t="s">
        <v>971</v>
      </c>
      <c r="G34" s="249"/>
      <c r="H34" s="249"/>
      <c r="I34" s="200" t="s">
        <v>971</v>
      </c>
      <c r="J34" s="200" t="s">
        <v>1548</v>
      </c>
      <c r="K34" s="200">
        <v>5</v>
      </c>
      <c r="L34" s="200" t="s">
        <v>236</v>
      </c>
      <c r="M34" s="200">
        <v>4</v>
      </c>
      <c r="N34" s="200" t="s">
        <v>1536</v>
      </c>
      <c r="O34" s="200" t="s">
        <v>1369</v>
      </c>
      <c r="P34" s="201" t="s">
        <v>1370</v>
      </c>
      <c r="Q34" s="201" t="s">
        <v>1540</v>
      </c>
      <c r="R34" s="201" t="s">
        <v>1755</v>
      </c>
      <c r="S34" s="201"/>
      <c r="T34" s="201" t="s">
        <v>2653</v>
      </c>
      <c r="U34" s="200"/>
      <c r="V34" s="200" t="s">
        <v>2426</v>
      </c>
      <c r="W34" s="201" t="s">
        <v>2336</v>
      </c>
    </row>
    <row r="35" spans="1:23" s="203" customFormat="1" ht="56.25" outlineLevel="4" x14ac:dyDescent="0.2">
      <c r="A35" s="196"/>
      <c r="B35" s="197"/>
      <c r="C35" s="196"/>
      <c r="D35" s="196"/>
      <c r="E35" s="196"/>
      <c r="F35" s="249" t="s">
        <v>972</v>
      </c>
      <c r="G35" s="249"/>
      <c r="H35" s="249"/>
      <c r="I35" s="200" t="s">
        <v>972</v>
      </c>
      <c r="J35" s="200" t="s">
        <v>1548</v>
      </c>
      <c r="K35" s="200">
        <v>5</v>
      </c>
      <c r="L35" s="200" t="s">
        <v>238</v>
      </c>
      <c r="M35" s="200">
        <v>4</v>
      </c>
      <c r="N35" s="200" t="s">
        <v>1536</v>
      </c>
      <c r="O35" s="200" t="s">
        <v>1371</v>
      </c>
      <c r="P35" s="201" t="s">
        <v>1372</v>
      </c>
      <c r="Q35" s="201" t="s">
        <v>1540</v>
      </c>
      <c r="R35" s="201" t="s">
        <v>1755</v>
      </c>
      <c r="S35" s="201"/>
      <c r="T35" s="201" t="s">
        <v>2652</v>
      </c>
      <c r="U35" s="200"/>
      <c r="V35" s="200" t="s">
        <v>198</v>
      </c>
      <c r="W35" s="201" t="s">
        <v>2326</v>
      </c>
    </row>
    <row r="36" spans="1:23" s="195" customFormat="1" ht="12.75" outlineLevel="3" x14ac:dyDescent="0.2">
      <c r="A36" s="185"/>
      <c r="B36" s="186"/>
      <c r="C36" s="185"/>
      <c r="D36" s="187"/>
      <c r="E36" s="188" t="s">
        <v>1782</v>
      </c>
      <c r="F36" s="248"/>
      <c r="G36" s="248"/>
      <c r="H36" s="248"/>
      <c r="I36" s="191" t="s">
        <v>1782</v>
      </c>
      <c r="J36" s="191" t="s">
        <v>1548</v>
      </c>
      <c r="K36" s="191">
        <v>4</v>
      </c>
      <c r="L36" s="191"/>
      <c r="M36" s="191"/>
      <c r="N36" s="191"/>
      <c r="O36" s="191"/>
      <c r="P36" s="192"/>
      <c r="Q36" s="192"/>
      <c r="R36" s="192"/>
      <c r="S36" s="192"/>
      <c r="T36" s="192"/>
      <c r="U36" s="191"/>
      <c r="V36" s="191"/>
      <c r="W36" s="192"/>
    </row>
    <row r="37" spans="1:23" s="203" customFormat="1" ht="11.25" outlineLevel="4" x14ac:dyDescent="0.2">
      <c r="A37" s="196"/>
      <c r="B37" s="197"/>
      <c r="C37" s="196"/>
      <c r="D37" s="196"/>
      <c r="E37" s="196"/>
      <c r="F37" s="249" t="s">
        <v>966</v>
      </c>
      <c r="G37" s="249"/>
      <c r="H37" s="249"/>
      <c r="I37" s="200" t="s">
        <v>966</v>
      </c>
      <c r="J37" s="200" t="s">
        <v>1535</v>
      </c>
      <c r="K37" s="200">
        <v>5</v>
      </c>
      <c r="L37" s="200" t="s">
        <v>230</v>
      </c>
      <c r="M37" s="200">
        <v>3</v>
      </c>
      <c r="N37" s="200" t="s">
        <v>1548</v>
      </c>
      <c r="O37" s="200" t="s">
        <v>1359</v>
      </c>
      <c r="P37" s="201" t="s">
        <v>1360</v>
      </c>
      <c r="Q37" s="201" t="s">
        <v>1518</v>
      </c>
      <c r="R37" s="201" t="s">
        <v>1747</v>
      </c>
      <c r="S37" s="201"/>
      <c r="T37" s="201" t="s">
        <v>1882</v>
      </c>
      <c r="U37" s="200"/>
      <c r="V37" s="200" t="s">
        <v>2422</v>
      </c>
      <c r="W37" s="201"/>
    </row>
    <row r="38" spans="1:23" s="255" customFormat="1" ht="22.5" outlineLevel="5" x14ac:dyDescent="0.2">
      <c r="A38" s="250"/>
      <c r="B38" s="250"/>
      <c r="C38" s="250"/>
      <c r="D38" s="250"/>
      <c r="E38" s="250"/>
      <c r="F38" s="250"/>
      <c r="G38" s="251" t="s">
        <v>967</v>
      </c>
      <c r="H38" s="252"/>
      <c r="I38" s="253" t="s">
        <v>967</v>
      </c>
      <c r="J38" s="253"/>
      <c r="K38" s="253">
        <v>6</v>
      </c>
      <c r="L38" s="253" t="s">
        <v>232</v>
      </c>
      <c r="M38" s="253">
        <v>4</v>
      </c>
      <c r="N38" s="253" t="s">
        <v>1536</v>
      </c>
      <c r="O38" s="253" t="s">
        <v>1361</v>
      </c>
      <c r="P38" s="254" t="s">
        <v>1362</v>
      </c>
      <c r="Q38" s="254" t="s">
        <v>1576</v>
      </c>
      <c r="R38" s="254"/>
      <c r="S38" s="254"/>
      <c r="T38" s="254"/>
      <c r="U38" s="253"/>
      <c r="V38" s="253" t="s">
        <v>2423</v>
      </c>
      <c r="W38" s="254"/>
    </row>
    <row r="39" spans="1:23" s="255" customFormat="1" ht="11.25" outlineLevel="5" x14ac:dyDescent="0.2">
      <c r="A39" s="250"/>
      <c r="B39" s="250"/>
      <c r="C39" s="250"/>
      <c r="D39" s="250"/>
      <c r="E39" s="250"/>
      <c r="F39" s="250"/>
      <c r="G39" s="251" t="s">
        <v>968</v>
      </c>
      <c r="H39" s="252"/>
      <c r="I39" s="253" t="s">
        <v>968</v>
      </c>
      <c r="J39" s="253"/>
      <c r="K39" s="253">
        <v>6</v>
      </c>
      <c r="L39" s="253" t="s">
        <v>234</v>
      </c>
      <c r="M39" s="253"/>
      <c r="N39" s="253" t="s">
        <v>1535</v>
      </c>
      <c r="O39" s="253" t="s">
        <v>1363</v>
      </c>
      <c r="P39" s="254" t="s">
        <v>1364</v>
      </c>
      <c r="Q39" s="254" t="s">
        <v>1576</v>
      </c>
      <c r="R39" s="254"/>
      <c r="S39" s="254"/>
      <c r="T39" s="254"/>
      <c r="U39" s="253"/>
      <c r="V39" s="253" t="s">
        <v>2423</v>
      </c>
      <c r="W39" s="254" t="s">
        <v>2030</v>
      </c>
    </row>
    <row r="40" spans="1:23" s="195" customFormat="1" ht="12.75" outlineLevel="3" x14ac:dyDescent="0.2">
      <c r="A40" s="187"/>
      <c r="B40" s="256"/>
      <c r="C40" s="187"/>
      <c r="D40" s="187"/>
      <c r="E40" s="210" t="s">
        <v>1783</v>
      </c>
      <c r="F40" s="257"/>
      <c r="G40" s="248"/>
      <c r="H40" s="248"/>
      <c r="I40" s="191" t="s">
        <v>1783</v>
      </c>
      <c r="J40" s="191" t="s">
        <v>1535</v>
      </c>
      <c r="K40" s="191">
        <v>4</v>
      </c>
      <c r="L40" s="191"/>
      <c r="M40" s="191"/>
      <c r="N40" s="191"/>
      <c r="O40" s="191"/>
      <c r="P40" s="192"/>
      <c r="Q40" s="192"/>
      <c r="R40" s="192"/>
      <c r="S40" s="192"/>
      <c r="T40" s="192"/>
      <c r="U40" s="191"/>
      <c r="V40" s="191"/>
      <c r="W40" s="192"/>
    </row>
    <row r="41" spans="1:23" s="195" customFormat="1" ht="56.25" outlineLevel="3" x14ac:dyDescent="0.2">
      <c r="A41" s="185"/>
      <c r="B41" s="186"/>
      <c r="C41" s="185"/>
      <c r="D41" s="187"/>
      <c r="E41" s="188" t="s">
        <v>969</v>
      </c>
      <c r="F41" s="248"/>
      <c r="G41" s="248"/>
      <c r="H41" s="248"/>
      <c r="I41" s="191" t="s">
        <v>969</v>
      </c>
      <c r="J41" s="191" t="s">
        <v>1535</v>
      </c>
      <c r="K41" s="191">
        <v>4</v>
      </c>
      <c r="L41" s="191" t="s">
        <v>235</v>
      </c>
      <c r="M41" s="191">
        <v>3</v>
      </c>
      <c r="N41" s="191" t="s">
        <v>1535</v>
      </c>
      <c r="O41" s="191" t="s">
        <v>1365</v>
      </c>
      <c r="P41" s="192" t="s">
        <v>1366</v>
      </c>
      <c r="Q41" s="192" t="s">
        <v>1546</v>
      </c>
      <c r="R41" s="192"/>
      <c r="S41" s="192"/>
      <c r="T41" s="192"/>
      <c r="U41" s="191"/>
      <c r="V41" s="192" t="s">
        <v>2429</v>
      </c>
      <c r="W41" s="192" t="s">
        <v>2014</v>
      </c>
    </row>
    <row r="42" spans="1:23" s="183" customFormat="1" ht="34.5" outlineLevel="2" x14ac:dyDescent="0.25">
      <c r="A42" s="173"/>
      <c r="B42" s="173"/>
      <c r="C42" s="174"/>
      <c r="D42" s="175" t="s">
        <v>948</v>
      </c>
      <c r="E42" s="176"/>
      <c r="F42" s="176"/>
      <c r="G42" s="176"/>
      <c r="H42" s="176"/>
      <c r="I42" s="179" t="s">
        <v>948</v>
      </c>
      <c r="J42" s="179" t="s">
        <v>1535</v>
      </c>
      <c r="K42" s="179">
        <v>3</v>
      </c>
      <c r="L42" s="179" t="s">
        <v>728</v>
      </c>
      <c r="M42" s="179">
        <v>2</v>
      </c>
      <c r="N42" s="179" t="s">
        <v>1536</v>
      </c>
      <c r="O42" s="179" t="s">
        <v>1327</v>
      </c>
      <c r="P42" s="180" t="s">
        <v>1328</v>
      </c>
      <c r="Q42" s="180"/>
      <c r="R42" s="180"/>
      <c r="S42" s="180"/>
      <c r="T42" s="180"/>
      <c r="U42" s="179"/>
      <c r="V42" s="179" t="s">
        <v>2338</v>
      </c>
      <c r="W42" s="180"/>
    </row>
    <row r="43" spans="1:23" s="195" customFormat="1" ht="12.75" outlineLevel="3" x14ac:dyDescent="0.2">
      <c r="A43" s="185"/>
      <c r="B43" s="186"/>
      <c r="C43" s="185"/>
      <c r="D43" s="187"/>
      <c r="E43" s="188" t="s">
        <v>1784</v>
      </c>
      <c r="F43" s="248"/>
      <c r="G43" s="248"/>
      <c r="H43" s="248"/>
      <c r="I43" s="191" t="s">
        <v>1784</v>
      </c>
      <c r="J43" s="191" t="s">
        <v>1535</v>
      </c>
      <c r="K43" s="191">
        <v>4</v>
      </c>
      <c r="L43" s="191"/>
      <c r="M43" s="191"/>
      <c r="N43" s="191"/>
      <c r="O43" s="191"/>
      <c r="P43" s="192"/>
      <c r="Q43" s="192"/>
      <c r="R43" s="192"/>
      <c r="S43" s="192"/>
      <c r="T43" s="192"/>
      <c r="U43" s="191"/>
      <c r="V43" s="191"/>
      <c r="W43" s="192"/>
    </row>
    <row r="44" spans="1:23" s="203" customFormat="1" ht="67.5" outlineLevel="4" x14ac:dyDescent="0.2">
      <c r="A44" s="196"/>
      <c r="B44" s="197"/>
      <c r="C44" s="196"/>
      <c r="D44" s="196"/>
      <c r="E44" s="196"/>
      <c r="F44" s="249" t="s">
        <v>935</v>
      </c>
      <c r="G44" s="249"/>
      <c r="H44" s="249"/>
      <c r="I44" s="200" t="s">
        <v>935</v>
      </c>
      <c r="J44" s="200" t="s">
        <v>1535</v>
      </c>
      <c r="K44" s="200">
        <v>5</v>
      </c>
      <c r="L44" s="200" t="s">
        <v>240</v>
      </c>
      <c r="M44" s="200">
        <v>2</v>
      </c>
      <c r="N44" s="200" t="s">
        <v>1535</v>
      </c>
      <c r="O44" s="200" t="s">
        <v>1296</v>
      </c>
      <c r="P44" s="201" t="s">
        <v>1297</v>
      </c>
      <c r="Q44" s="201" t="s">
        <v>1560</v>
      </c>
      <c r="R44" s="201"/>
      <c r="S44" s="201"/>
      <c r="T44" s="201" t="s">
        <v>1875</v>
      </c>
      <c r="U44" s="200"/>
      <c r="V44" s="201" t="s">
        <v>2421</v>
      </c>
      <c r="W44" s="201" t="s">
        <v>2024</v>
      </c>
    </row>
    <row r="45" spans="1:23" s="195" customFormat="1" ht="12.75" outlineLevel="3" x14ac:dyDescent="0.2">
      <c r="A45" s="185"/>
      <c r="B45" s="186"/>
      <c r="C45" s="185"/>
      <c r="D45" s="187"/>
      <c r="E45" s="188" t="s">
        <v>1785</v>
      </c>
      <c r="F45" s="248"/>
      <c r="G45" s="248"/>
      <c r="H45" s="248"/>
      <c r="I45" s="191" t="s">
        <v>1785</v>
      </c>
      <c r="J45" s="191" t="s">
        <v>1535</v>
      </c>
      <c r="K45" s="191">
        <v>4</v>
      </c>
      <c r="L45" s="191"/>
      <c r="M45" s="191"/>
      <c r="N45" s="191"/>
      <c r="O45" s="191"/>
      <c r="P45" s="192"/>
      <c r="Q45" s="192"/>
      <c r="R45" s="192"/>
      <c r="S45" s="192"/>
      <c r="T45" s="192"/>
      <c r="U45" s="191"/>
      <c r="V45" s="191"/>
      <c r="W45" s="192"/>
    </row>
    <row r="46" spans="1:23" s="203" customFormat="1" ht="56.25" outlineLevel="4" x14ac:dyDescent="0.2">
      <c r="A46" s="196"/>
      <c r="B46" s="197"/>
      <c r="C46" s="196"/>
      <c r="D46" s="196"/>
      <c r="E46" s="196"/>
      <c r="F46" s="249" t="s">
        <v>951</v>
      </c>
      <c r="G46" s="249"/>
      <c r="H46" s="249"/>
      <c r="I46" s="200" t="s">
        <v>951</v>
      </c>
      <c r="J46" s="200" t="s">
        <v>1691</v>
      </c>
      <c r="K46" s="200">
        <v>5</v>
      </c>
      <c r="L46" s="200" t="s">
        <v>733</v>
      </c>
      <c r="M46" s="200">
        <v>3</v>
      </c>
      <c r="N46" s="200" t="s">
        <v>1535</v>
      </c>
      <c r="O46" s="200" t="s">
        <v>1333</v>
      </c>
      <c r="P46" s="201" t="s">
        <v>1334</v>
      </c>
      <c r="Q46" s="201" t="s">
        <v>1756</v>
      </c>
      <c r="R46" s="201" t="s">
        <v>1764</v>
      </c>
      <c r="S46" s="201"/>
      <c r="T46" s="201"/>
      <c r="U46" s="200"/>
      <c r="V46" s="201" t="s">
        <v>2429</v>
      </c>
      <c r="W46" s="201" t="s">
        <v>2014</v>
      </c>
    </row>
    <row r="47" spans="1:23" s="203" customFormat="1" ht="45" outlineLevel="4" x14ac:dyDescent="0.2">
      <c r="A47" s="196"/>
      <c r="B47" s="197"/>
      <c r="C47" s="196"/>
      <c r="D47" s="196"/>
      <c r="E47" s="196"/>
      <c r="F47" s="249" t="s">
        <v>952</v>
      </c>
      <c r="G47" s="249"/>
      <c r="H47" s="249"/>
      <c r="I47" s="200" t="s">
        <v>952</v>
      </c>
      <c r="J47" s="200" t="s">
        <v>1535</v>
      </c>
      <c r="K47" s="200">
        <v>5</v>
      </c>
      <c r="L47" s="200" t="s">
        <v>214</v>
      </c>
      <c r="M47" s="200">
        <v>3</v>
      </c>
      <c r="N47" s="200" t="s">
        <v>1535</v>
      </c>
      <c r="O47" s="200" t="s">
        <v>1335</v>
      </c>
      <c r="P47" s="201" t="s">
        <v>1336</v>
      </c>
      <c r="Q47" s="201" t="s">
        <v>1721</v>
      </c>
      <c r="R47" s="201"/>
      <c r="S47" s="201"/>
      <c r="T47" s="201"/>
      <c r="U47" s="200"/>
      <c r="V47" s="200" t="s">
        <v>2428</v>
      </c>
      <c r="W47" s="201" t="s">
        <v>2333</v>
      </c>
    </row>
    <row r="48" spans="1:23" s="255" customFormat="1" ht="45" outlineLevel="5" x14ac:dyDescent="0.2">
      <c r="A48" s="250"/>
      <c r="B48" s="250"/>
      <c r="C48" s="250"/>
      <c r="D48" s="250"/>
      <c r="E48" s="250"/>
      <c r="F48" s="250"/>
      <c r="G48" s="251" t="s">
        <v>954</v>
      </c>
      <c r="H48" s="252"/>
      <c r="I48" s="253" t="s">
        <v>954</v>
      </c>
      <c r="J48" s="253"/>
      <c r="K48" s="253">
        <v>6</v>
      </c>
      <c r="L48" s="253" t="s">
        <v>215</v>
      </c>
      <c r="M48" s="253">
        <v>3</v>
      </c>
      <c r="N48" s="253" t="s">
        <v>1535</v>
      </c>
      <c r="O48" s="253" t="s">
        <v>1337</v>
      </c>
      <c r="P48" s="254" t="s">
        <v>1338</v>
      </c>
      <c r="Q48" s="254" t="s">
        <v>1546</v>
      </c>
      <c r="R48" s="254"/>
      <c r="S48" s="254"/>
      <c r="T48" s="254"/>
      <c r="U48" s="253"/>
      <c r="V48" s="253" t="s">
        <v>2418</v>
      </c>
      <c r="W48" s="254" t="s">
        <v>2333</v>
      </c>
    </row>
    <row r="49" spans="1:23" s="203" customFormat="1" ht="11.25" outlineLevel="4" x14ac:dyDescent="0.2">
      <c r="A49" s="196"/>
      <c r="B49" s="197"/>
      <c r="C49" s="196"/>
      <c r="D49" s="196"/>
      <c r="E49" s="196"/>
      <c r="F49" s="249" t="s">
        <v>1786</v>
      </c>
      <c r="G49" s="249"/>
      <c r="H49" s="249"/>
      <c r="I49" s="200" t="s">
        <v>1786</v>
      </c>
      <c r="J49" s="200" t="s">
        <v>1548</v>
      </c>
      <c r="K49" s="200">
        <v>5</v>
      </c>
      <c r="L49" s="200"/>
      <c r="M49" s="200"/>
      <c r="N49" s="200"/>
      <c r="O49" s="200"/>
      <c r="P49" s="201"/>
      <c r="Q49" s="201"/>
      <c r="R49" s="201"/>
      <c r="S49" s="201"/>
      <c r="T49" s="201"/>
      <c r="U49" s="200"/>
      <c r="V49" s="200"/>
      <c r="W49" s="201"/>
    </row>
    <row r="50" spans="1:23" s="255" customFormat="1" ht="11.25" outlineLevel="5" x14ac:dyDescent="0.2">
      <c r="A50" s="250"/>
      <c r="B50" s="250"/>
      <c r="C50" s="250"/>
      <c r="D50" s="250"/>
      <c r="E50" s="250"/>
      <c r="F50" s="250"/>
      <c r="G50" s="251" t="s">
        <v>1787</v>
      </c>
      <c r="H50" s="252"/>
      <c r="I50" s="253" t="s">
        <v>1787</v>
      </c>
      <c r="J50" s="253" t="s">
        <v>1535</v>
      </c>
      <c r="K50" s="253">
        <v>6</v>
      </c>
      <c r="L50" s="253"/>
      <c r="M50" s="253"/>
      <c r="N50" s="253"/>
      <c r="O50" s="253"/>
      <c r="P50" s="254"/>
      <c r="Q50" s="254"/>
      <c r="R50" s="254"/>
      <c r="S50" s="254"/>
      <c r="T50" s="254"/>
      <c r="U50" s="253"/>
      <c r="V50" s="253"/>
      <c r="W50" s="254"/>
    </row>
    <row r="51" spans="1:23" s="261" customFormat="1" ht="11.25" outlineLevel="6" x14ac:dyDescent="0.2">
      <c r="A51" s="250"/>
      <c r="B51" s="250"/>
      <c r="C51" s="250"/>
      <c r="D51" s="250"/>
      <c r="E51" s="250"/>
      <c r="F51" s="250"/>
      <c r="G51" s="250"/>
      <c r="H51" s="258" t="s">
        <v>1788</v>
      </c>
      <c r="I51" s="259" t="s">
        <v>1788</v>
      </c>
      <c r="J51" s="259" t="s">
        <v>1536</v>
      </c>
      <c r="K51" s="259">
        <v>7</v>
      </c>
      <c r="L51" s="259"/>
      <c r="M51" s="259"/>
      <c r="N51" s="259"/>
      <c r="O51" s="259"/>
      <c r="P51" s="260"/>
      <c r="Q51" s="260"/>
      <c r="R51" s="260"/>
      <c r="S51" s="260"/>
      <c r="T51" s="260"/>
      <c r="U51" s="259"/>
      <c r="V51" s="259"/>
      <c r="W51" s="260"/>
    </row>
    <row r="52" spans="1:23" s="255" customFormat="1" ht="56.25" outlineLevel="5" x14ac:dyDescent="0.2">
      <c r="A52" s="250"/>
      <c r="B52" s="250"/>
      <c r="C52" s="250"/>
      <c r="D52" s="250"/>
      <c r="E52" s="250"/>
      <c r="F52" s="250"/>
      <c r="G52" s="251" t="s">
        <v>950</v>
      </c>
      <c r="H52" s="252"/>
      <c r="I52" s="253" t="s">
        <v>950</v>
      </c>
      <c r="J52" s="253" t="s">
        <v>1548</v>
      </c>
      <c r="K52" s="253">
        <v>6</v>
      </c>
      <c r="L52" s="253" t="s">
        <v>731</v>
      </c>
      <c r="M52" s="253">
        <v>3</v>
      </c>
      <c r="N52" s="253" t="s">
        <v>1535</v>
      </c>
      <c r="O52" s="253" t="s">
        <v>1331</v>
      </c>
      <c r="P52" s="254" t="s">
        <v>1332</v>
      </c>
      <c r="Q52" s="254" t="s">
        <v>1756</v>
      </c>
      <c r="R52" s="254"/>
      <c r="S52" s="254"/>
      <c r="T52" s="254"/>
      <c r="U52" s="253"/>
      <c r="V52" s="254" t="s">
        <v>2429</v>
      </c>
      <c r="W52" s="254" t="s">
        <v>2014</v>
      </c>
    </row>
    <row r="53" spans="1:23" s="195" customFormat="1" ht="12.75" outlineLevel="3" x14ac:dyDescent="0.2">
      <c r="A53" s="187"/>
      <c r="B53" s="256"/>
      <c r="C53" s="187"/>
      <c r="D53" s="187"/>
      <c r="E53" s="210" t="s">
        <v>1789</v>
      </c>
      <c r="F53" s="257"/>
      <c r="G53" s="248"/>
      <c r="H53" s="248"/>
      <c r="I53" s="191" t="s">
        <v>1789</v>
      </c>
      <c r="J53" s="191" t="s">
        <v>1535</v>
      </c>
      <c r="K53" s="191">
        <v>4</v>
      </c>
      <c r="L53" s="191"/>
      <c r="M53" s="191"/>
      <c r="N53" s="191"/>
      <c r="O53" s="191"/>
      <c r="P53" s="192"/>
      <c r="Q53" s="192"/>
      <c r="R53" s="192"/>
      <c r="S53" s="192"/>
      <c r="T53" s="192"/>
      <c r="U53" s="191"/>
      <c r="V53" s="191"/>
      <c r="W53" s="192"/>
    </row>
    <row r="54" spans="1:23" s="203" customFormat="1" ht="22.5" outlineLevel="4" x14ac:dyDescent="0.2">
      <c r="A54" s="196"/>
      <c r="B54" s="197"/>
      <c r="C54" s="196"/>
      <c r="D54" s="196"/>
      <c r="E54" s="196"/>
      <c r="F54" s="249" t="s">
        <v>949</v>
      </c>
      <c r="G54" s="249"/>
      <c r="H54" s="249"/>
      <c r="I54" s="200" t="s">
        <v>949</v>
      </c>
      <c r="J54" s="200" t="s">
        <v>1691</v>
      </c>
      <c r="K54" s="200">
        <v>5</v>
      </c>
      <c r="L54" s="200" t="s">
        <v>223</v>
      </c>
      <c r="M54" s="200">
        <v>3</v>
      </c>
      <c r="N54" s="200" t="s">
        <v>1536</v>
      </c>
      <c r="O54" s="200" t="s">
        <v>1329</v>
      </c>
      <c r="P54" s="201" t="s">
        <v>1330</v>
      </c>
      <c r="Q54" s="201" t="s">
        <v>1756</v>
      </c>
      <c r="R54" s="201" t="s">
        <v>1757</v>
      </c>
      <c r="S54" s="201"/>
      <c r="T54" s="201" t="s">
        <v>1878</v>
      </c>
      <c r="U54" s="200"/>
      <c r="V54" s="200" t="s">
        <v>2427</v>
      </c>
      <c r="W54" s="201"/>
    </row>
    <row r="55" spans="1:23" s="203" customFormat="1" ht="45" outlineLevel="4" x14ac:dyDescent="0.2">
      <c r="A55" s="196"/>
      <c r="B55" s="197"/>
      <c r="C55" s="196"/>
      <c r="D55" s="196"/>
      <c r="E55" s="196"/>
      <c r="F55" s="249" t="s">
        <v>953</v>
      </c>
      <c r="G55" s="249"/>
      <c r="H55" s="249"/>
      <c r="I55" s="200" t="s">
        <v>953</v>
      </c>
      <c r="J55" s="200" t="s">
        <v>1535</v>
      </c>
      <c r="K55" s="200">
        <v>5</v>
      </c>
      <c r="L55" s="200" t="s">
        <v>214</v>
      </c>
      <c r="M55" s="200">
        <v>3</v>
      </c>
      <c r="N55" s="200" t="s">
        <v>1535</v>
      </c>
      <c r="O55" s="200" t="s">
        <v>1335</v>
      </c>
      <c r="P55" s="201" t="s">
        <v>1336</v>
      </c>
      <c r="Q55" s="201" t="s">
        <v>1721</v>
      </c>
      <c r="R55" s="201"/>
      <c r="S55" s="201"/>
      <c r="T55" s="201"/>
      <c r="U55" s="200"/>
      <c r="V55" s="200" t="s">
        <v>2428</v>
      </c>
      <c r="W55" s="201" t="s">
        <v>2333</v>
      </c>
    </row>
    <row r="56" spans="1:23" s="255" customFormat="1" ht="11.25" outlineLevel="5" x14ac:dyDescent="0.2">
      <c r="A56" s="250"/>
      <c r="B56" s="250"/>
      <c r="C56" s="250"/>
      <c r="D56" s="250"/>
      <c r="E56" s="250"/>
      <c r="F56" s="250"/>
      <c r="G56" s="251" t="s">
        <v>1790</v>
      </c>
      <c r="H56" s="252"/>
      <c r="I56" s="253" t="s">
        <v>1790</v>
      </c>
      <c r="J56" s="253"/>
      <c r="K56" s="253">
        <v>6</v>
      </c>
      <c r="L56" s="253"/>
      <c r="M56" s="253"/>
      <c r="N56" s="253"/>
      <c r="O56" s="253"/>
      <c r="P56" s="254"/>
      <c r="Q56" s="254"/>
      <c r="R56" s="254"/>
      <c r="S56" s="254"/>
      <c r="T56" s="254"/>
      <c r="U56" s="253"/>
      <c r="V56" s="253"/>
      <c r="W56" s="254"/>
    </row>
    <row r="57" spans="1:23" s="183" customFormat="1" outlineLevel="2" x14ac:dyDescent="0.25">
      <c r="A57" s="173"/>
      <c r="B57" s="173"/>
      <c r="C57" s="174"/>
      <c r="D57" s="175" t="s">
        <v>1791</v>
      </c>
      <c r="E57" s="176"/>
      <c r="F57" s="176"/>
      <c r="G57" s="176"/>
      <c r="H57" s="176"/>
      <c r="I57" s="179" t="s">
        <v>1791</v>
      </c>
      <c r="J57" s="179" t="s">
        <v>1535</v>
      </c>
      <c r="K57" s="179">
        <v>3</v>
      </c>
      <c r="L57" s="179"/>
      <c r="M57" s="179"/>
      <c r="N57" s="179"/>
      <c r="O57" s="179"/>
      <c r="P57" s="180"/>
      <c r="Q57" s="180"/>
      <c r="R57" s="180"/>
      <c r="S57" s="180"/>
      <c r="T57" s="180"/>
      <c r="U57" s="179"/>
      <c r="V57" s="179"/>
      <c r="W57" s="180"/>
    </row>
    <row r="58" spans="1:23" s="195" customFormat="1" ht="22.5" outlineLevel="3" x14ac:dyDescent="0.2">
      <c r="A58" s="185"/>
      <c r="B58" s="186"/>
      <c r="C58" s="185"/>
      <c r="D58" s="187"/>
      <c r="E58" s="188" t="s">
        <v>932</v>
      </c>
      <c r="F58" s="248"/>
      <c r="G58" s="248"/>
      <c r="H58" s="248"/>
      <c r="I58" s="191" t="s">
        <v>932</v>
      </c>
      <c r="J58" s="191" t="s">
        <v>1535</v>
      </c>
      <c r="K58" s="191">
        <v>4</v>
      </c>
      <c r="L58" s="191" t="s">
        <v>204</v>
      </c>
      <c r="M58" s="191">
        <v>2</v>
      </c>
      <c r="N58" s="191" t="s">
        <v>1536</v>
      </c>
      <c r="O58" s="191" t="s">
        <v>1291</v>
      </c>
      <c r="P58" s="192" t="s">
        <v>1292</v>
      </c>
      <c r="Q58" s="192" t="s">
        <v>1721</v>
      </c>
      <c r="R58" s="192" t="s">
        <v>1722</v>
      </c>
      <c r="S58" s="192"/>
      <c r="T58" s="192" t="s">
        <v>1873</v>
      </c>
      <c r="U58" s="191"/>
      <c r="V58" s="191" t="s">
        <v>2417</v>
      </c>
      <c r="W58" s="192" t="s">
        <v>2023</v>
      </c>
    </row>
    <row r="59" spans="1:23" s="203" customFormat="1" ht="67.5" outlineLevel="4" x14ac:dyDescent="0.2">
      <c r="A59" s="196"/>
      <c r="B59" s="197"/>
      <c r="C59" s="196"/>
      <c r="D59" s="196"/>
      <c r="E59" s="196"/>
      <c r="F59" s="249" t="s">
        <v>933</v>
      </c>
      <c r="G59" s="249"/>
      <c r="H59" s="249"/>
      <c r="I59" s="200" t="s">
        <v>933</v>
      </c>
      <c r="J59" s="200"/>
      <c r="K59" s="200">
        <v>5</v>
      </c>
      <c r="L59" s="200" t="s">
        <v>211</v>
      </c>
      <c r="M59" s="200">
        <v>2</v>
      </c>
      <c r="N59" s="200" t="s">
        <v>1536</v>
      </c>
      <c r="O59" s="200" t="s">
        <v>1293</v>
      </c>
      <c r="P59" s="201" t="s">
        <v>1294</v>
      </c>
      <c r="Q59" s="201" t="s">
        <v>1546</v>
      </c>
      <c r="R59" s="201" t="s">
        <v>1723</v>
      </c>
      <c r="S59" s="201"/>
      <c r="T59" s="201"/>
      <c r="U59" s="200"/>
      <c r="V59" s="200" t="s">
        <v>2418</v>
      </c>
      <c r="W59" s="201" t="s">
        <v>2332</v>
      </c>
    </row>
    <row r="60" spans="1:23" s="183" customFormat="1" outlineLevel="2" x14ac:dyDescent="0.25">
      <c r="A60" s="173"/>
      <c r="B60" s="173"/>
      <c r="C60" s="174"/>
      <c r="D60" s="175" t="s">
        <v>1792</v>
      </c>
      <c r="E60" s="176"/>
      <c r="F60" s="176"/>
      <c r="G60" s="176"/>
      <c r="H60" s="176"/>
      <c r="I60" s="179" t="s">
        <v>1792</v>
      </c>
      <c r="J60" s="179" t="s">
        <v>1536</v>
      </c>
      <c r="K60" s="179">
        <v>3</v>
      </c>
      <c r="L60" s="179"/>
      <c r="M60" s="179"/>
      <c r="N60" s="179"/>
      <c r="O60" s="179"/>
      <c r="P60" s="180"/>
      <c r="Q60" s="180"/>
      <c r="R60" s="180"/>
      <c r="S60" s="180"/>
      <c r="T60" s="180"/>
      <c r="U60" s="179"/>
      <c r="V60" s="179"/>
      <c r="W60" s="180"/>
    </row>
    <row r="61" spans="1:23" s="195" customFormat="1" ht="12.75" outlineLevel="3" x14ac:dyDescent="0.2">
      <c r="A61" s="185"/>
      <c r="B61" s="186"/>
      <c r="C61" s="185"/>
      <c r="D61" s="187"/>
      <c r="E61" s="188" t="s">
        <v>1793</v>
      </c>
      <c r="F61" s="248"/>
      <c r="G61" s="248"/>
      <c r="H61" s="248"/>
      <c r="I61" s="191" t="s">
        <v>1793</v>
      </c>
      <c r="J61" s="191" t="s">
        <v>1535</v>
      </c>
      <c r="K61" s="191">
        <v>4</v>
      </c>
      <c r="L61" s="191"/>
      <c r="M61" s="191"/>
      <c r="N61" s="191"/>
      <c r="O61" s="191"/>
      <c r="P61" s="192"/>
      <c r="Q61" s="192"/>
      <c r="R61" s="192"/>
      <c r="S61" s="192"/>
      <c r="T61" s="192"/>
      <c r="U61" s="191"/>
      <c r="V61" s="191"/>
      <c r="W61" s="192"/>
    </row>
    <row r="62" spans="1:23" s="195" customFormat="1" ht="33.75" outlineLevel="3" x14ac:dyDescent="0.2">
      <c r="A62" s="185"/>
      <c r="B62" s="186"/>
      <c r="C62" s="185"/>
      <c r="D62" s="187"/>
      <c r="E62" s="188" t="s">
        <v>955</v>
      </c>
      <c r="F62" s="248"/>
      <c r="G62" s="248"/>
      <c r="H62" s="248"/>
      <c r="I62" s="191" t="s">
        <v>955</v>
      </c>
      <c r="J62" s="191" t="s">
        <v>1548</v>
      </c>
      <c r="K62" s="191">
        <v>4</v>
      </c>
      <c r="L62" s="191" t="s">
        <v>737</v>
      </c>
      <c r="M62" s="191">
        <v>2</v>
      </c>
      <c r="N62" s="191" t="s">
        <v>1536</v>
      </c>
      <c r="O62" s="191" t="s">
        <v>1339</v>
      </c>
      <c r="P62" s="192" t="s">
        <v>1340</v>
      </c>
      <c r="Q62" s="192"/>
      <c r="R62" s="192"/>
      <c r="S62" s="192"/>
      <c r="T62" s="192"/>
      <c r="U62" s="191"/>
      <c r="V62" s="191" t="s">
        <v>2338</v>
      </c>
      <c r="W62" s="192"/>
    </row>
    <row r="63" spans="1:23" s="203" customFormat="1" ht="45" outlineLevel="4" x14ac:dyDescent="0.2">
      <c r="A63" s="196"/>
      <c r="B63" s="197"/>
      <c r="C63" s="196"/>
      <c r="D63" s="196"/>
      <c r="E63" s="196"/>
      <c r="F63" s="249" t="s">
        <v>956</v>
      </c>
      <c r="G63" s="249"/>
      <c r="H63" s="249"/>
      <c r="I63" s="200" t="s">
        <v>956</v>
      </c>
      <c r="J63" s="200" t="s">
        <v>1535</v>
      </c>
      <c r="K63" s="200">
        <v>5</v>
      </c>
      <c r="L63" s="200" t="s">
        <v>371</v>
      </c>
      <c r="M63" s="200">
        <v>3</v>
      </c>
      <c r="N63" s="200" t="s">
        <v>1536</v>
      </c>
      <c r="O63" s="200" t="s">
        <v>1341</v>
      </c>
      <c r="P63" s="201" t="s">
        <v>1342</v>
      </c>
      <c r="Q63" s="201" t="s">
        <v>1546</v>
      </c>
      <c r="R63" s="201" t="s">
        <v>1751</v>
      </c>
      <c r="S63" s="201" t="s">
        <v>1794</v>
      </c>
      <c r="T63" s="201" t="s">
        <v>2656</v>
      </c>
      <c r="U63" s="200"/>
      <c r="V63" s="200" t="s">
        <v>2405</v>
      </c>
      <c r="W63" s="201" t="s">
        <v>2017</v>
      </c>
    </row>
    <row r="64" spans="1:23" s="203" customFormat="1" ht="11.25" outlineLevel="4" x14ac:dyDescent="0.2">
      <c r="A64" s="196"/>
      <c r="B64" s="197"/>
      <c r="C64" s="196"/>
      <c r="D64" s="196"/>
      <c r="E64" s="196"/>
      <c r="F64" s="249" t="s">
        <v>1795</v>
      </c>
      <c r="G64" s="249"/>
      <c r="H64" s="249"/>
      <c r="I64" s="200" t="s">
        <v>1795</v>
      </c>
      <c r="J64" s="200" t="s">
        <v>1535</v>
      </c>
      <c r="K64" s="200">
        <v>5</v>
      </c>
      <c r="L64" s="200"/>
      <c r="M64" s="200"/>
      <c r="N64" s="200"/>
      <c r="O64" s="200"/>
      <c r="P64" s="201"/>
      <c r="Q64" s="201"/>
      <c r="R64" s="201"/>
      <c r="S64" s="201"/>
      <c r="T64" s="201"/>
      <c r="U64" s="200"/>
      <c r="V64" s="200"/>
      <c r="W64" s="201"/>
    </row>
    <row r="65" spans="1:23" s="203" customFormat="1" ht="45" outlineLevel="4" x14ac:dyDescent="0.2">
      <c r="A65" s="196"/>
      <c r="B65" s="197"/>
      <c r="C65" s="196"/>
      <c r="D65" s="196"/>
      <c r="E65" s="196"/>
      <c r="F65" s="249" t="s">
        <v>957</v>
      </c>
      <c r="G65" s="249"/>
      <c r="H65" s="249"/>
      <c r="I65" s="200" t="s">
        <v>957</v>
      </c>
      <c r="J65" s="200" t="s">
        <v>1535</v>
      </c>
      <c r="K65" s="200">
        <v>5</v>
      </c>
      <c r="L65" s="200" t="s">
        <v>371</v>
      </c>
      <c r="M65" s="200">
        <v>3</v>
      </c>
      <c r="N65" s="200" t="s">
        <v>1536</v>
      </c>
      <c r="O65" s="200" t="s">
        <v>1341</v>
      </c>
      <c r="P65" s="201" t="s">
        <v>1342</v>
      </c>
      <c r="Q65" s="201" t="s">
        <v>1546</v>
      </c>
      <c r="R65" s="201" t="s">
        <v>1751</v>
      </c>
      <c r="S65" s="201"/>
      <c r="T65" s="201" t="s">
        <v>2656</v>
      </c>
      <c r="U65" s="200"/>
      <c r="V65" s="200" t="s">
        <v>2405</v>
      </c>
      <c r="W65" s="201" t="s">
        <v>2017</v>
      </c>
    </row>
    <row r="66" spans="1:23" s="203" customFormat="1" ht="202.5" outlineLevel="4" x14ac:dyDescent="0.2">
      <c r="A66" s="196"/>
      <c r="B66" s="197"/>
      <c r="C66" s="196"/>
      <c r="D66" s="196"/>
      <c r="E66" s="196"/>
      <c r="F66" s="249" t="s">
        <v>958</v>
      </c>
      <c r="G66" s="249"/>
      <c r="H66" s="249"/>
      <c r="I66" s="200" t="s">
        <v>958</v>
      </c>
      <c r="J66" s="200" t="s">
        <v>1535</v>
      </c>
      <c r="K66" s="200">
        <v>5</v>
      </c>
      <c r="L66" s="200" t="s">
        <v>372</v>
      </c>
      <c r="M66" s="200">
        <v>3</v>
      </c>
      <c r="N66" s="200" t="s">
        <v>1535</v>
      </c>
      <c r="O66" s="200" t="s">
        <v>1343</v>
      </c>
      <c r="P66" s="201" t="s">
        <v>1344</v>
      </c>
      <c r="Q66" s="201" t="s">
        <v>1670</v>
      </c>
      <c r="R66" s="201" t="s">
        <v>1752</v>
      </c>
      <c r="S66" s="201"/>
      <c r="T66" s="201"/>
      <c r="U66" s="200"/>
      <c r="V66" s="200" t="s">
        <v>2406</v>
      </c>
      <c r="W66" s="201" t="s">
        <v>2018</v>
      </c>
    </row>
    <row r="67" spans="1:23" s="195" customFormat="1" ht="22.5" outlineLevel="3" x14ac:dyDescent="0.2">
      <c r="A67" s="185"/>
      <c r="B67" s="186"/>
      <c r="C67" s="185"/>
      <c r="D67" s="187"/>
      <c r="E67" s="188" t="s">
        <v>937</v>
      </c>
      <c r="F67" s="248"/>
      <c r="G67" s="248"/>
      <c r="H67" s="248"/>
      <c r="I67" s="191" t="s">
        <v>937</v>
      </c>
      <c r="J67" s="191" t="s">
        <v>1535</v>
      </c>
      <c r="K67" s="191">
        <v>4</v>
      </c>
      <c r="L67" s="191" t="s">
        <v>708</v>
      </c>
      <c r="M67" s="191">
        <v>2</v>
      </c>
      <c r="N67" s="191" t="s">
        <v>1535</v>
      </c>
      <c r="O67" s="191" t="s">
        <v>1299</v>
      </c>
      <c r="P67" s="192" t="s">
        <v>1300</v>
      </c>
      <c r="Q67" s="192"/>
      <c r="R67" s="192"/>
      <c r="S67" s="192"/>
      <c r="T67" s="192"/>
      <c r="U67" s="191"/>
      <c r="V67" s="191" t="s">
        <v>2338</v>
      </c>
      <c r="W67" s="192"/>
    </row>
    <row r="68" spans="1:23" s="203" customFormat="1" ht="11.25" outlineLevel="4" x14ac:dyDescent="0.2">
      <c r="A68" s="196"/>
      <c r="B68" s="197"/>
      <c r="C68" s="196"/>
      <c r="D68" s="196"/>
      <c r="E68" s="196"/>
      <c r="F68" s="249" t="s">
        <v>1796</v>
      </c>
      <c r="G68" s="249"/>
      <c r="H68" s="249"/>
      <c r="I68" s="200" t="s">
        <v>1796</v>
      </c>
      <c r="J68" s="200" t="s">
        <v>1535</v>
      </c>
      <c r="K68" s="200">
        <v>5</v>
      </c>
      <c r="L68" s="200"/>
      <c r="M68" s="200"/>
      <c r="N68" s="200"/>
      <c r="O68" s="200"/>
      <c r="P68" s="201"/>
      <c r="Q68" s="201"/>
      <c r="R68" s="201"/>
      <c r="S68" s="201"/>
      <c r="T68" s="201"/>
      <c r="U68" s="200"/>
      <c r="V68" s="200"/>
      <c r="W68" s="201"/>
    </row>
    <row r="69" spans="1:23" s="255" customFormat="1" ht="22.5" outlineLevel="5" x14ac:dyDescent="0.2">
      <c r="A69" s="250"/>
      <c r="B69" s="250"/>
      <c r="C69" s="250"/>
      <c r="D69" s="250"/>
      <c r="E69" s="250"/>
      <c r="F69" s="250"/>
      <c r="G69" s="251" t="s">
        <v>938</v>
      </c>
      <c r="H69" s="252"/>
      <c r="I69" s="253" t="s">
        <v>938</v>
      </c>
      <c r="J69" s="253" t="s">
        <v>1536</v>
      </c>
      <c r="K69" s="253">
        <v>6</v>
      </c>
      <c r="L69" s="253" t="s">
        <v>710</v>
      </c>
      <c r="M69" s="253">
        <v>3</v>
      </c>
      <c r="N69" s="253" t="s">
        <v>1535</v>
      </c>
      <c r="O69" s="253" t="s">
        <v>1301</v>
      </c>
      <c r="P69" s="254" t="s">
        <v>1302</v>
      </c>
      <c r="Q69" s="254" t="s">
        <v>1543</v>
      </c>
      <c r="R69" s="254" t="s">
        <v>1726</v>
      </c>
      <c r="S69" s="262" t="s">
        <v>1777</v>
      </c>
      <c r="T69" s="254"/>
      <c r="U69" s="253"/>
      <c r="V69" s="253" t="s">
        <v>2346</v>
      </c>
      <c r="W69" s="254"/>
    </row>
    <row r="70" spans="1:23" s="261" customFormat="1" ht="22.5" outlineLevel="6" x14ac:dyDescent="0.2">
      <c r="A70" s="250"/>
      <c r="B70" s="250"/>
      <c r="C70" s="250"/>
      <c r="D70" s="250"/>
      <c r="E70" s="250"/>
      <c r="F70" s="250"/>
      <c r="G70" s="250"/>
      <c r="H70" s="258" t="s">
        <v>939</v>
      </c>
      <c r="I70" s="259" t="s">
        <v>939</v>
      </c>
      <c r="J70" s="259"/>
      <c r="K70" s="259">
        <v>7</v>
      </c>
      <c r="L70" s="259" t="s">
        <v>710</v>
      </c>
      <c r="M70" s="259">
        <v>3</v>
      </c>
      <c r="N70" s="259" t="s">
        <v>1535</v>
      </c>
      <c r="O70" s="259" t="s">
        <v>1301</v>
      </c>
      <c r="P70" s="260" t="s">
        <v>1302</v>
      </c>
      <c r="Q70" s="260" t="s">
        <v>1543</v>
      </c>
      <c r="R70" s="260" t="s">
        <v>1726</v>
      </c>
      <c r="S70" s="260" t="s">
        <v>1778</v>
      </c>
      <c r="T70" s="260"/>
      <c r="U70" s="259"/>
      <c r="V70" s="259" t="s">
        <v>2346</v>
      </c>
      <c r="W70" s="260"/>
    </row>
    <row r="71" spans="1:23" s="203" customFormat="1" ht="11.25" outlineLevel="4" x14ac:dyDescent="0.2">
      <c r="A71" s="196"/>
      <c r="B71" s="197"/>
      <c r="C71" s="196"/>
      <c r="D71" s="196"/>
      <c r="E71" s="196"/>
      <c r="F71" s="249" t="s">
        <v>1797</v>
      </c>
      <c r="G71" s="249"/>
      <c r="H71" s="249"/>
      <c r="I71" s="200" t="s">
        <v>1797</v>
      </c>
      <c r="J71" s="200" t="s">
        <v>1535</v>
      </c>
      <c r="K71" s="200">
        <v>5</v>
      </c>
      <c r="L71" s="200"/>
      <c r="M71" s="200"/>
      <c r="N71" s="200"/>
      <c r="O71" s="200"/>
      <c r="P71" s="201"/>
      <c r="Q71" s="201"/>
      <c r="R71" s="201"/>
      <c r="S71" s="201"/>
      <c r="T71" s="201"/>
      <c r="U71" s="200"/>
      <c r="V71" s="200"/>
      <c r="W71" s="201"/>
    </row>
    <row r="72" spans="1:23" s="255" customFormat="1" ht="45" outlineLevel="5" x14ac:dyDescent="0.2">
      <c r="A72" s="250"/>
      <c r="B72" s="250"/>
      <c r="C72" s="250"/>
      <c r="D72" s="250"/>
      <c r="E72" s="250"/>
      <c r="F72" s="250"/>
      <c r="G72" s="251" t="s">
        <v>940</v>
      </c>
      <c r="H72" s="252"/>
      <c r="I72" s="253" t="s">
        <v>940</v>
      </c>
      <c r="J72" s="253" t="s">
        <v>1536</v>
      </c>
      <c r="K72" s="253">
        <v>6</v>
      </c>
      <c r="L72" s="253" t="s">
        <v>712</v>
      </c>
      <c r="M72" s="253">
        <v>3</v>
      </c>
      <c r="N72" s="253" t="s">
        <v>1535</v>
      </c>
      <c r="O72" s="253" t="s">
        <v>1303</v>
      </c>
      <c r="P72" s="254" t="s">
        <v>1304</v>
      </c>
      <c r="Q72" s="254" t="s">
        <v>1543</v>
      </c>
      <c r="R72" s="254" t="s">
        <v>1727</v>
      </c>
      <c r="S72" s="262" t="s">
        <v>1777</v>
      </c>
      <c r="T72" s="254"/>
      <c r="U72" s="253"/>
      <c r="V72" s="253" t="s">
        <v>2347</v>
      </c>
      <c r="W72" s="254"/>
    </row>
    <row r="73" spans="1:23" s="261" customFormat="1" ht="45" outlineLevel="6" x14ac:dyDescent="0.2">
      <c r="A73" s="250"/>
      <c r="B73" s="250"/>
      <c r="C73" s="250"/>
      <c r="D73" s="250"/>
      <c r="E73" s="250"/>
      <c r="F73" s="250"/>
      <c r="G73" s="250"/>
      <c r="H73" s="258" t="s">
        <v>941</v>
      </c>
      <c r="I73" s="259" t="s">
        <v>941</v>
      </c>
      <c r="J73" s="259"/>
      <c r="K73" s="259">
        <v>7</v>
      </c>
      <c r="L73" s="259" t="s">
        <v>712</v>
      </c>
      <c r="M73" s="259">
        <v>3</v>
      </c>
      <c r="N73" s="259" t="s">
        <v>1535</v>
      </c>
      <c r="O73" s="259" t="s">
        <v>1303</v>
      </c>
      <c r="P73" s="260" t="s">
        <v>1304</v>
      </c>
      <c r="Q73" s="260" t="s">
        <v>1543</v>
      </c>
      <c r="R73" s="260" t="s">
        <v>1727</v>
      </c>
      <c r="S73" s="260" t="s">
        <v>1778</v>
      </c>
      <c r="T73" s="260"/>
      <c r="U73" s="259"/>
      <c r="V73" s="259" t="s">
        <v>2347</v>
      </c>
      <c r="W73" s="260"/>
    </row>
    <row r="74" spans="1:23" s="195" customFormat="1" ht="22.5" outlineLevel="3" x14ac:dyDescent="0.2">
      <c r="A74" s="185"/>
      <c r="B74" s="186"/>
      <c r="C74" s="185"/>
      <c r="D74" s="187"/>
      <c r="E74" s="188" t="s">
        <v>942</v>
      </c>
      <c r="F74" s="248"/>
      <c r="G74" s="248"/>
      <c r="H74" s="248"/>
      <c r="I74" s="191" t="s">
        <v>942</v>
      </c>
      <c r="J74" s="191" t="s">
        <v>1548</v>
      </c>
      <c r="K74" s="191">
        <v>4</v>
      </c>
      <c r="L74" s="191" t="s">
        <v>714</v>
      </c>
      <c r="M74" s="191">
        <v>2</v>
      </c>
      <c r="N74" s="191" t="s">
        <v>1548</v>
      </c>
      <c r="O74" s="191" t="s">
        <v>1305</v>
      </c>
      <c r="P74" s="192" t="s">
        <v>1306</v>
      </c>
      <c r="Q74" s="192"/>
      <c r="R74" s="192"/>
      <c r="S74" s="192" t="s">
        <v>1798</v>
      </c>
      <c r="T74" s="192"/>
      <c r="U74" s="191"/>
      <c r="V74" s="191" t="s">
        <v>2338</v>
      </c>
      <c r="W74" s="192"/>
    </row>
    <row r="75" spans="1:23" s="195" customFormat="1" ht="33.75" outlineLevel="3" x14ac:dyDescent="0.2">
      <c r="A75" s="185"/>
      <c r="B75" s="186"/>
      <c r="C75" s="185"/>
      <c r="D75" s="187"/>
      <c r="E75" s="188" t="s">
        <v>942</v>
      </c>
      <c r="F75" s="248"/>
      <c r="G75" s="248"/>
      <c r="H75" s="248"/>
      <c r="I75" s="191" t="s">
        <v>942</v>
      </c>
      <c r="J75" s="191" t="s">
        <v>1548</v>
      </c>
      <c r="K75" s="191">
        <v>4</v>
      </c>
      <c r="L75" s="191" t="s">
        <v>724</v>
      </c>
      <c r="M75" s="191">
        <v>2</v>
      </c>
      <c r="N75" s="191" t="s">
        <v>1548</v>
      </c>
      <c r="O75" s="191" t="s">
        <v>1316</v>
      </c>
      <c r="P75" s="192" t="s">
        <v>1317</v>
      </c>
      <c r="Q75" s="192"/>
      <c r="R75" s="192"/>
      <c r="S75" s="192" t="s">
        <v>1799</v>
      </c>
      <c r="T75" s="192"/>
      <c r="U75" s="191"/>
      <c r="V75" s="191" t="s">
        <v>2338</v>
      </c>
      <c r="W75" s="192"/>
    </row>
    <row r="76" spans="1:23" s="203" customFormat="1" ht="11.25" outlineLevel="4" x14ac:dyDescent="0.2">
      <c r="A76" s="196"/>
      <c r="B76" s="197"/>
      <c r="C76" s="196"/>
      <c r="D76" s="196"/>
      <c r="E76" s="196"/>
      <c r="F76" s="249" t="s">
        <v>1800</v>
      </c>
      <c r="G76" s="249"/>
      <c r="H76" s="249"/>
      <c r="I76" s="200" t="s">
        <v>1800</v>
      </c>
      <c r="J76" s="200" t="s">
        <v>1535</v>
      </c>
      <c r="K76" s="200">
        <v>5</v>
      </c>
      <c r="L76" s="200"/>
      <c r="M76" s="200"/>
      <c r="N76" s="200"/>
      <c r="O76" s="200"/>
      <c r="P76" s="201"/>
      <c r="Q76" s="201"/>
      <c r="R76" s="201"/>
      <c r="S76" s="201"/>
      <c r="T76" s="201"/>
      <c r="U76" s="200"/>
      <c r="V76" s="200"/>
      <c r="W76" s="201"/>
    </row>
    <row r="77" spans="1:23" s="255" customFormat="1" ht="11.25" outlineLevel="5" x14ac:dyDescent="0.2">
      <c r="A77" s="250"/>
      <c r="B77" s="250"/>
      <c r="C77" s="250"/>
      <c r="D77" s="250"/>
      <c r="E77" s="250"/>
      <c r="F77" s="250"/>
      <c r="G77" s="251" t="s">
        <v>1801</v>
      </c>
      <c r="H77" s="252"/>
      <c r="I77" s="253" t="s">
        <v>1801</v>
      </c>
      <c r="J77" s="253" t="s">
        <v>1536</v>
      </c>
      <c r="K77" s="253">
        <v>6</v>
      </c>
      <c r="L77" s="253"/>
      <c r="M77" s="253"/>
      <c r="N77" s="253"/>
      <c r="O77" s="253"/>
      <c r="P77" s="254"/>
      <c r="Q77" s="254"/>
      <c r="R77" s="254"/>
      <c r="S77" s="254"/>
      <c r="T77" s="254"/>
      <c r="U77" s="253"/>
      <c r="V77" s="253"/>
      <c r="W77" s="254"/>
    </row>
    <row r="78" spans="1:23" s="203" customFormat="1" ht="56.25" outlineLevel="4" x14ac:dyDescent="0.2">
      <c r="A78" s="196"/>
      <c r="B78" s="197"/>
      <c r="C78" s="196"/>
      <c r="D78" s="196"/>
      <c r="E78" s="196"/>
      <c r="F78" s="249" t="s">
        <v>945</v>
      </c>
      <c r="G78" s="249"/>
      <c r="H78" s="249"/>
      <c r="I78" s="200" t="s">
        <v>945</v>
      </c>
      <c r="J78" s="200" t="s">
        <v>1535</v>
      </c>
      <c r="K78" s="200">
        <v>5</v>
      </c>
      <c r="L78" s="200" t="s">
        <v>720</v>
      </c>
      <c r="M78" s="200">
        <v>3</v>
      </c>
      <c r="N78" s="200" t="s">
        <v>1535</v>
      </c>
      <c r="O78" s="200" t="s">
        <v>1310</v>
      </c>
      <c r="P78" s="201" t="s">
        <v>1311</v>
      </c>
      <c r="Q78" s="201" t="s">
        <v>1670</v>
      </c>
      <c r="R78" s="201"/>
      <c r="S78" s="201"/>
      <c r="T78" s="201"/>
      <c r="U78" s="200"/>
      <c r="V78" s="201" t="s">
        <v>2429</v>
      </c>
      <c r="W78" s="201" t="s">
        <v>2448</v>
      </c>
    </row>
    <row r="79" spans="1:23" s="203" customFormat="1" ht="56.25" outlineLevel="4" x14ac:dyDescent="0.2">
      <c r="A79" s="196"/>
      <c r="B79" s="197"/>
      <c r="C79" s="196"/>
      <c r="D79" s="196"/>
      <c r="E79" s="196"/>
      <c r="F79" s="249" t="s">
        <v>945</v>
      </c>
      <c r="G79" s="249"/>
      <c r="H79" s="249"/>
      <c r="I79" s="200" t="s">
        <v>945</v>
      </c>
      <c r="J79" s="200" t="s">
        <v>1535</v>
      </c>
      <c r="K79" s="200">
        <v>5</v>
      </c>
      <c r="L79" s="200" t="s">
        <v>727</v>
      </c>
      <c r="M79" s="200">
        <v>3</v>
      </c>
      <c r="N79" s="200" t="s">
        <v>1535</v>
      </c>
      <c r="O79" s="200" t="s">
        <v>1321</v>
      </c>
      <c r="P79" s="201" t="s">
        <v>1322</v>
      </c>
      <c r="Q79" s="201" t="s">
        <v>1670</v>
      </c>
      <c r="R79" s="201"/>
      <c r="S79" s="201"/>
      <c r="T79" s="201"/>
      <c r="U79" s="200"/>
      <c r="V79" s="201" t="s">
        <v>2429</v>
      </c>
      <c r="W79" s="201" t="s">
        <v>2448</v>
      </c>
    </row>
    <row r="80" spans="1:23" s="203" customFormat="1" ht="56.25" outlineLevel="4" x14ac:dyDescent="0.2">
      <c r="A80" s="196"/>
      <c r="B80" s="197"/>
      <c r="C80" s="196"/>
      <c r="D80" s="196"/>
      <c r="E80" s="196"/>
      <c r="F80" s="249" t="s">
        <v>944</v>
      </c>
      <c r="G80" s="249"/>
      <c r="H80" s="249"/>
      <c r="I80" s="200" t="s">
        <v>944</v>
      </c>
      <c r="J80" s="200" t="s">
        <v>1535</v>
      </c>
      <c r="K80" s="200">
        <v>5</v>
      </c>
      <c r="L80" s="200" t="s">
        <v>718</v>
      </c>
      <c r="M80" s="200">
        <v>3</v>
      </c>
      <c r="N80" s="200" t="s">
        <v>1535</v>
      </c>
      <c r="O80" s="200" t="s">
        <v>1308</v>
      </c>
      <c r="P80" s="201" t="s">
        <v>1309</v>
      </c>
      <c r="Q80" s="201" t="s">
        <v>1671</v>
      </c>
      <c r="R80" s="201"/>
      <c r="S80" s="201"/>
      <c r="T80" s="201"/>
      <c r="U80" s="200"/>
      <c r="V80" s="201" t="s">
        <v>2429</v>
      </c>
      <c r="W80" s="201" t="s">
        <v>2014</v>
      </c>
    </row>
    <row r="81" spans="1:23" s="203" customFormat="1" ht="56.25" outlineLevel="4" x14ac:dyDescent="0.2">
      <c r="A81" s="196"/>
      <c r="B81" s="197"/>
      <c r="C81" s="196"/>
      <c r="D81" s="196"/>
      <c r="E81" s="196"/>
      <c r="F81" s="249" t="s">
        <v>944</v>
      </c>
      <c r="G81" s="249"/>
      <c r="H81" s="249"/>
      <c r="I81" s="200" t="s">
        <v>944</v>
      </c>
      <c r="J81" s="200" t="s">
        <v>1535</v>
      </c>
      <c r="K81" s="200">
        <v>5</v>
      </c>
      <c r="L81" s="200" t="s">
        <v>726</v>
      </c>
      <c r="M81" s="200">
        <v>3</v>
      </c>
      <c r="N81" s="200" t="s">
        <v>1535</v>
      </c>
      <c r="O81" s="200" t="s">
        <v>1319</v>
      </c>
      <c r="P81" s="201" t="s">
        <v>1320</v>
      </c>
      <c r="Q81" s="201" t="s">
        <v>1671</v>
      </c>
      <c r="R81" s="201"/>
      <c r="S81" s="201"/>
      <c r="T81" s="201"/>
      <c r="U81" s="200"/>
      <c r="V81" s="201" t="s">
        <v>2429</v>
      </c>
      <c r="W81" s="201" t="s">
        <v>2014</v>
      </c>
    </row>
    <row r="82" spans="1:23" s="203" customFormat="1" ht="90" outlineLevel="4" x14ac:dyDescent="0.2">
      <c r="A82" s="196"/>
      <c r="B82" s="197"/>
      <c r="C82" s="196"/>
      <c r="D82" s="196"/>
      <c r="E82" s="196"/>
      <c r="F82" s="249" t="s">
        <v>943</v>
      </c>
      <c r="G82" s="249"/>
      <c r="H82" s="249"/>
      <c r="I82" s="200" t="s">
        <v>943</v>
      </c>
      <c r="J82" s="200" t="s">
        <v>1548</v>
      </c>
      <c r="K82" s="200">
        <v>5</v>
      </c>
      <c r="L82" s="200" t="s">
        <v>716</v>
      </c>
      <c r="M82" s="200">
        <v>3</v>
      </c>
      <c r="N82" s="200" t="s">
        <v>1536</v>
      </c>
      <c r="O82" s="200" t="s">
        <v>1307</v>
      </c>
      <c r="P82" s="201" t="s">
        <v>1202</v>
      </c>
      <c r="Q82" s="201" t="s">
        <v>1671</v>
      </c>
      <c r="R82" s="201" t="s">
        <v>1736</v>
      </c>
      <c r="S82" s="201"/>
      <c r="T82" s="201" t="s">
        <v>1877</v>
      </c>
      <c r="U82" s="200"/>
      <c r="V82" s="201" t="s">
        <v>2443</v>
      </c>
      <c r="W82" s="201" t="s">
        <v>2027</v>
      </c>
    </row>
    <row r="83" spans="1:23" s="203" customFormat="1" ht="90" outlineLevel="4" x14ac:dyDescent="0.2">
      <c r="A83" s="196"/>
      <c r="B83" s="197"/>
      <c r="C83" s="196"/>
      <c r="D83" s="196"/>
      <c r="E83" s="196"/>
      <c r="F83" s="249" t="s">
        <v>943</v>
      </c>
      <c r="G83" s="249"/>
      <c r="H83" s="249"/>
      <c r="I83" s="200" t="s">
        <v>943</v>
      </c>
      <c r="J83" s="200" t="s">
        <v>1548</v>
      </c>
      <c r="K83" s="200">
        <v>5</v>
      </c>
      <c r="L83" s="200" t="s">
        <v>725</v>
      </c>
      <c r="M83" s="200">
        <v>3</v>
      </c>
      <c r="N83" s="200" t="s">
        <v>1536</v>
      </c>
      <c r="O83" s="200" t="s">
        <v>1318</v>
      </c>
      <c r="P83" s="201" t="s">
        <v>1218</v>
      </c>
      <c r="Q83" s="201" t="s">
        <v>1671</v>
      </c>
      <c r="R83" s="201" t="s">
        <v>1737</v>
      </c>
      <c r="S83" s="201"/>
      <c r="T83" s="201" t="s">
        <v>1877</v>
      </c>
      <c r="U83" s="200"/>
      <c r="V83" s="201" t="s">
        <v>2436</v>
      </c>
      <c r="W83" s="201" t="s">
        <v>2028</v>
      </c>
    </row>
    <row r="84" spans="1:23" s="203" customFormat="1" ht="67.5" outlineLevel="4" x14ac:dyDescent="0.2">
      <c r="A84" s="196"/>
      <c r="B84" s="197"/>
      <c r="C84" s="196"/>
      <c r="D84" s="196"/>
      <c r="E84" s="196"/>
      <c r="F84" s="249" t="s">
        <v>947</v>
      </c>
      <c r="G84" s="249"/>
      <c r="H84" s="249"/>
      <c r="I84" s="200" t="s">
        <v>947</v>
      </c>
      <c r="J84" s="200" t="s">
        <v>1535</v>
      </c>
      <c r="K84" s="200">
        <v>5</v>
      </c>
      <c r="L84" s="200" t="s">
        <v>220</v>
      </c>
      <c r="M84" s="200">
        <v>3</v>
      </c>
      <c r="N84" s="200" t="s">
        <v>1535</v>
      </c>
      <c r="O84" s="200" t="s">
        <v>1314</v>
      </c>
      <c r="P84" s="201" t="s">
        <v>1315</v>
      </c>
      <c r="Q84" s="201" t="s">
        <v>1546</v>
      </c>
      <c r="R84" s="201" t="s">
        <v>1733</v>
      </c>
      <c r="S84" s="201"/>
      <c r="T84" s="201"/>
      <c r="U84" s="200"/>
      <c r="V84" s="200" t="s">
        <v>1978</v>
      </c>
      <c r="W84" s="201" t="s">
        <v>2025</v>
      </c>
    </row>
    <row r="85" spans="1:23" s="203" customFormat="1" ht="67.5" outlineLevel="4" x14ac:dyDescent="0.2">
      <c r="A85" s="196"/>
      <c r="B85" s="197"/>
      <c r="C85" s="196"/>
      <c r="D85" s="196"/>
      <c r="E85" s="196"/>
      <c r="F85" s="249" t="s">
        <v>947</v>
      </c>
      <c r="G85" s="249"/>
      <c r="H85" s="249"/>
      <c r="I85" s="200" t="s">
        <v>947</v>
      </c>
      <c r="J85" s="200" t="s">
        <v>1535</v>
      </c>
      <c r="K85" s="200">
        <v>5</v>
      </c>
      <c r="L85" s="200" t="s">
        <v>222</v>
      </c>
      <c r="M85" s="200">
        <v>3</v>
      </c>
      <c r="N85" s="200" t="s">
        <v>1535</v>
      </c>
      <c r="O85" s="200" t="s">
        <v>1325</v>
      </c>
      <c r="P85" s="201" t="s">
        <v>1326</v>
      </c>
      <c r="Q85" s="201" t="s">
        <v>1546</v>
      </c>
      <c r="R85" s="201" t="s">
        <v>1734</v>
      </c>
      <c r="S85" s="201"/>
      <c r="T85" s="201"/>
      <c r="U85" s="200"/>
      <c r="V85" s="200" t="s">
        <v>1978</v>
      </c>
      <c r="W85" s="201" t="s">
        <v>2026</v>
      </c>
    </row>
    <row r="86" spans="1:23" s="203" customFormat="1" ht="67.5" outlineLevel="4" x14ac:dyDescent="0.2">
      <c r="A86" s="196"/>
      <c r="B86" s="197"/>
      <c r="C86" s="196"/>
      <c r="D86" s="196"/>
      <c r="E86" s="196"/>
      <c r="F86" s="249" t="s">
        <v>946</v>
      </c>
      <c r="G86" s="249"/>
      <c r="H86" s="249"/>
      <c r="I86" s="200" t="s">
        <v>946</v>
      </c>
      <c r="J86" s="200" t="s">
        <v>1535</v>
      </c>
      <c r="K86" s="200">
        <v>5</v>
      </c>
      <c r="L86" s="200" t="s">
        <v>219</v>
      </c>
      <c r="M86" s="200">
        <v>3</v>
      </c>
      <c r="N86" s="200" t="s">
        <v>1535</v>
      </c>
      <c r="O86" s="200" t="s">
        <v>1312</v>
      </c>
      <c r="P86" s="201" t="s">
        <v>1313</v>
      </c>
      <c r="Q86" s="201" t="s">
        <v>1540</v>
      </c>
      <c r="R86" s="201" t="s">
        <v>1733</v>
      </c>
      <c r="S86" s="201"/>
      <c r="T86" s="201"/>
      <c r="U86" s="200"/>
      <c r="V86" s="200" t="s">
        <v>1978</v>
      </c>
      <c r="W86" s="201" t="s">
        <v>2334</v>
      </c>
    </row>
    <row r="87" spans="1:23" s="203" customFormat="1" ht="67.5" outlineLevel="4" x14ac:dyDescent="0.2">
      <c r="A87" s="196"/>
      <c r="B87" s="197"/>
      <c r="C87" s="196"/>
      <c r="D87" s="196"/>
      <c r="E87" s="196"/>
      <c r="F87" s="249" t="s">
        <v>946</v>
      </c>
      <c r="G87" s="249"/>
      <c r="H87" s="249"/>
      <c r="I87" s="200" t="s">
        <v>946</v>
      </c>
      <c r="J87" s="200" t="s">
        <v>1535</v>
      </c>
      <c r="K87" s="200">
        <v>5</v>
      </c>
      <c r="L87" s="200" t="s">
        <v>221</v>
      </c>
      <c r="M87" s="200">
        <v>3</v>
      </c>
      <c r="N87" s="200" t="s">
        <v>1535</v>
      </c>
      <c r="O87" s="200" t="s">
        <v>1323</v>
      </c>
      <c r="P87" s="201" t="s">
        <v>1324</v>
      </c>
      <c r="Q87" s="201" t="s">
        <v>1540</v>
      </c>
      <c r="R87" s="201" t="s">
        <v>1734</v>
      </c>
      <c r="S87" s="201"/>
      <c r="T87" s="201"/>
      <c r="U87" s="200"/>
      <c r="V87" s="200" t="s">
        <v>1978</v>
      </c>
      <c r="W87" s="201" t="s">
        <v>2335</v>
      </c>
    </row>
    <row r="88" spans="1:23" s="195" customFormat="1" ht="12.75" outlineLevel="3" x14ac:dyDescent="0.2">
      <c r="A88" s="185"/>
      <c r="B88" s="186"/>
      <c r="C88" s="185"/>
      <c r="D88" s="187"/>
      <c r="E88" s="188" t="s">
        <v>1802</v>
      </c>
      <c r="F88" s="248"/>
      <c r="G88" s="248"/>
      <c r="H88" s="248"/>
      <c r="I88" s="191" t="s">
        <v>1802</v>
      </c>
      <c r="J88" s="191" t="s">
        <v>1535</v>
      </c>
      <c r="K88" s="191">
        <v>4</v>
      </c>
      <c r="L88" s="191"/>
      <c r="M88" s="191"/>
      <c r="N88" s="191"/>
      <c r="O88" s="191"/>
      <c r="P88" s="192"/>
      <c r="Q88" s="192"/>
      <c r="R88" s="192"/>
      <c r="S88" s="192"/>
      <c r="T88" s="192"/>
      <c r="U88" s="191"/>
      <c r="V88" s="191"/>
      <c r="W88" s="192"/>
    </row>
    <row r="89" spans="1:23" s="203" customFormat="1" ht="22.5" outlineLevel="4" x14ac:dyDescent="0.2">
      <c r="A89" s="196"/>
      <c r="B89" s="197"/>
      <c r="C89" s="196"/>
      <c r="D89" s="196"/>
      <c r="E89" s="196"/>
      <c r="F89" s="249" t="s">
        <v>934</v>
      </c>
      <c r="G89" s="249"/>
      <c r="H89" s="249"/>
      <c r="I89" s="200" t="s">
        <v>934</v>
      </c>
      <c r="J89" s="200" t="s">
        <v>1548</v>
      </c>
      <c r="K89" s="200">
        <v>5</v>
      </c>
      <c r="L89" s="200" t="s">
        <v>208</v>
      </c>
      <c r="M89" s="200">
        <v>2</v>
      </c>
      <c r="N89" s="200" t="s">
        <v>1536</v>
      </c>
      <c r="O89" s="200" t="s">
        <v>209</v>
      </c>
      <c r="P89" s="201" t="s">
        <v>1295</v>
      </c>
      <c r="Q89" s="201" t="s">
        <v>1671</v>
      </c>
      <c r="R89" s="201" t="s">
        <v>1724</v>
      </c>
      <c r="S89" s="201"/>
      <c r="T89" s="201" t="s">
        <v>1874</v>
      </c>
      <c r="U89" s="200"/>
      <c r="V89" s="200" t="s">
        <v>2419</v>
      </c>
      <c r="W89" s="201" t="s">
        <v>360</v>
      </c>
    </row>
    <row r="90" spans="1:23" s="195" customFormat="1" ht="12.75" outlineLevel="3" x14ac:dyDescent="0.2">
      <c r="A90" s="185"/>
      <c r="B90" s="186"/>
      <c r="C90" s="185"/>
      <c r="D90" s="187"/>
      <c r="E90" s="188" t="s">
        <v>1803</v>
      </c>
      <c r="F90" s="248"/>
      <c r="G90" s="248"/>
      <c r="H90" s="248"/>
      <c r="I90" s="191" t="s">
        <v>1803</v>
      </c>
      <c r="J90" s="191" t="s">
        <v>1548</v>
      </c>
      <c r="K90" s="191">
        <v>4</v>
      </c>
      <c r="L90" s="191"/>
      <c r="M90" s="191"/>
      <c r="N90" s="191"/>
      <c r="O90" s="191"/>
      <c r="P90" s="192"/>
      <c r="Q90" s="192"/>
      <c r="R90" s="192"/>
      <c r="S90" s="192"/>
      <c r="T90" s="192"/>
      <c r="U90" s="191"/>
      <c r="V90" s="191"/>
      <c r="W90" s="192"/>
    </row>
    <row r="91" spans="1:23" s="203" customFormat="1" ht="22.5" outlineLevel="4" x14ac:dyDescent="0.2">
      <c r="A91" s="196"/>
      <c r="B91" s="197"/>
      <c r="C91" s="196"/>
      <c r="D91" s="196"/>
      <c r="E91" s="196"/>
      <c r="F91" s="249" t="s">
        <v>929</v>
      </c>
      <c r="G91" s="249"/>
      <c r="H91" s="249"/>
      <c r="I91" s="200" t="s">
        <v>929</v>
      </c>
      <c r="J91" s="200" t="s">
        <v>1535</v>
      </c>
      <c r="K91" s="200">
        <v>5</v>
      </c>
      <c r="L91" s="200" t="s">
        <v>202</v>
      </c>
      <c r="M91" s="200">
        <v>2</v>
      </c>
      <c r="N91" s="200" t="s">
        <v>1535</v>
      </c>
      <c r="O91" s="200" t="s">
        <v>1287</v>
      </c>
      <c r="P91" s="201" t="s">
        <v>1288</v>
      </c>
      <c r="Q91" s="201" t="s">
        <v>1518</v>
      </c>
      <c r="R91" s="201"/>
      <c r="S91" s="201" t="s">
        <v>1804</v>
      </c>
      <c r="T91" s="201" t="s">
        <v>1872</v>
      </c>
      <c r="U91" s="200"/>
      <c r="V91" s="200" t="s">
        <v>2422</v>
      </c>
      <c r="W91" s="201" t="s">
        <v>2337</v>
      </c>
    </row>
    <row r="92" spans="1:23" s="203" customFormat="1" ht="22.5" outlineLevel="4" x14ac:dyDescent="0.2">
      <c r="A92" s="196"/>
      <c r="B92" s="197"/>
      <c r="C92" s="196"/>
      <c r="D92" s="196"/>
      <c r="E92" s="196"/>
      <c r="F92" s="249" t="s">
        <v>930</v>
      </c>
      <c r="G92" s="249"/>
      <c r="H92" s="249"/>
      <c r="I92" s="200" t="s">
        <v>930</v>
      </c>
      <c r="J92" s="200" t="s">
        <v>1535</v>
      </c>
      <c r="K92" s="200">
        <v>5</v>
      </c>
      <c r="L92" s="200" t="s">
        <v>202</v>
      </c>
      <c r="M92" s="200">
        <v>2</v>
      </c>
      <c r="N92" s="200" t="s">
        <v>1535</v>
      </c>
      <c r="O92" s="200" t="s">
        <v>1287</v>
      </c>
      <c r="P92" s="201" t="s">
        <v>1288</v>
      </c>
      <c r="Q92" s="201" t="s">
        <v>1518</v>
      </c>
      <c r="R92" s="201"/>
      <c r="S92" s="201" t="s">
        <v>1805</v>
      </c>
      <c r="T92" s="201" t="s">
        <v>1872</v>
      </c>
      <c r="U92" s="200"/>
      <c r="V92" s="200" t="s">
        <v>2422</v>
      </c>
      <c r="W92" s="201" t="s">
        <v>2337</v>
      </c>
    </row>
    <row r="93" spans="1:23" s="203" customFormat="1" ht="22.5" outlineLevel="4" x14ac:dyDescent="0.2">
      <c r="A93" s="196"/>
      <c r="B93" s="197"/>
      <c r="C93" s="196"/>
      <c r="D93" s="196"/>
      <c r="E93" s="196"/>
      <c r="F93" s="249" t="s">
        <v>931</v>
      </c>
      <c r="G93" s="249"/>
      <c r="H93" s="249"/>
      <c r="I93" s="200" t="s">
        <v>931</v>
      </c>
      <c r="J93" s="200" t="s">
        <v>1535</v>
      </c>
      <c r="K93" s="200">
        <v>5</v>
      </c>
      <c r="L93" s="200" t="s">
        <v>199</v>
      </c>
      <c r="M93" s="200">
        <v>3</v>
      </c>
      <c r="N93" s="200" t="s">
        <v>1535</v>
      </c>
      <c r="O93" s="200" t="s">
        <v>1289</v>
      </c>
      <c r="P93" s="201" t="s">
        <v>1290</v>
      </c>
      <c r="Q93" s="201" t="s">
        <v>1576</v>
      </c>
      <c r="R93" s="201"/>
      <c r="S93" s="201"/>
      <c r="T93" s="201"/>
      <c r="U93" s="200"/>
      <c r="V93" s="200" t="s">
        <v>2423</v>
      </c>
      <c r="W93" s="201" t="s">
        <v>2337</v>
      </c>
    </row>
    <row r="94" spans="1:23" s="195" customFormat="1" ht="12.75" outlineLevel="3" x14ac:dyDescent="0.2">
      <c r="A94" s="185"/>
      <c r="B94" s="186"/>
      <c r="C94" s="185"/>
      <c r="D94" s="187"/>
      <c r="E94" s="188" t="s">
        <v>1806</v>
      </c>
      <c r="F94" s="248"/>
      <c r="G94" s="248"/>
      <c r="H94" s="248"/>
      <c r="I94" s="191" t="s">
        <v>1806</v>
      </c>
      <c r="J94" s="191" t="s">
        <v>1548</v>
      </c>
      <c r="K94" s="191">
        <v>4</v>
      </c>
      <c r="L94" s="191"/>
      <c r="M94" s="191"/>
      <c r="N94" s="191"/>
      <c r="O94" s="191"/>
      <c r="P94" s="192"/>
      <c r="Q94" s="192"/>
      <c r="R94" s="192"/>
      <c r="S94" s="192"/>
      <c r="T94" s="192"/>
      <c r="U94" s="191"/>
      <c r="V94" s="191"/>
      <c r="W94" s="192"/>
    </row>
    <row r="95" spans="1:23" s="203" customFormat="1" ht="22.5" outlineLevel="4" x14ac:dyDescent="0.2">
      <c r="A95" s="196"/>
      <c r="B95" s="197"/>
      <c r="C95" s="196"/>
      <c r="D95" s="196"/>
      <c r="E95" s="196"/>
      <c r="F95" s="249" t="s">
        <v>936</v>
      </c>
      <c r="G95" s="249"/>
      <c r="H95" s="249"/>
      <c r="I95" s="200" t="s">
        <v>936</v>
      </c>
      <c r="J95" s="200" t="s">
        <v>1536</v>
      </c>
      <c r="K95" s="200">
        <v>5</v>
      </c>
      <c r="L95" s="200" t="s">
        <v>216</v>
      </c>
      <c r="M95" s="200">
        <v>2</v>
      </c>
      <c r="N95" s="200" t="s">
        <v>1535</v>
      </c>
      <c r="O95" s="200" t="s">
        <v>1298</v>
      </c>
      <c r="P95" s="201" t="s">
        <v>1011</v>
      </c>
      <c r="Q95" s="201" t="s">
        <v>1540</v>
      </c>
      <c r="R95" s="201"/>
      <c r="S95" s="201"/>
      <c r="T95" s="201" t="s">
        <v>1876</v>
      </c>
      <c r="U95" s="200"/>
      <c r="V95" s="200" t="s">
        <v>2420</v>
      </c>
      <c r="W95" s="201"/>
    </row>
    <row r="96" spans="1:23" s="172" customFormat="1" ht="15.75" outlineLevel="1" x14ac:dyDescent="0.25">
      <c r="A96" s="162"/>
      <c r="B96" s="163"/>
      <c r="C96" s="164" t="s">
        <v>1807</v>
      </c>
      <c r="D96" s="165"/>
      <c r="E96" s="165"/>
      <c r="F96" s="165"/>
      <c r="G96" s="165"/>
      <c r="H96" s="165"/>
      <c r="I96" s="168" t="s">
        <v>1807</v>
      </c>
      <c r="J96" s="168" t="s">
        <v>1536</v>
      </c>
      <c r="K96" s="168">
        <v>2</v>
      </c>
      <c r="L96" s="168"/>
      <c r="M96" s="168"/>
      <c r="N96" s="168"/>
      <c r="O96" s="168"/>
      <c r="P96" s="169"/>
      <c r="Q96" s="169"/>
      <c r="R96" s="169"/>
      <c r="S96" s="169"/>
      <c r="T96" s="169"/>
      <c r="U96" s="168"/>
      <c r="V96" s="168"/>
      <c r="W96" s="169"/>
    </row>
    <row r="97" spans="1:23" s="183" customFormat="1" ht="23.25" outlineLevel="2" x14ac:dyDescent="0.25">
      <c r="A97" s="173"/>
      <c r="B97" s="173"/>
      <c r="C97" s="174"/>
      <c r="D97" s="175" t="s">
        <v>768</v>
      </c>
      <c r="E97" s="176"/>
      <c r="F97" s="176"/>
      <c r="G97" s="176"/>
      <c r="H97" s="176"/>
      <c r="I97" s="179" t="s">
        <v>768</v>
      </c>
      <c r="J97" s="179" t="s">
        <v>1535</v>
      </c>
      <c r="K97" s="179">
        <v>3</v>
      </c>
      <c r="L97" s="179" t="s">
        <v>465</v>
      </c>
      <c r="M97" s="179">
        <v>1</v>
      </c>
      <c r="N97" s="179" t="s">
        <v>1535</v>
      </c>
      <c r="O97" s="179" t="s">
        <v>990</v>
      </c>
      <c r="P97" s="180" t="s">
        <v>991</v>
      </c>
      <c r="Q97" s="180" t="s">
        <v>1540</v>
      </c>
      <c r="R97" s="180"/>
      <c r="S97" s="180"/>
      <c r="T97" s="180"/>
      <c r="U97" s="179"/>
      <c r="V97" s="179" t="s">
        <v>2338</v>
      </c>
      <c r="W97" s="180" t="s">
        <v>1986</v>
      </c>
    </row>
    <row r="98" spans="1:23" s="183" customFormat="1" ht="23.25" outlineLevel="2" x14ac:dyDescent="0.25">
      <c r="A98" s="173"/>
      <c r="B98" s="173"/>
      <c r="C98" s="174"/>
      <c r="D98" s="175" t="s">
        <v>790</v>
      </c>
      <c r="E98" s="176"/>
      <c r="F98" s="176"/>
      <c r="G98" s="176"/>
      <c r="H98" s="176"/>
      <c r="I98" s="179" t="s">
        <v>790</v>
      </c>
      <c r="J98" s="179" t="s">
        <v>1535</v>
      </c>
      <c r="K98" s="179">
        <v>3</v>
      </c>
      <c r="L98" s="179" t="s">
        <v>495</v>
      </c>
      <c r="M98" s="179">
        <v>1</v>
      </c>
      <c r="N98" s="179" t="s">
        <v>1536</v>
      </c>
      <c r="O98" s="179" t="s">
        <v>1033</v>
      </c>
      <c r="P98" s="180" t="s">
        <v>1034</v>
      </c>
      <c r="Q98" s="180"/>
      <c r="R98" s="180" t="s">
        <v>1592</v>
      </c>
      <c r="S98" s="180"/>
      <c r="T98" s="180"/>
      <c r="U98" s="179"/>
      <c r="V98" s="179" t="s">
        <v>2364</v>
      </c>
      <c r="W98" s="180"/>
    </row>
    <row r="99" spans="1:23" s="195" customFormat="1" ht="78.75" outlineLevel="3" x14ac:dyDescent="0.2">
      <c r="A99" s="185"/>
      <c r="B99" s="186"/>
      <c r="C99" s="185"/>
      <c r="D99" s="187"/>
      <c r="E99" s="188" t="s">
        <v>793</v>
      </c>
      <c r="F99" s="248"/>
      <c r="G99" s="248"/>
      <c r="H99" s="248"/>
      <c r="I99" s="191" t="s">
        <v>793</v>
      </c>
      <c r="J99" s="191" t="s">
        <v>1548</v>
      </c>
      <c r="K99" s="191">
        <v>4</v>
      </c>
      <c r="L99" s="191" t="s">
        <v>500</v>
      </c>
      <c r="M99" s="191">
        <v>2</v>
      </c>
      <c r="N99" s="191" t="s">
        <v>1548</v>
      </c>
      <c r="O99" s="191" t="s">
        <v>1039</v>
      </c>
      <c r="P99" s="192" t="s">
        <v>1040</v>
      </c>
      <c r="Q99" s="192" t="s">
        <v>1518</v>
      </c>
      <c r="R99" s="192" t="s">
        <v>1588</v>
      </c>
      <c r="S99" s="192" t="s">
        <v>1808</v>
      </c>
      <c r="T99" s="192" t="s">
        <v>1589</v>
      </c>
      <c r="U99" s="191"/>
      <c r="V99" s="192" t="s">
        <v>2363</v>
      </c>
      <c r="W99" s="192" t="s">
        <v>1995</v>
      </c>
    </row>
    <row r="100" spans="1:23" s="195" customFormat="1" ht="78.75" outlineLevel="3" x14ac:dyDescent="0.2">
      <c r="A100" s="185"/>
      <c r="B100" s="186"/>
      <c r="C100" s="185"/>
      <c r="D100" s="187"/>
      <c r="E100" s="188" t="s">
        <v>794</v>
      </c>
      <c r="F100" s="248"/>
      <c r="G100" s="248"/>
      <c r="H100" s="248"/>
      <c r="I100" s="191" t="s">
        <v>794</v>
      </c>
      <c r="J100" s="191" t="s">
        <v>1548</v>
      </c>
      <c r="K100" s="191">
        <v>4</v>
      </c>
      <c r="L100" s="191" t="s">
        <v>500</v>
      </c>
      <c r="M100" s="191">
        <v>2</v>
      </c>
      <c r="N100" s="191" t="s">
        <v>1548</v>
      </c>
      <c r="O100" s="191" t="s">
        <v>1039</v>
      </c>
      <c r="P100" s="192" t="s">
        <v>1040</v>
      </c>
      <c r="Q100" s="192" t="s">
        <v>1518</v>
      </c>
      <c r="R100" s="192" t="s">
        <v>1588</v>
      </c>
      <c r="S100" s="192" t="s">
        <v>1808</v>
      </c>
      <c r="T100" s="192" t="s">
        <v>1589</v>
      </c>
      <c r="U100" s="191"/>
      <c r="V100" s="192" t="s">
        <v>2363</v>
      </c>
      <c r="W100" s="192" t="s">
        <v>1995</v>
      </c>
    </row>
    <row r="101" spans="1:23" s="203" customFormat="1" ht="45" outlineLevel="4" x14ac:dyDescent="0.2">
      <c r="A101" s="196"/>
      <c r="B101" s="197"/>
      <c r="C101" s="196"/>
      <c r="D101" s="196"/>
      <c r="E101" s="196"/>
      <c r="F101" s="249" t="s">
        <v>795</v>
      </c>
      <c r="G101" s="249"/>
      <c r="H101" s="249"/>
      <c r="I101" s="200" t="s">
        <v>795</v>
      </c>
      <c r="J101" s="200"/>
      <c r="K101" s="200">
        <v>5</v>
      </c>
      <c r="L101" s="200" t="s">
        <v>502</v>
      </c>
      <c r="M101" s="200">
        <v>3</v>
      </c>
      <c r="N101" s="200" t="s">
        <v>1535</v>
      </c>
      <c r="O101" s="200" t="s">
        <v>1041</v>
      </c>
      <c r="P101" s="201" t="s">
        <v>1042</v>
      </c>
      <c r="Q101" s="201" t="s">
        <v>1576</v>
      </c>
      <c r="R101" s="201"/>
      <c r="S101" s="201"/>
      <c r="T101" s="201" t="s">
        <v>1589</v>
      </c>
      <c r="U101" s="200"/>
      <c r="V101" s="200" t="s">
        <v>2338</v>
      </c>
      <c r="W101" s="201" t="s">
        <v>1996</v>
      </c>
    </row>
    <row r="102" spans="1:23" s="195" customFormat="1" ht="33.75" outlineLevel="3" x14ac:dyDescent="0.2">
      <c r="A102" s="185"/>
      <c r="B102" s="186"/>
      <c r="C102" s="185"/>
      <c r="D102" s="187"/>
      <c r="E102" s="188" t="s">
        <v>791</v>
      </c>
      <c r="F102" s="248"/>
      <c r="G102" s="248"/>
      <c r="H102" s="248"/>
      <c r="I102" s="191" t="s">
        <v>791</v>
      </c>
      <c r="J102" s="191" t="s">
        <v>1535</v>
      </c>
      <c r="K102" s="191">
        <v>4</v>
      </c>
      <c r="L102" s="191" t="s">
        <v>88</v>
      </c>
      <c r="M102" s="191">
        <v>2</v>
      </c>
      <c r="N102" s="191" t="s">
        <v>1536</v>
      </c>
      <c r="O102" s="191" t="s">
        <v>1035</v>
      </c>
      <c r="P102" s="192" t="s">
        <v>1036</v>
      </c>
      <c r="Q102" s="192" t="s">
        <v>1540</v>
      </c>
      <c r="R102" s="192" t="s">
        <v>1610</v>
      </c>
      <c r="S102" s="192"/>
      <c r="T102" s="192"/>
      <c r="U102" s="191"/>
      <c r="V102" s="191" t="s">
        <v>2371</v>
      </c>
      <c r="W102" s="192" t="s">
        <v>2311</v>
      </c>
    </row>
    <row r="103" spans="1:23" s="195" customFormat="1" ht="22.5" outlineLevel="3" x14ac:dyDescent="0.2">
      <c r="A103" s="185"/>
      <c r="B103" s="186"/>
      <c r="C103" s="185"/>
      <c r="D103" s="187"/>
      <c r="E103" s="188" t="s">
        <v>799</v>
      </c>
      <c r="F103" s="248"/>
      <c r="G103" s="248"/>
      <c r="H103" s="248"/>
      <c r="I103" s="191" t="s">
        <v>799</v>
      </c>
      <c r="J103" s="191" t="s">
        <v>1548</v>
      </c>
      <c r="K103" s="191">
        <v>4</v>
      </c>
      <c r="L103" s="191" t="s">
        <v>509</v>
      </c>
      <c r="M103" s="191">
        <v>2</v>
      </c>
      <c r="N103" s="191" t="s">
        <v>1535</v>
      </c>
      <c r="O103" s="191" t="s">
        <v>1051</v>
      </c>
      <c r="P103" s="192" t="s">
        <v>1052</v>
      </c>
      <c r="Q103" s="192" t="s">
        <v>1540</v>
      </c>
      <c r="R103" s="192"/>
      <c r="S103" s="192"/>
      <c r="T103" s="192"/>
      <c r="U103" s="191"/>
      <c r="V103" s="191" t="s">
        <v>2338</v>
      </c>
      <c r="W103" s="192" t="s">
        <v>1986</v>
      </c>
    </row>
    <row r="104" spans="1:23" s="195" customFormat="1" ht="12.75" outlineLevel="3" x14ac:dyDescent="0.2">
      <c r="A104" s="185"/>
      <c r="B104" s="186"/>
      <c r="C104" s="185"/>
      <c r="D104" s="187"/>
      <c r="E104" s="188" t="s">
        <v>1809</v>
      </c>
      <c r="F104" s="248"/>
      <c r="G104" s="248"/>
      <c r="H104" s="248"/>
      <c r="I104" s="191" t="s">
        <v>1809</v>
      </c>
      <c r="J104" s="191" t="s">
        <v>1535</v>
      </c>
      <c r="K104" s="191">
        <v>4</v>
      </c>
      <c r="L104" s="191"/>
      <c r="M104" s="191"/>
      <c r="N104" s="191"/>
      <c r="O104" s="191"/>
      <c r="P104" s="192"/>
      <c r="Q104" s="192"/>
      <c r="R104" s="192"/>
      <c r="S104" s="192"/>
      <c r="T104" s="192"/>
      <c r="U104" s="191"/>
      <c r="V104" s="191"/>
      <c r="W104" s="192"/>
    </row>
    <row r="105" spans="1:23" s="203" customFormat="1" ht="56.25" outlineLevel="4" x14ac:dyDescent="0.2">
      <c r="A105" s="196"/>
      <c r="B105" s="197"/>
      <c r="C105" s="196"/>
      <c r="D105" s="196"/>
      <c r="E105" s="196"/>
      <c r="F105" s="249" t="s">
        <v>796</v>
      </c>
      <c r="G105" s="249"/>
      <c r="H105" s="249"/>
      <c r="I105" s="200" t="s">
        <v>796</v>
      </c>
      <c r="J105" s="200" t="s">
        <v>1535</v>
      </c>
      <c r="K105" s="200">
        <v>5</v>
      </c>
      <c r="L105" s="200" t="s">
        <v>504</v>
      </c>
      <c r="M105" s="200">
        <v>2</v>
      </c>
      <c r="N105" s="200" t="s">
        <v>1535</v>
      </c>
      <c r="O105" s="200" t="s">
        <v>1043</v>
      </c>
      <c r="P105" s="201" t="s">
        <v>1044</v>
      </c>
      <c r="Q105" s="201" t="s">
        <v>1518</v>
      </c>
      <c r="R105" s="201" t="s">
        <v>1588</v>
      </c>
      <c r="S105" s="201"/>
      <c r="T105" s="201" t="s">
        <v>1612</v>
      </c>
      <c r="U105" s="200"/>
      <c r="V105" s="201" t="s">
        <v>2372</v>
      </c>
      <c r="W105" s="201" t="s">
        <v>2001</v>
      </c>
    </row>
    <row r="106" spans="1:23" s="203" customFormat="1" ht="33.75" outlineLevel="4" x14ac:dyDescent="0.2">
      <c r="A106" s="196"/>
      <c r="B106" s="197"/>
      <c r="C106" s="196"/>
      <c r="D106" s="196"/>
      <c r="E106" s="196"/>
      <c r="F106" s="249" t="s">
        <v>797</v>
      </c>
      <c r="G106" s="249"/>
      <c r="H106" s="249"/>
      <c r="I106" s="200" t="s">
        <v>797</v>
      </c>
      <c r="J106" s="200"/>
      <c r="K106" s="200">
        <v>5</v>
      </c>
      <c r="L106" s="200" t="s">
        <v>506</v>
      </c>
      <c r="M106" s="200">
        <v>3</v>
      </c>
      <c r="N106" s="200" t="s">
        <v>1535</v>
      </c>
      <c r="O106" s="200" t="s">
        <v>1045</v>
      </c>
      <c r="P106" s="201" t="s">
        <v>1046</v>
      </c>
      <c r="Q106" s="201" t="s">
        <v>1576</v>
      </c>
      <c r="R106" s="201"/>
      <c r="S106" s="201"/>
      <c r="T106" s="201" t="s">
        <v>1612</v>
      </c>
      <c r="U106" s="200"/>
      <c r="V106" s="200" t="s">
        <v>2338</v>
      </c>
      <c r="W106" s="201"/>
    </row>
    <row r="107" spans="1:23" s="203" customFormat="1" ht="22.5" outlineLevel="4" x14ac:dyDescent="0.2">
      <c r="A107" s="196"/>
      <c r="B107" s="197"/>
      <c r="C107" s="196"/>
      <c r="D107" s="196"/>
      <c r="E107" s="196"/>
      <c r="F107" s="249" t="s">
        <v>792</v>
      </c>
      <c r="G107" s="249"/>
      <c r="H107" s="249"/>
      <c r="I107" s="200" t="s">
        <v>792</v>
      </c>
      <c r="J107" s="200" t="s">
        <v>1535</v>
      </c>
      <c r="K107" s="200">
        <v>5</v>
      </c>
      <c r="L107" s="200" t="s">
        <v>498</v>
      </c>
      <c r="M107" s="200">
        <v>2</v>
      </c>
      <c r="N107" s="200" t="s">
        <v>1535</v>
      </c>
      <c r="O107" s="200" t="s">
        <v>1037</v>
      </c>
      <c r="P107" s="201" t="s">
        <v>1038</v>
      </c>
      <c r="Q107" s="201" t="s">
        <v>1540</v>
      </c>
      <c r="R107" s="201"/>
      <c r="S107" s="201"/>
      <c r="T107" s="201"/>
      <c r="U107" s="200"/>
      <c r="V107" s="200" t="s">
        <v>2338</v>
      </c>
      <c r="W107" s="201" t="s">
        <v>1986</v>
      </c>
    </row>
    <row r="108" spans="1:23" s="195" customFormat="1" ht="22.5" outlineLevel="3" x14ac:dyDescent="0.2">
      <c r="A108" s="185"/>
      <c r="B108" s="186"/>
      <c r="C108" s="185"/>
      <c r="D108" s="187"/>
      <c r="E108" s="188" t="s">
        <v>810</v>
      </c>
      <c r="F108" s="248"/>
      <c r="G108" s="248"/>
      <c r="H108" s="248"/>
      <c r="I108" s="191" t="s">
        <v>810</v>
      </c>
      <c r="J108" s="191" t="s">
        <v>1548</v>
      </c>
      <c r="K108" s="191">
        <v>4</v>
      </c>
      <c r="L108" s="191" t="s">
        <v>526</v>
      </c>
      <c r="M108" s="191">
        <v>2</v>
      </c>
      <c r="N108" s="191" t="s">
        <v>1535</v>
      </c>
      <c r="O108" s="191" t="s">
        <v>1072</v>
      </c>
      <c r="P108" s="192" t="s">
        <v>1073</v>
      </c>
      <c r="Q108" s="192"/>
      <c r="R108" s="192"/>
      <c r="S108" s="192"/>
      <c r="T108" s="192"/>
      <c r="U108" s="191"/>
      <c r="V108" s="191" t="s">
        <v>2373</v>
      </c>
      <c r="W108" s="192"/>
    </row>
    <row r="109" spans="1:23" s="203" customFormat="1" ht="22.5" outlineLevel="4" x14ac:dyDescent="0.2">
      <c r="A109" s="196"/>
      <c r="B109" s="197"/>
      <c r="C109" s="196"/>
      <c r="D109" s="196"/>
      <c r="E109" s="196"/>
      <c r="F109" s="249" t="s">
        <v>811</v>
      </c>
      <c r="G109" s="249"/>
      <c r="H109" s="249"/>
      <c r="I109" s="200" t="s">
        <v>811</v>
      </c>
      <c r="J109" s="200" t="s">
        <v>1535</v>
      </c>
      <c r="K109" s="200">
        <v>5</v>
      </c>
      <c r="L109" s="200" t="s">
        <v>144</v>
      </c>
      <c r="M109" s="200">
        <v>3</v>
      </c>
      <c r="N109" s="200" t="s">
        <v>1535</v>
      </c>
      <c r="O109" s="200" t="s">
        <v>1074</v>
      </c>
      <c r="P109" s="201" t="s">
        <v>1075</v>
      </c>
      <c r="Q109" s="201" t="s">
        <v>1540</v>
      </c>
      <c r="R109" s="201"/>
      <c r="S109" s="201"/>
      <c r="T109" s="201"/>
      <c r="U109" s="200"/>
      <c r="V109" s="200" t="s">
        <v>2338</v>
      </c>
      <c r="W109" s="201" t="s">
        <v>1986</v>
      </c>
    </row>
    <row r="110" spans="1:23" s="203" customFormat="1" ht="22.5" outlineLevel="4" x14ac:dyDescent="0.2">
      <c r="A110" s="196"/>
      <c r="B110" s="197"/>
      <c r="C110" s="196"/>
      <c r="D110" s="196"/>
      <c r="E110" s="196"/>
      <c r="F110" s="249" t="s">
        <v>812</v>
      </c>
      <c r="G110" s="249"/>
      <c r="H110" s="249"/>
      <c r="I110" s="200" t="s">
        <v>812</v>
      </c>
      <c r="J110" s="200" t="s">
        <v>1535</v>
      </c>
      <c r="K110" s="200">
        <v>5</v>
      </c>
      <c r="L110" s="200" t="s">
        <v>144</v>
      </c>
      <c r="M110" s="200">
        <v>3</v>
      </c>
      <c r="N110" s="200" t="s">
        <v>1535</v>
      </c>
      <c r="O110" s="200" t="s">
        <v>1074</v>
      </c>
      <c r="P110" s="201" t="s">
        <v>1075</v>
      </c>
      <c r="Q110" s="201" t="s">
        <v>1540</v>
      </c>
      <c r="R110" s="201"/>
      <c r="S110" s="201"/>
      <c r="T110" s="201"/>
      <c r="U110" s="200"/>
      <c r="V110" s="200" t="s">
        <v>2338</v>
      </c>
      <c r="W110" s="201" t="s">
        <v>1986</v>
      </c>
    </row>
    <row r="111" spans="1:23" s="203" customFormat="1" ht="11.25" outlineLevel="4" x14ac:dyDescent="0.2">
      <c r="A111" s="196"/>
      <c r="B111" s="197"/>
      <c r="C111" s="196"/>
      <c r="D111" s="196"/>
      <c r="E111" s="196"/>
      <c r="F111" s="249" t="s">
        <v>1810</v>
      </c>
      <c r="G111" s="249"/>
      <c r="H111" s="249"/>
      <c r="I111" s="200" t="s">
        <v>1810</v>
      </c>
      <c r="J111" s="200" t="s">
        <v>1535</v>
      </c>
      <c r="K111" s="200">
        <v>5</v>
      </c>
      <c r="L111" s="200"/>
      <c r="M111" s="200"/>
      <c r="N111" s="200"/>
      <c r="O111" s="200"/>
      <c r="P111" s="201"/>
      <c r="Q111" s="201"/>
      <c r="R111" s="201"/>
      <c r="S111" s="201"/>
      <c r="T111" s="201"/>
      <c r="U111" s="200"/>
      <c r="V111" s="200"/>
      <c r="W111" s="201"/>
    </row>
    <row r="112" spans="1:23" s="255" customFormat="1" ht="45" outlineLevel="5" x14ac:dyDescent="0.2">
      <c r="A112" s="250"/>
      <c r="B112" s="250"/>
      <c r="C112" s="250"/>
      <c r="D112" s="250"/>
      <c r="E112" s="250"/>
      <c r="F112" s="250"/>
      <c r="G112" s="251" t="s">
        <v>813</v>
      </c>
      <c r="H112" s="252"/>
      <c r="I112" s="253" t="s">
        <v>813</v>
      </c>
      <c r="J112" s="253" t="s">
        <v>1535</v>
      </c>
      <c r="K112" s="253">
        <v>6</v>
      </c>
      <c r="L112" s="253" t="s">
        <v>146</v>
      </c>
      <c r="M112" s="253">
        <v>3</v>
      </c>
      <c r="N112" s="253" t="s">
        <v>1535</v>
      </c>
      <c r="O112" s="253" t="s">
        <v>1076</v>
      </c>
      <c r="P112" s="254" t="s">
        <v>1077</v>
      </c>
      <c r="Q112" s="254" t="s">
        <v>1540</v>
      </c>
      <c r="R112" s="254"/>
      <c r="S112" s="254"/>
      <c r="T112" s="254"/>
      <c r="U112" s="253"/>
      <c r="V112" s="253" t="s">
        <v>2374</v>
      </c>
      <c r="W112" s="254" t="s">
        <v>2327</v>
      </c>
    </row>
    <row r="113" spans="1:23" s="203" customFormat="1" ht="11.25" outlineLevel="4" x14ac:dyDescent="0.2">
      <c r="A113" s="196"/>
      <c r="B113" s="197"/>
      <c r="C113" s="196"/>
      <c r="D113" s="196"/>
      <c r="E113" s="196"/>
      <c r="F113" s="249" t="s">
        <v>1811</v>
      </c>
      <c r="G113" s="249"/>
      <c r="H113" s="249"/>
      <c r="I113" s="200" t="s">
        <v>1811</v>
      </c>
      <c r="J113" s="200" t="s">
        <v>1535</v>
      </c>
      <c r="K113" s="200">
        <v>5</v>
      </c>
      <c r="L113" s="200"/>
      <c r="M113" s="200"/>
      <c r="N113" s="200"/>
      <c r="O113" s="200"/>
      <c r="P113" s="201"/>
      <c r="Q113" s="201"/>
      <c r="R113" s="201"/>
      <c r="S113" s="201"/>
      <c r="T113" s="201"/>
      <c r="U113" s="200"/>
      <c r="V113" s="200"/>
      <c r="W113" s="201"/>
    </row>
    <row r="114" spans="1:23" s="255" customFormat="1" ht="45" outlineLevel="5" x14ac:dyDescent="0.2">
      <c r="A114" s="250"/>
      <c r="B114" s="250"/>
      <c r="C114" s="250"/>
      <c r="D114" s="250"/>
      <c r="E114" s="250"/>
      <c r="F114" s="250"/>
      <c r="G114" s="251" t="s">
        <v>814</v>
      </c>
      <c r="H114" s="252"/>
      <c r="I114" s="253" t="s">
        <v>814</v>
      </c>
      <c r="J114" s="253" t="s">
        <v>1535</v>
      </c>
      <c r="K114" s="253">
        <v>6</v>
      </c>
      <c r="L114" s="253" t="s">
        <v>149</v>
      </c>
      <c r="M114" s="253">
        <v>3</v>
      </c>
      <c r="N114" s="253" t="s">
        <v>1535</v>
      </c>
      <c r="O114" s="253" t="s">
        <v>1078</v>
      </c>
      <c r="P114" s="254" t="s">
        <v>1079</v>
      </c>
      <c r="Q114" s="254" t="s">
        <v>1540</v>
      </c>
      <c r="R114" s="254"/>
      <c r="S114" s="254"/>
      <c r="T114" s="254"/>
      <c r="U114" s="253"/>
      <c r="V114" s="253" t="s">
        <v>2375</v>
      </c>
      <c r="W114" s="254" t="s">
        <v>2328</v>
      </c>
    </row>
    <row r="115" spans="1:23" s="195" customFormat="1" ht="22.5" outlineLevel="3" x14ac:dyDescent="0.2">
      <c r="A115" s="185"/>
      <c r="B115" s="186"/>
      <c r="C115" s="185"/>
      <c r="D115" s="187"/>
      <c r="E115" s="188" t="s">
        <v>802</v>
      </c>
      <c r="F115" s="248"/>
      <c r="G115" s="248"/>
      <c r="H115" s="248"/>
      <c r="I115" s="191" t="s">
        <v>802</v>
      </c>
      <c r="J115" s="191" t="s">
        <v>1535</v>
      </c>
      <c r="K115" s="191">
        <v>4</v>
      </c>
      <c r="L115" s="191" t="s">
        <v>495</v>
      </c>
      <c r="M115" s="191">
        <v>2</v>
      </c>
      <c r="N115" s="191" t="s">
        <v>1536</v>
      </c>
      <c r="O115" s="191" t="s">
        <v>1057</v>
      </c>
      <c r="P115" s="192" t="s">
        <v>1058</v>
      </c>
      <c r="Q115" s="192"/>
      <c r="R115" s="192" t="s">
        <v>1592</v>
      </c>
      <c r="S115" s="192"/>
      <c r="T115" s="192"/>
      <c r="U115" s="191"/>
      <c r="V115" s="191" t="s">
        <v>2364</v>
      </c>
      <c r="W115" s="192"/>
    </row>
    <row r="116" spans="1:23" s="203" customFormat="1" ht="56.25" outlineLevel="4" x14ac:dyDescent="0.2">
      <c r="A116" s="196"/>
      <c r="B116" s="197"/>
      <c r="C116" s="196"/>
      <c r="D116" s="196"/>
      <c r="E116" s="196"/>
      <c r="F116" s="249" t="s">
        <v>807</v>
      </c>
      <c r="G116" s="249"/>
      <c r="H116" s="249"/>
      <c r="I116" s="200" t="s">
        <v>807</v>
      </c>
      <c r="J116" s="200" t="s">
        <v>1535</v>
      </c>
      <c r="K116" s="200">
        <v>5</v>
      </c>
      <c r="L116" s="200" t="s">
        <v>56</v>
      </c>
      <c r="M116" s="200">
        <v>3</v>
      </c>
      <c r="N116" s="200" t="s">
        <v>1535</v>
      </c>
      <c r="O116" s="200" t="s">
        <v>1066</v>
      </c>
      <c r="P116" s="201" t="s">
        <v>1067</v>
      </c>
      <c r="Q116" s="201" t="s">
        <v>1540</v>
      </c>
      <c r="R116" s="201"/>
      <c r="S116" s="201"/>
      <c r="T116" s="201" t="s">
        <v>1593</v>
      </c>
      <c r="U116" s="200"/>
      <c r="V116" s="200" t="s">
        <v>2367</v>
      </c>
      <c r="W116" s="201" t="s">
        <v>1998</v>
      </c>
    </row>
    <row r="117" spans="1:23" s="203" customFormat="1" ht="56.25" outlineLevel="4" x14ac:dyDescent="0.2">
      <c r="A117" s="196"/>
      <c r="B117" s="197"/>
      <c r="C117" s="196"/>
      <c r="D117" s="196"/>
      <c r="E117" s="196"/>
      <c r="F117" s="249" t="s">
        <v>803</v>
      </c>
      <c r="G117" s="249"/>
      <c r="H117" s="249"/>
      <c r="I117" s="200" t="s">
        <v>803</v>
      </c>
      <c r="J117" s="200" t="s">
        <v>1535</v>
      </c>
      <c r="K117" s="200">
        <v>5</v>
      </c>
      <c r="L117" s="200" t="s">
        <v>52</v>
      </c>
      <c r="M117" s="200">
        <v>3</v>
      </c>
      <c r="N117" s="200" t="s">
        <v>1535</v>
      </c>
      <c r="O117" s="200" t="s">
        <v>1059</v>
      </c>
      <c r="P117" s="201" t="s">
        <v>1060</v>
      </c>
      <c r="Q117" s="201" t="s">
        <v>1540</v>
      </c>
      <c r="R117" s="201"/>
      <c r="S117" s="201"/>
      <c r="T117" s="201" t="s">
        <v>1593</v>
      </c>
      <c r="U117" s="200"/>
      <c r="V117" s="200" t="s">
        <v>2365</v>
      </c>
      <c r="W117" s="201" t="s">
        <v>2312</v>
      </c>
    </row>
    <row r="118" spans="1:23" s="203" customFormat="1" ht="33.75" outlineLevel="4" x14ac:dyDescent="0.2">
      <c r="A118" s="196"/>
      <c r="B118" s="197"/>
      <c r="C118" s="196"/>
      <c r="D118" s="196"/>
      <c r="E118" s="196"/>
      <c r="F118" s="249" t="s">
        <v>804</v>
      </c>
      <c r="G118" s="249"/>
      <c r="H118" s="249"/>
      <c r="I118" s="200" t="s">
        <v>804</v>
      </c>
      <c r="J118" s="200" t="s">
        <v>1535</v>
      </c>
      <c r="K118" s="200">
        <v>5</v>
      </c>
      <c r="L118" s="200" t="s">
        <v>517</v>
      </c>
      <c r="M118" s="200">
        <v>3</v>
      </c>
      <c r="N118" s="200" t="s">
        <v>1535</v>
      </c>
      <c r="O118" s="200" t="s">
        <v>1061</v>
      </c>
      <c r="P118" s="201" t="s">
        <v>1062</v>
      </c>
      <c r="Q118" s="201" t="s">
        <v>1540</v>
      </c>
      <c r="R118" s="201"/>
      <c r="S118" s="201"/>
      <c r="T118" s="201"/>
      <c r="U118" s="200"/>
      <c r="V118" s="200" t="s">
        <v>2365</v>
      </c>
      <c r="W118" s="201" t="s">
        <v>2313</v>
      </c>
    </row>
    <row r="119" spans="1:23" s="203" customFormat="1" ht="33.75" outlineLevel="4" x14ac:dyDescent="0.2">
      <c r="A119" s="196"/>
      <c r="B119" s="197"/>
      <c r="C119" s="196"/>
      <c r="D119" s="196"/>
      <c r="E119" s="196"/>
      <c r="F119" s="249" t="s">
        <v>805</v>
      </c>
      <c r="G119" s="249"/>
      <c r="H119" s="249"/>
      <c r="I119" s="200" t="s">
        <v>805</v>
      </c>
      <c r="J119" s="200" t="s">
        <v>1535</v>
      </c>
      <c r="K119" s="200">
        <v>5</v>
      </c>
      <c r="L119" s="200" t="s">
        <v>519</v>
      </c>
      <c r="M119" s="200"/>
      <c r="N119" s="200" t="s">
        <v>1535</v>
      </c>
      <c r="O119" s="200" t="s">
        <v>1063</v>
      </c>
      <c r="P119" s="201" t="s">
        <v>1062</v>
      </c>
      <c r="Q119" s="201" t="s">
        <v>1540</v>
      </c>
      <c r="R119" s="201"/>
      <c r="S119" s="201"/>
      <c r="T119" s="201"/>
      <c r="U119" s="200"/>
      <c r="V119" s="200" t="s">
        <v>2365</v>
      </c>
      <c r="W119" s="201" t="s">
        <v>2313</v>
      </c>
    </row>
    <row r="120" spans="1:23" s="203" customFormat="1" ht="22.5" outlineLevel="4" x14ac:dyDescent="0.2">
      <c r="A120" s="196"/>
      <c r="B120" s="197"/>
      <c r="C120" s="196"/>
      <c r="D120" s="196"/>
      <c r="E120" s="196"/>
      <c r="F120" s="249" t="s">
        <v>806</v>
      </c>
      <c r="G120" s="249"/>
      <c r="H120" s="249"/>
      <c r="I120" s="200" t="s">
        <v>806</v>
      </c>
      <c r="J120" s="200" t="s">
        <v>1535</v>
      </c>
      <c r="K120" s="200">
        <v>5</v>
      </c>
      <c r="L120" s="200" t="s">
        <v>55</v>
      </c>
      <c r="M120" s="200">
        <v>3</v>
      </c>
      <c r="N120" s="200" t="s">
        <v>1535</v>
      </c>
      <c r="O120" s="200" t="s">
        <v>1064</v>
      </c>
      <c r="P120" s="201" t="s">
        <v>1065</v>
      </c>
      <c r="Q120" s="201" t="s">
        <v>1540</v>
      </c>
      <c r="R120" s="201"/>
      <c r="S120" s="201"/>
      <c r="T120" s="201" t="s">
        <v>1593</v>
      </c>
      <c r="U120" s="200"/>
      <c r="V120" s="200" t="s">
        <v>2366</v>
      </c>
      <c r="W120" s="201" t="s">
        <v>1997</v>
      </c>
    </row>
    <row r="121" spans="1:23" s="203" customFormat="1" ht="11.25" outlineLevel="4" x14ac:dyDescent="0.2">
      <c r="A121" s="196"/>
      <c r="B121" s="197"/>
      <c r="C121" s="196"/>
      <c r="D121" s="196"/>
      <c r="E121" s="196"/>
      <c r="F121" s="249" t="s">
        <v>809</v>
      </c>
      <c r="G121" s="249"/>
      <c r="H121" s="249"/>
      <c r="I121" s="200" t="s">
        <v>809</v>
      </c>
      <c r="J121" s="200" t="s">
        <v>1535</v>
      </c>
      <c r="K121" s="200">
        <v>5</v>
      </c>
      <c r="L121" s="200" t="s">
        <v>524</v>
      </c>
      <c r="M121" s="200">
        <v>3</v>
      </c>
      <c r="N121" s="200" t="s">
        <v>1536</v>
      </c>
      <c r="O121" s="200" t="s">
        <v>1070</v>
      </c>
      <c r="P121" s="201" t="s">
        <v>1071</v>
      </c>
      <c r="Q121" s="201" t="s">
        <v>1546</v>
      </c>
      <c r="R121" s="201" t="s">
        <v>1598</v>
      </c>
      <c r="S121" s="201"/>
      <c r="T121" s="201"/>
      <c r="U121" s="200"/>
      <c r="V121" s="200" t="s">
        <v>2369</v>
      </c>
      <c r="W121" s="201"/>
    </row>
    <row r="122" spans="1:23" s="203" customFormat="1" ht="22.5" outlineLevel="4" x14ac:dyDescent="0.2">
      <c r="A122" s="196"/>
      <c r="B122" s="197"/>
      <c r="C122" s="196"/>
      <c r="D122" s="196"/>
      <c r="E122" s="196"/>
      <c r="F122" s="249" t="s">
        <v>808</v>
      </c>
      <c r="G122" s="249"/>
      <c r="H122" s="249"/>
      <c r="I122" s="200" t="s">
        <v>808</v>
      </c>
      <c r="J122" s="200" t="s">
        <v>1548</v>
      </c>
      <c r="K122" s="200">
        <v>5</v>
      </c>
      <c r="L122" s="200" t="s">
        <v>110</v>
      </c>
      <c r="M122" s="200">
        <v>3</v>
      </c>
      <c r="N122" s="200" t="s">
        <v>1535</v>
      </c>
      <c r="O122" s="200" t="s">
        <v>1068</v>
      </c>
      <c r="P122" s="201" t="s">
        <v>1069</v>
      </c>
      <c r="Q122" s="201" t="s">
        <v>1540</v>
      </c>
      <c r="R122" s="201"/>
      <c r="S122" s="201"/>
      <c r="T122" s="201" t="s">
        <v>1595</v>
      </c>
      <c r="U122" s="200"/>
      <c r="V122" s="200" t="s">
        <v>2368</v>
      </c>
      <c r="W122" s="201" t="s">
        <v>1999</v>
      </c>
    </row>
    <row r="123" spans="1:23" s="195" customFormat="1" ht="12.75" outlineLevel="3" x14ac:dyDescent="0.2">
      <c r="A123" s="185"/>
      <c r="B123" s="186"/>
      <c r="C123" s="185"/>
      <c r="D123" s="187"/>
      <c r="E123" s="188" t="s">
        <v>1812</v>
      </c>
      <c r="F123" s="248"/>
      <c r="G123" s="248"/>
      <c r="H123" s="248"/>
      <c r="I123" s="191" t="s">
        <v>1812</v>
      </c>
      <c r="J123" s="191" t="s">
        <v>1548</v>
      </c>
      <c r="K123" s="191">
        <v>4</v>
      </c>
      <c r="L123" s="191"/>
      <c r="M123" s="191"/>
      <c r="N123" s="191"/>
      <c r="O123" s="191"/>
      <c r="P123" s="192"/>
      <c r="Q123" s="192"/>
      <c r="R123" s="192"/>
      <c r="S123" s="192"/>
      <c r="T123" s="192"/>
      <c r="U123" s="191"/>
      <c r="V123" s="191"/>
      <c r="W123" s="192"/>
    </row>
    <row r="124" spans="1:23" s="203" customFormat="1" ht="22.5" outlineLevel="4" x14ac:dyDescent="0.2">
      <c r="A124" s="196"/>
      <c r="B124" s="197"/>
      <c r="C124" s="196"/>
      <c r="D124" s="196"/>
      <c r="E124" s="196"/>
      <c r="F124" s="249" t="s">
        <v>800</v>
      </c>
      <c r="G124" s="249"/>
      <c r="H124" s="249"/>
      <c r="I124" s="200" t="s">
        <v>800</v>
      </c>
      <c r="J124" s="200" t="s">
        <v>1535</v>
      </c>
      <c r="K124" s="200">
        <v>5</v>
      </c>
      <c r="L124" s="200" t="s">
        <v>511</v>
      </c>
      <c r="M124" s="200">
        <v>2</v>
      </c>
      <c r="N124" s="200" t="s">
        <v>1535</v>
      </c>
      <c r="O124" s="200" t="s">
        <v>1053</v>
      </c>
      <c r="P124" s="201" t="s">
        <v>1054</v>
      </c>
      <c r="Q124" s="201" t="s">
        <v>1518</v>
      </c>
      <c r="R124" s="201" t="s">
        <v>1586</v>
      </c>
      <c r="S124" s="201"/>
      <c r="T124" s="201"/>
      <c r="U124" s="200"/>
      <c r="V124" s="200" t="s">
        <v>2338</v>
      </c>
      <c r="W124" s="201" t="s">
        <v>1986</v>
      </c>
    </row>
    <row r="125" spans="1:23" s="255" customFormat="1" ht="22.5" outlineLevel="5" x14ac:dyDescent="0.2">
      <c r="A125" s="250"/>
      <c r="B125" s="250"/>
      <c r="C125" s="250"/>
      <c r="D125" s="250"/>
      <c r="E125" s="250"/>
      <c r="F125" s="250"/>
      <c r="G125" s="251" t="s">
        <v>801</v>
      </c>
      <c r="H125" s="252"/>
      <c r="I125" s="253" t="s">
        <v>801</v>
      </c>
      <c r="J125" s="253"/>
      <c r="K125" s="253">
        <v>6</v>
      </c>
      <c r="L125" s="253" t="s">
        <v>513</v>
      </c>
      <c r="M125" s="253">
        <v>3</v>
      </c>
      <c r="N125" s="253" t="s">
        <v>1536</v>
      </c>
      <c r="O125" s="253" t="s">
        <v>1055</v>
      </c>
      <c r="P125" s="254" t="s">
        <v>1056</v>
      </c>
      <c r="Q125" s="254" t="s">
        <v>1576</v>
      </c>
      <c r="R125" s="254"/>
      <c r="S125" s="254"/>
      <c r="T125" s="254"/>
      <c r="U125" s="253"/>
      <c r="V125" s="253" t="s">
        <v>2338</v>
      </c>
      <c r="W125" s="254" t="s">
        <v>1986</v>
      </c>
    </row>
    <row r="126" spans="1:23" s="195" customFormat="1" ht="12.75" outlineLevel="3" x14ac:dyDescent="0.2">
      <c r="A126" s="185"/>
      <c r="B126" s="186"/>
      <c r="C126" s="185"/>
      <c r="D126" s="187"/>
      <c r="E126" s="188" t="s">
        <v>1813</v>
      </c>
      <c r="F126" s="248"/>
      <c r="G126" s="248"/>
      <c r="H126" s="248"/>
      <c r="I126" s="191" t="s">
        <v>1813</v>
      </c>
      <c r="J126" s="191" t="s">
        <v>1548</v>
      </c>
      <c r="K126" s="191">
        <v>4</v>
      </c>
      <c r="L126" s="191"/>
      <c r="M126" s="191"/>
      <c r="N126" s="191"/>
      <c r="O126" s="191"/>
      <c r="P126" s="192"/>
      <c r="Q126" s="192"/>
      <c r="R126" s="192"/>
      <c r="S126" s="192"/>
      <c r="T126" s="192"/>
      <c r="U126" s="191"/>
      <c r="V126" s="191"/>
      <c r="W126" s="192"/>
    </row>
    <row r="127" spans="1:23" s="203" customFormat="1" ht="409.5" outlineLevel="4" x14ac:dyDescent="0.2">
      <c r="A127" s="196"/>
      <c r="B127" s="197"/>
      <c r="C127" s="196"/>
      <c r="D127" s="196"/>
      <c r="E127" s="196"/>
      <c r="F127" s="249" t="s">
        <v>798</v>
      </c>
      <c r="G127" s="249"/>
      <c r="H127" s="249"/>
      <c r="I127" s="200" t="s">
        <v>798</v>
      </c>
      <c r="J127" s="200" t="s">
        <v>1535</v>
      </c>
      <c r="K127" s="200">
        <v>5</v>
      </c>
      <c r="L127" s="200" t="s">
        <v>47</v>
      </c>
      <c r="M127" s="200">
        <v>2</v>
      </c>
      <c r="N127" s="200" t="s">
        <v>1535</v>
      </c>
      <c r="O127" s="200" t="s">
        <v>1047</v>
      </c>
      <c r="P127" s="201" t="s">
        <v>1048</v>
      </c>
      <c r="Q127" s="201" t="s">
        <v>1518</v>
      </c>
      <c r="R127" s="201" t="s">
        <v>1600</v>
      </c>
      <c r="S127" s="263" t="s">
        <v>1814</v>
      </c>
      <c r="T127" s="201" t="s">
        <v>1602</v>
      </c>
      <c r="U127" s="200"/>
      <c r="V127" s="201" t="s">
        <v>2444</v>
      </c>
      <c r="W127" s="201" t="s">
        <v>2000</v>
      </c>
    </row>
    <row r="128" spans="1:23" s="203" customFormat="1" ht="409.5" outlineLevel="4" x14ac:dyDescent="0.2">
      <c r="A128" s="196"/>
      <c r="B128" s="197"/>
      <c r="C128" s="196"/>
      <c r="D128" s="196"/>
      <c r="E128" s="196"/>
      <c r="F128" s="249" t="s">
        <v>798</v>
      </c>
      <c r="G128" s="249"/>
      <c r="H128" s="249"/>
      <c r="I128" s="200" t="s">
        <v>798</v>
      </c>
      <c r="J128" s="200" t="s">
        <v>1535</v>
      </c>
      <c r="K128" s="200">
        <v>5</v>
      </c>
      <c r="L128" s="200" t="s">
        <v>37</v>
      </c>
      <c r="M128" s="200">
        <v>2</v>
      </c>
      <c r="N128" s="200" t="s">
        <v>1535</v>
      </c>
      <c r="O128" s="200" t="s">
        <v>1049</v>
      </c>
      <c r="P128" s="201" t="s">
        <v>1050</v>
      </c>
      <c r="Q128" s="201" t="s">
        <v>1518</v>
      </c>
      <c r="R128" s="201" t="s">
        <v>1603</v>
      </c>
      <c r="S128" s="263" t="s">
        <v>1815</v>
      </c>
      <c r="T128" s="201" t="s">
        <v>1605</v>
      </c>
      <c r="U128" s="200"/>
      <c r="V128" s="200" t="s">
        <v>2370</v>
      </c>
      <c r="W128" s="201"/>
    </row>
    <row r="129" spans="1:23" s="255" customFormat="1" ht="11.25" outlineLevel="5" x14ac:dyDescent="0.2">
      <c r="A129" s="250"/>
      <c r="B129" s="250"/>
      <c r="C129" s="250"/>
      <c r="D129" s="250"/>
      <c r="E129" s="250"/>
      <c r="F129" s="250"/>
      <c r="G129" s="251" t="s">
        <v>1816</v>
      </c>
      <c r="H129" s="252"/>
      <c r="I129" s="253" t="s">
        <v>1816</v>
      </c>
      <c r="J129" s="253"/>
      <c r="K129" s="253">
        <v>6</v>
      </c>
      <c r="L129" s="253"/>
      <c r="M129" s="253"/>
      <c r="N129" s="253"/>
      <c r="O129" s="253"/>
      <c r="P129" s="254"/>
      <c r="Q129" s="254"/>
      <c r="R129" s="254"/>
      <c r="S129" s="254"/>
      <c r="T129" s="254"/>
      <c r="U129" s="253"/>
      <c r="V129" s="253"/>
      <c r="W129" s="254"/>
    </row>
    <row r="130" spans="1:23" s="183" customFormat="1" ht="23.25" outlineLevel="2" x14ac:dyDescent="0.25">
      <c r="A130" s="173"/>
      <c r="B130" s="173"/>
      <c r="C130" s="174"/>
      <c r="D130" s="175" t="s">
        <v>815</v>
      </c>
      <c r="E130" s="176"/>
      <c r="F130" s="176"/>
      <c r="G130" s="176"/>
      <c r="H130" s="176"/>
      <c r="I130" s="179" t="s">
        <v>815</v>
      </c>
      <c r="J130" s="179" t="s">
        <v>1535</v>
      </c>
      <c r="K130" s="179">
        <v>3</v>
      </c>
      <c r="L130" s="179" t="s">
        <v>531</v>
      </c>
      <c r="M130" s="179">
        <v>1</v>
      </c>
      <c r="N130" s="179" t="s">
        <v>1536</v>
      </c>
      <c r="O130" s="179" t="s">
        <v>1080</v>
      </c>
      <c r="P130" s="180" t="s">
        <v>1081</v>
      </c>
      <c r="Q130" s="180"/>
      <c r="R130" s="180"/>
      <c r="S130" s="180"/>
      <c r="T130" s="180"/>
      <c r="U130" s="179"/>
      <c r="V130" s="179" t="s">
        <v>2376</v>
      </c>
      <c r="W130" s="180"/>
    </row>
    <row r="131" spans="1:23" s="195" customFormat="1" ht="33.75" outlineLevel="3" x14ac:dyDescent="0.2">
      <c r="A131" s="185"/>
      <c r="B131" s="186"/>
      <c r="C131" s="185"/>
      <c r="D131" s="187"/>
      <c r="E131" s="188" t="s">
        <v>818</v>
      </c>
      <c r="F131" s="248"/>
      <c r="G131" s="248"/>
      <c r="H131" s="248"/>
      <c r="I131" s="191" t="s">
        <v>818</v>
      </c>
      <c r="J131" s="191" t="s">
        <v>1548</v>
      </c>
      <c r="K131" s="191">
        <v>4</v>
      </c>
      <c r="L131" s="191" t="s">
        <v>536</v>
      </c>
      <c r="M131" s="191">
        <v>2</v>
      </c>
      <c r="N131" s="191" t="s">
        <v>1548</v>
      </c>
      <c r="O131" s="191" t="s">
        <v>1086</v>
      </c>
      <c r="P131" s="192" t="s">
        <v>1087</v>
      </c>
      <c r="Q131" s="192" t="s">
        <v>1518</v>
      </c>
      <c r="R131" s="192" t="s">
        <v>1617</v>
      </c>
      <c r="S131" s="192" t="s">
        <v>1808</v>
      </c>
      <c r="T131" s="192" t="s">
        <v>2647</v>
      </c>
      <c r="U131" s="191"/>
      <c r="V131" s="191" t="s">
        <v>2379</v>
      </c>
      <c r="W131" s="192" t="s">
        <v>2004</v>
      </c>
    </row>
    <row r="132" spans="1:23" s="195" customFormat="1" ht="33.75" outlineLevel="3" x14ac:dyDescent="0.2">
      <c r="A132" s="185"/>
      <c r="B132" s="186"/>
      <c r="C132" s="185"/>
      <c r="D132" s="187"/>
      <c r="E132" s="188" t="s">
        <v>819</v>
      </c>
      <c r="F132" s="248"/>
      <c r="G132" s="248"/>
      <c r="H132" s="248"/>
      <c r="I132" s="191" t="s">
        <v>819</v>
      </c>
      <c r="J132" s="191" t="s">
        <v>1548</v>
      </c>
      <c r="K132" s="191">
        <v>4</v>
      </c>
      <c r="L132" s="191" t="s">
        <v>536</v>
      </c>
      <c r="M132" s="191">
        <v>2</v>
      </c>
      <c r="N132" s="191" t="s">
        <v>1548</v>
      </c>
      <c r="O132" s="191" t="s">
        <v>1086</v>
      </c>
      <c r="P132" s="192" t="s">
        <v>1087</v>
      </c>
      <c r="Q132" s="192" t="s">
        <v>1518</v>
      </c>
      <c r="R132" s="192" t="s">
        <v>1617</v>
      </c>
      <c r="S132" s="192" t="s">
        <v>1808</v>
      </c>
      <c r="T132" s="192" t="s">
        <v>2641</v>
      </c>
      <c r="U132" s="191"/>
      <c r="V132" s="191" t="s">
        <v>2379</v>
      </c>
      <c r="W132" s="192" t="s">
        <v>2004</v>
      </c>
    </row>
    <row r="133" spans="1:23" s="203" customFormat="1" ht="22.5" outlineLevel="4" x14ac:dyDescent="0.2">
      <c r="A133" s="196"/>
      <c r="B133" s="197"/>
      <c r="C133" s="196"/>
      <c r="D133" s="196"/>
      <c r="E133" s="196"/>
      <c r="F133" s="249" t="s">
        <v>820</v>
      </c>
      <c r="G133" s="249"/>
      <c r="H133" s="249"/>
      <c r="I133" s="200" t="s">
        <v>820</v>
      </c>
      <c r="J133" s="200"/>
      <c r="K133" s="200">
        <v>5</v>
      </c>
      <c r="L133" s="200" t="s">
        <v>538</v>
      </c>
      <c r="M133" s="200">
        <v>3</v>
      </c>
      <c r="N133" s="200" t="s">
        <v>1535</v>
      </c>
      <c r="O133" s="200" t="s">
        <v>1088</v>
      </c>
      <c r="P133" s="201" t="s">
        <v>1089</v>
      </c>
      <c r="Q133" s="201" t="s">
        <v>1576</v>
      </c>
      <c r="R133" s="201"/>
      <c r="S133" s="201"/>
      <c r="T133" s="201"/>
      <c r="U133" s="200"/>
      <c r="V133" s="200" t="s">
        <v>2338</v>
      </c>
      <c r="W133" s="201"/>
    </row>
    <row r="134" spans="1:23" s="195" customFormat="1" ht="33.75" outlineLevel="3" x14ac:dyDescent="0.2">
      <c r="A134" s="185"/>
      <c r="B134" s="186"/>
      <c r="C134" s="185"/>
      <c r="D134" s="187"/>
      <c r="E134" s="188" t="s">
        <v>816</v>
      </c>
      <c r="F134" s="248"/>
      <c r="G134" s="248"/>
      <c r="H134" s="248"/>
      <c r="I134" s="191" t="s">
        <v>816</v>
      </c>
      <c r="J134" s="191" t="s">
        <v>1535</v>
      </c>
      <c r="K134" s="191">
        <v>4</v>
      </c>
      <c r="L134" s="191" t="s">
        <v>91</v>
      </c>
      <c r="M134" s="191">
        <v>2</v>
      </c>
      <c r="N134" s="191" t="s">
        <v>1536</v>
      </c>
      <c r="O134" s="191" t="s">
        <v>1082</v>
      </c>
      <c r="P134" s="192" t="s">
        <v>1083</v>
      </c>
      <c r="Q134" s="192" t="s">
        <v>1540</v>
      </c>
      <c r="R134" s="192" t="s">
        <v>1629</v>
      </c>
      <c r="S134" s="192"/>
      <c r="T134" s="192"/>
      <c r="U134" s="191"/>
      <c r="V134" s="191" t="s">
        <v>2386</v>
      </c>
      <c r="W134" s="192" t="s">
        <v>2311</v>
      </c>
    </row>
    <row r="135" spans="1:23" s="195" customFormat="1" ht="12.75" outlineLevel="3" x14ac:dyDescent="0.2">
      <c r="A135" s="185"/>
      <c r="B135" s="186"/>
      <c r="C135" s="185"/>
      <c r="D135" s="187"/>
      <c r="E135" s="188" t="s">
        <v>1817</v>
      </c>
      <c r="F135" s="248"/>
      <c r="G135" s="248"/>
      <c r="H135" s="248"/>
      <c r="I135" s="191" t="s">
        <v>1817</v>
      </c>
      <c r="J135" s="191" t="s">
        <v>1535</v>
      </c>
      <c r="K135" s="191">
        <v>4</v>
      </c>
      <c r="L135" s="191"/>
      <c r="M135" s="191"/>
      <c r="N135" s="191"/>
      <c r="O135" s="191"/>
      <c r="P135" s="192"/>
      <c r="Q135" s="192"/>
      <c r="R135" s="192"/>
      <c r="S135" s="192"/>
      <c r="T135" s="192"/>
      <c r="U135" s="191"/>
      <c r="V135" s="191"/>
      <c r="W135" s="192"/>
    </row>
    <row r="136" spans="1:23" s="203" customFormat="1" ht="135" outlineLevel="4" x14ac:dyDescent="0.2">
      <c r="A136" s="196"/>
      <c r="B136" s="197"/>
      <c r="C136" s="196"/>
      <c r="D136" s="196"/>
      <c r="E136" s="196"/>
      <c r="F136" s="249" t="s">
        <v>821</v>
      </c>
      <c r="G136" s="249"/>
      <c r="H136" s="249"/>
      <c r="I136" s="200" t="s">
        <v>821</v>
      </c>
      <c r="J136" s="200" t="s">
        <v>1535</v>
      </c>
      <c r="K136" s="200">
        <v>5</v>
      </c>
      <c r="L136" s="200" t="s">
        <v>540</v>
      </c>
      <c r="M136" s="200">
        <v>2</v>
      </c>
      <c r="N136" s="200" t="s">
        <v>1535</v>
      </c>
      <c r="O136" s="200" t="s">
        <v>1090</v>
      </c>
      <c r="P136" s="201" t="s">
        <v>1630</v>
      </c>
      <c r="Q136" s="201" t="s">
        <v>1518</v>
      </c>
      <c r="R136" s="201" t="s">
        <v>1631</v>
      </c>
      <c r="S136" s="201"/>
      <c r="T136" s="201" t="s">
        <v>2643</v>
      </c>
      <c r="U136" s="200"/>
      <c r="V136" s="200" t="s">
        <v>2387</v>
      </c>
      <c r="W136" s="201" t="s">
        <v>2006</v>
      </c>
    </row>
    <row r="137" spans="1:23" s="255" customFormat="1" ht="22.5" outlineLevel="5" x14ac:dyDescent="0.2">
      <c r="A137" s="250"/>
      <c r="B137" s="250"/>
      <c r="C137" s="250"/>
      <c r="D137" s="250"/>
      <c r="E137" s="250"/>
      <c r="F137" s="250"/>
      <c r="G137" s="251" t="s">
        <v>822</v>
      </c>
      <c r="H137" s="252"/>
      <c r="I137" s="253" t="s">
        <v>822</v>
      </c>
      <c r="J137" s="253"/>
      <c r="K137" s="253">
        <v>6</v>
      </c>
      <c r="L137" s="253" t="s">
        <v>542</v>
      </c>
      <c r="M137" s="253">
        <v>3</v>
      </c>
      <c r="N137" s="253" t="s">
        <v>1535</v>
      </c>
      <c r="O137" s="253" t="s">
        <v>1092</v>
      </c>
      <c r="P137" s="254" t="s">
        <v>1093</v>
      </c>
      <c r="Q137" s="254" t="s">
        <v>1576</v>
      </c>
      <c r="R137" s="254"/>
      <c r="S137" s="254"/>
      <c r="T137" s="254"/>
      <c r="U137" s="253"/>
      <c r="V137" s="253" t="s">
        <v>2338</v>
      </c>
      <c r="W137" s="254"/>
    </row>
    <row r="138" spans="1:23" s="203" customFormat="1" ht="22.5" outlineLevel="4" x14ac:dyDescent="0.2">
      <c r="A138" s="196"/>
      <c r="B138" s="197"/>
      <c r="C138" s="196"/>
      <c r="D138" s="196"/>
      <c r="E138" s="196"/>
      <c r="F138" s="249" t="s">
        <v>817</v>
      </c>
      <c r="G138" s="249"/>
      <c r="H138" s="249"/>
      <c r="I138" s="200" t="s">
        <v>817</v>
      </c>
      <c r="J138" s="200" t="s">
        <v>1535</v>
      </c>
      <c r="K138" s="200">
        <v>5</v>
      </c>
      <c r="L138" s="200" t="s">
        <v>534</v>
      </c>
      <c r="M138" s="200">
        <v>2</v>
      </c>
      <c r="N138" s="200" t="s">
        <v>1535</v>
      </c>
      <c r="O138" s="200" t="s">
        <v>1084</v>
      </c>
      <c r="P138" s="201" t="s">
        <v>1085</v>
      </c>
      <c r="Q138" s="201" t="s">
        <v>1540</v>
      </c>
      <c r="R138" s="201"/>
      <c r="S138" s="201"/>
      <c r="T138" s="201"/>
      <c r="U138" s="200"/>
      <c r="V138" s="200" t="s">
        <v>2338</v>
      </c>
      <c r="W138" s="201" t="s">
        <v>1986</v>
      </c>
    </row>
    <row r="139" spans="1:23" s="195" customFormat="1" ht="22.5" outlineLevel="3" x14ac:dyDescent="0.2">
      <c r="A139" s="185"/>
      <c r="B139" s="186"/>
      <c r="C139" s="185"/>
      <c r="D139" s="187"/>
      <c r="E139" s="188" t="s">
        <v>834</v>
      </c>
      <c r="F139" s="248"/>
      <c r="G139" s="248"/>
      <c r="H139" s="248"/>
      <c r="I139" s="191" t="s">
        <v>834</v>
      </c>
      <c r="J139" s="191" t="s">
        <v>1548</v>
      </c>
      <c r="K139" s="191">
        <v>4</v>
      </c>
      <c r="L139" s="191" t="s">
        <v>561</v>
      </c>
      <c r="M139" s="191">
        <v>2</v>
      </c>
      <c r="N139" s="191" t="s">
        <v>1535</v>
      </c>
      <c r="O139" s="191" t="s">
        <v>1110</v>
      </c>
      <c r="P139" s="192" t="s">
        <v>1111</v>
      </c>
      <c r="Q139" s="192"/>
      <c r="R139" s="192"/>
      <c r="S139" s="192"/>
      <c r="T139" s="192"/>
      <c r="U139" s="191"/>
      <c r="V139" s="191" t="s">
        <v>2338</v>
      </c>
      <c r="W139" s="192"/>
    </row>
    <row r="140" spans="1:23" s="203" customFormat="1" ht="22.5" outlineLevel="4" x14ac:dyDescent="0.2">
      <c r="A140" s="196"/>
      <c r="B140" s="197"/>
      <c r="C140" s="196"/>
      <c r="D140" s="196"/>
      <c r="E140" s="196"/>
      <c r="F140" s="249" t="s">
        <v>835</v>
      </c>
      <c r="G140" s="249"/>
      <c r="H140" s="249"/>
      <c r="I140" s="200" t="s">
        <v>835</v>
      </c>
      <c r="J140" s="200" t="s">
        <v>1535</v>
      </c>
      <c r="K140" s="200">
        <v>5</v>
      </c>
      <c r="L140" s="200" t="s">
        <v>155</v>
      </c>
      <c r="M140" s="200">
        <v>3</v>
      </c>
      <c r="N140" s="200" t="s">
        <v>1535</v>
      </c>
      <c r="O140" s="200" t="s">
        <v>1112</v>
      </c>
      <c r="P140" s="201" t="s">
        <v>1075</v>
      </c>
      <c r="Q140" s="201" t="s">
        <v>1540</v>
      </c>
      <c r="R140" s="201"/>
      <c r="S140" s="201"/>
      <c r="T140" s="201"/>
      <c r="U140" s="200"/>
      <c r="V140" s="200" t="s">
        <v>2338</v>
      </c>
      <c r="W140" s="201" t="s">
        <v>1986</v>
      </c>
    </row>
    <row r="141" spans="1:23" s="203" customFormat="1" ht="22.5" outlineLevel="4" x14ac:dyDescent="0.2">
      <c r="A141" s="196"/>
      <c r="B141" s="197"/>
      <c r="C141" s="196"/>
      <c r="D141" s="196"/>
      <c r="E141" s="196"/>
      <c r="F141" s="249" t="s">
        <v>836</v>
      </c>
      <c r="G141" s="249"/>
      <c r="H141" s="249"/>
      <c r="I141" s="200" t="s">
        <v>836</v>
      </c>
      <c r="J141" s="200" t="s">
        <v>1535</v>
      </c>
      <c r="K141" s="200">
        <v>5</v>
      </c>
      <c r="L141" s="200" t="s">
        <v>155</v>
      </c>
      <c r="M141" s="200">
        <v>3</v>
      </c>
      <c r="N141" s="200" t="s">
        <v>1535</v>
      </c>
      <c r="O141" s="200" t="s">
        <v>1112</v>
      </c>
      <c r="P141" s="201" t="s">
        <v>1075</v>
      </c>
      <c r="Q141" s="201" t="s">
        <v>1540</v>
      </c>
      <c r="R141" s="201"/>
      <c r="S141" s="201"/>
      <c r="T141" s="201"/>
      <c r="U141" s="200"/>
      <c r="V141" s="200" t="s">
        <v>2338</v>
      </c>
      <c r="W141" s="201" t="s">
        <v>1986</v>
      </c>
    </row>
    <row r="142" spans="1:23" s="203" customFormat="1" ht="11.25" outlineLevel="4" x14ac:dyDescent="0.2">
      <c r="A142" s="196"/>
      <c r="B142" s="197"/>
      <c r="C142" s="196"/>
      <c r="D142" s="196"/>
      <c r="E142" s="196"/>
      <c r="F142" s="249" t="s">
        <v>1818</v>
      </c>
      <c r="G142" s="249"/>
      <c r="H142" s="249"/>
      <c r="I142" s="200" t="s">
        <v>1818</v>
      </c>
      <c r="J142" s="200" t="s">
        <v>1535</v>
      </c>
      <c r="K142" s="200">
        <v>5</v>
      </c>
      <c r="L142" s="200"/>
      <c r="M142" s="200"/>
      <c r="N142" s="200"/>
      <c r="O142" s="200"/>
      <c r="P142" s="201"/>
      <c r="Q142" s="201"/>
      <c r="R142" s="201"/>
      <c r="S142" s="201"/>
      <c r="T142" s="201"/>
      <c r="U142" s="200"/>
      <c r="V142" s="200"/>
      <c r="W142" s="201"/>
    </row>
    <row r="143" spans="1:23" s="255" customFormat="1" ht="22.5" outlineLevel="5" x14ac:dyDescent="0.2">
      <c r="A143" s="250"/>
      <c r="B143" s="250"/>
      <c r="C143" s="250"/>
      <c r="D143" s="250"/>
      <c r="E143" s="250"/>
      <c r="F143" s="250"/>
      <c r="G143" s="251" t="s">
        <v>837</v>
      </c>
      <c r="H143" s="252"/>
      <c r="I143" s="253" t="s">
        <v>837</v>
      </c>
      <c r="J143" s="253" t="s">
        <v>1535</v>
      </c>
      <c r="K143" s="253">
        <v>6</v>
      </c>
      <c r="L143" s="253" t="s">
        <v>564</v>
      </c>
      <c r="M143" s="253">
        <v>3</v>
      </c>
      <c r="N143" s="253" t="s">
        <v>1535</v>
      </c>
      <c r="O143" s="253" t="s">
        <v>1113</v>
      </c>
      <c r="P143" s="254" t="s">
        <v>1077</v>
      </c>
      <c r="Q143" s="254" t="s">
        <v>1540</v>
      </c>
      <c r="R143" s="254"/>
      <c r="S143" s="254"/>
      <c r="T143" s="254"/>
      <c r="U143" s="253"/>
      <c r="V143" s="253" t="s">
        <v>2338</v>
      </c>
      <c r="W143" s="254" t="s">
        <v>1986</v>
      </c>
    </row>
    <row r="144" spans="1:23" s="203" customFormat="1" ht="11.25" outlineLevel="4" x14ac:dyDescent="0.2">
      <c r="A144" s="196"/>
      <c r="B144" s="197"/>
      <c r="C144" s="196"/>
      <c r="D144" s="196"/>
      <c r="E144" s="196"/>
      <c r="F144" s="249" t="s">
        <v>1819</v>
      </c>
      <c r="G144" s="249"/>
      <c r="H144" s="249"/>
      <c r="I144" s="200" t="s">
        <v>1819</v>
      </c>
      <c r="J144" s="200" t="s">
        <v>1535</v>
      </c>
      <c r="K144" s="200">
        <v>5</v>
      </c>
      <c r="L144" s="200"/>
      <c r="M144" s="200"/>
      <c r="N144" s="200"/>
      <c r="O144" s="200"/>
      <c r="P144" s="201"/>
      <c r="Q144" s="201"/>
      <c r="R144" s="201"/>
      <c r="S144" s="201"/>
      <c r="T144" s="201"/>
      <c r="U144" s="200"/>
      <c r="V144" s="200"/>
      <c r="W144" s="201"/>
    </row>
    <row r="145" spans="1:23" s="255" customFormat="1" ht="22.5" outlineLevel="5" x14ac:dyDescent="0.2">
      <c r="A145" s="250"/>
      <c r="B145" s="250"/>
      <c r="C145" s="250"/>
      <c r="D145" s="250"/>
      <c r="E145" s="250"/>
      <c r="F145" s="250"/>
      <c r="G145" s="251" t="s">
        <v>838</v>
      </c>
      <c r="H145" s="252"/>
      <c r="I145" s="253" t="s">
        <v>838</v>
      </c>
      <c r="J145" s="253" t="s">
        <v>1535</v>
      </c>
      <c r="K145" s="253">
        <v>6</v>
      </c>
      <c r="L145" s="253" t="s">
        <v>566</v>
      </c>
      <c r="M145" s="253">
        <v>3</v>
      </c>
      <c r="N145" s="253" t="s">
        <v>1535</v>
      </c>
      <c r="O145" s="253" t="s">
        <v>1114</v>
      </c>
      <c r="P145" s="254" t="s">
        <v>1079</v>
      </c>
      <c r="Q145" s="254" t="s">
        <v>1540</v>
      </c>
      <c r="R145" s="254"/>
      <c r="S145" s="254"/>
      <c r="T145" s="254"/>
      <c r="U145" s="253"/>
      <c r="V145" s="253" t="s">
        <v>2338</v>
      </c>
      <c r="W145" s="254" t="s">
        <v>1986</v>
      </c>
    </row>
    <row r="146" spans="1:23" s="195" customFormat="1" ht="22.5" outlineLevel="3" x14ac:dyDescent="0.2">
      <c r="A146" s="185"/>
      <c r="B146" s="186"/>
      <c r="C146" s="185"/>
      <c r="D146" s="187"/>
      <c r="E146" s="188" t="s">
        <v>826</v>
      </c>
      <c r="F146" s="248"/>
      <c r="G146" s="248"/>
      <c r="H146" s="248"/>
      <c r="I146" s="191" t="s">
        <v>826</v>
      </c>
      <c r="J146" s="191" t="s">
        <v>1535</v>
      </c>
      <c r="K146" s="191">
        <v>4</v>
      </c>
      <c r="L146" s="191" t="s">
        <v>549</v>
      </c>
      <c r="M146" s="191">
        <v>2</v>
      </c>
      <c r="N146" s="191" t="s">
        <v>1536</v>
      </c>
      <c r="O146" s="191" t="s">
        <v>1100</v>
      </c>
      <c r="P146" s="192" t="s">
        <v>1101</v>
      </c>
      <c r="Q146" s="192"/>
      <c r="R146" s="192" t="s">
        <v>1619</v>
      </c>
      <c r="S146" s="192"/>
      <c r="T146" s="192"/>
      <c r="U146" s="191"/>
      <c r="V146" s="191" t="s">
        <v>2380</v>
      </c>
      <c r="W146" s="192"/>
    </row>
    <row r="147" spans="1:23" s="203" customFormat="1" ht="56.25" outlineLevel="4" x14ac:dyDescent="0.2">
      <c r="A147" s="196"/>
      <c r="B147" s="197"/>
      <c r="C147" s="196"/>
      <c r="D147" s="196"/>
      <c r="E147" s="196"/>
      <c r="F147" s="249" t="s">
        <v>831</v>
      </c>
      <c r="G147" s="249"/>
      <c r="H147" s="249"/>
      <c r="I147" s="200" t="s">
        <v>831</v>
      </c>
      <c r="J147" s="200" t="s">
        <v>1535</v>
      </c>
      <c r="K147" s="200">
        <v>5</v>
      </c>
      <c r="L147" s="200" t="s">
        <v>61</v>
      </c>
      <c r="M147" s="200">
        <v>3</v>
      </c>
      <c r="N147" s="200" t="s">
        <v>1535</v>
      </c>
      <c r="O147" s="200" t="s">
        <v>1107</v>
      </c>
      <c r="P147" s="201" t="s">
        <v>1067</v>
      </c>
      <c r="Q147" s="201" t="s">
        <v>1540</v>
      </c>
      <c r="R147" s="201"/>
      <c r="S147" s="201"/>
      <c r="T147" s="201" t="s">
        <v>2645</v>
      </c>
      <c r="U147" s="200"/>
      <c r="V147" s="200" t="s">
        <v>2383</v>
      </c>
      <c r="W147" s="201" t="s">
        <v>1998</v>
      </c>
    </row>
    <row r="148" spans="1:23" s="203" customFormat="1" ht="67.5" outlineLevel="4" x14ac:dyDescent="0.2">
      <c r="A148" s="196"/>
      <c r="B148" s="197"/>
      <c r="C148" s="196"/>
      <c r="D148" s="196"/>
      <c r="E148" s="196"/>
      <c r="F148" s="249" t="s">
        <v>827</v>
      </c>
      <c r="G148" s="249"/>
      <c r="H148" s="249"/>
      <c r="I148" s="200" t="s">
        <v>827</v>
      </c>
      <c r="J148" s="200" t="s">
        <v>1535</v>
      </c>
      <c r="K148" s="200">
        <v>5</v>
      </c>
      <c r="L148" s="200" t="s">
        <v>58</v>
      </c>
      <c r="M148" s="200">
        <v>3</v>
      </c>
      <c r="N148" s="200" t="s">
        <v>1535</v>
      </c>
      <c r="O148" s="200" t="s">
        <v>1102</v>
      </c>
      <c r="P148" s="201" t="s">
        <v>1060</v>
      </c>
      <c r="Q148" s="201" t="s">
        <v>1540</v>
      </c>
      <c r="R148" s="201"/>
      <c r="S148" s="201"/>
      <c r="T148" s="201" t="s">
        <v>2645</v>
      </c>
      <c r="U148" s="200"/>
      <c r="V148" s="200" t="s">
        <v>2381</v>
      </c>
      <c r="W148" s="201" t="s">
        <v>2314</v>
      </c>
    </row>
    <row r="149" spans="1:23" s="203" customFormat="1" ht="45" outlineLevel="4" x14ac:dyDescent="0.2">
      <c r="A149" s="196"/>
      <c r="B149" s="197"/>
      <c r="C149" s="196"/>
      <c r="D149" s="196"/>
      <c r="E149" s="196"/>
      <c r="F149" s="249" t="s">
        <v>828</v>
      </c>
      <c r="G149" s="249"/>
      <c r="H149" s="249"/>
      <c r="I149" s="200" t="s">
        <v>828</v>
      </c>
      <c r="J149" s="200" t="s">
        <v>1535</v>
      </c>
      <c r="K149" s="200">
        <v>5</v>
      </c>
      <c r="L149" s="200" t="s">
        <v>552</v>
      </c>
      <c r="M149" s="200">
        <v>3</v>
      </c>
      <c r="N149" s="200" t="s">
        <v>1535</v>
      </c>
      <c r="O149" s="200" t="s">
        <v>1103</v>
      </c>
      <c r="P149" s="201" t="s">
        <v>1062</v>
      </c>
      <c r="Q149" s="201" t="s">
        <v>1540</v>
      </c>
      <c r="R149" s="201"/>
      <c r="S149" s="201"/>
      <c r="T149" s="201"/>
      <c r="U149" s="200"/>
      <c r="V149" s="200" t="s">
        <v>2381</v>
      </c>
      <c r="W149" s="201" t="s">
        <v>2315</v>
      </c>
    </row>
    <row r="150" spans="1:23" s="203" customFormat="1" ht="45" outlineLevel="4" x14ac:dyDescent="0.2">
      <c r="A150" s="196"/>
      <c r="B150" s="197"/>
      <c r="C150" s="196"/>
      <c r="D150" s="196"/>
      <c r="E150" s="196"/>
      <c r="F150" s="249" t="s">
        <v>829</v>
      </c>
      <c r="G150" s="249"/>
      <c r="H150" s="249"/>
      <c r="I150" s="200" t="s">
        <v>829</v>
      </c>
      <c r="J150" s="200" t="s">
        <v>1535</v>
      </c>
      <c r="K150" s="200">
        <v>5</v>
      </c>
      <c r="L150" s="200" t="s">
        <v>554</v>
      </c>
      <c r="M150" s="200"/>
      <c r="N150" s="200" t="s">
        <v>1535</v>
      </c>
      <c r="O150" s="200" t="s">
        <v>1104</v>
      </c>
      <c r="P150" s="201" t="s">
        <v>1062</v>
      </c>
      <c r="Q150" s="201" t="s">
        <v>1540</v>
      </c>
      <c r="R150" s="201"/>
      <c r="S150" s="201"/>
      <c r="T150" s="201"/>
      <c r="U150" s="200"/>
      <c r="V150" s="200" t="s">
        <v>2381</v>
      </c>
      <c r="W150" s="201" t="s">
        <v>2315</v>
      </c>
    </row>
    <row r="151" spans="1:23" s="203" customFormat="1" ht="22.5" outlineLevel="4" x14ac:dyDescent="0.2">
      <c r="A151" s="196"/>
      <c r="B151" s="197"/>
      <c r="C151" s="196"/>
      <c r="D151" s="196"/>
      <c r="E151" s="196"/>
      <c r="F151" s="249" t="s">
        <v>830</v>
      </c>
      <c r="G151" s="249"/>
      <c r="H151" s="249"/>
      <c r="I151" s="200" t="s">
        <v>830</v>
      </c>
      <c r="J151" s="200" t="s">
        <v>1535</v>
      </c>
      <c r="K151" s="200">
        <v>5</v>
      </c>
      <c r="L151" s="200" t="s">
        <v>60</v>
      </c>
      <c r="M151" s="200">
        <v>3</v>
      </c>
      <c r="N151" s="200" t="s">
        <v>1535</v>
      </c>
      <c r="O151" s="200" t="s">
        <v>1105</v>
      </c>
      <c r="P151" s="201" t="s">
        <v>1106</v>
      </c>
      <c r="Q151" s="201" t="s">
        <v>1540</v>
      </c>
      <c r="R151" s="201"/>
      <c r="S151" s="201"/>
      <c r="T151" s="201" t="s">
        <v>2645</v>
      </c>
      <c r="U151" s="200"/>
      <c r="V151" s="200" t="s">
        <v>2382</v>
      </c>
      <c r="W151" s="201" t="s">
        <v>1997</v>
      </c>
    </row>
    <row r="152" spans="1:23" s="203" customFormat="1" ht="11.25" outlineLevel="4" x14ac:dyDescent="0.2">
      <c r="A152" s="196"/>
      <c r="B152" s="197"/>
      <c r="C152" s="196"/>
      <c r="D152" s="196"/>
      <c r="E152" s="196"/>
      <c r="F152" s="249" t="s">
        <v>833</v>
      </c>
      <c r="G152" s="249"/>
      <c r="H152" s="249"/>
      <c r="I152" s="200" t="s">
        <v>833</v>
      </c>
      <c r="J152" s="200" t="s">
        <v>1535</v>
      </c>
      <c r="K152" s="200">
        <v>5</v>
      </c>
      <c r="L152" s="200" t="s">
        <v>559</v>
      </c>
      <c r="M152" s="200">
        <v>3</v>
      </c>
      <c r="N152" s="200" t="s">
        <v>1536</v>
      </c>
      <c r="O152" s="200" t="s">
        <v>1109</v>
      </c>
      <c r="P152" s="201" t="s">
        <v>1071</v>
      </c>
      <c r="Q152" s="201" t="s">
        <v>1546</v>
      </c>
      <c r="R152" s="201" t="s">
        <v>1622</v>
      </c>
      <c r="S152" s="201"/>
      <c r="T152" s="201"/>
      <c r="U152" s="200"/>
      <c r="V152" s="200" t="s">
        <v>2385</v>
      </c>
      <c r="W152" s="201"/>
    </row>
    <row r="153" spans="1:23" s="203" customFormat="1" ht="22.5" outlineLevel="4" x14ac:dyDescent="0.2">
      <c r="A153" s="196"/>
      <c r="B153" s="197"/>
      <c r="C153" s="196"/>
      <c r="D153" s="196"/>
      <c r="E153" s="196"/>
      <c r="F153" s="249" t="s">
        <v>832</v>
      </c>
      <c r="G153" s="249"/>
      <c r="H153" s="249"/>
      <c r="I153" s="200" t="s">
        <v>832</v>
      </c>
      <c r="J153" s="200" t="s">
        <v>1548</v>
      </c>
      <c r="K153" s="200">
        <v>5</v>
      </c>
      <c r="L153" s="200" t="s">
        <v>113</v>
      </c>
      <c r="M153" s="200">
        <v>3</v>
      </c>
      <c r="N153" s="200" t="s">
        <v>1535</v>
      </c>
      <c r="O153" s="200" t="s">
        <v>1108</v>
      </c>
      <c r="P153" s="201" t="s">
        <v>1069</v>
      </c>
      <c r="Q153" s="201" t="s">
        <v>1540</v>
      </c>
      <c r="R153" s="201"/>
      <c r="S153" s="201"/>
      <c r="T153" s="201" t="s">
        <v>2646</v>
      </c>
      <c r="U153" s="200"/>
      <c r="V153" s="200" t="s">
        <v>2384</v>
      </c>
      <c r="W153" s="201" t="s">
        <v>1999</v>
      </c>
    </row>
    <row r="154" spans="1:23" s="195" customFormat="1" ht="12.75" outlineLevel="3" x14ac:dyDescent="0.2">
      <c r="A154" s="185"/>
      <c r="B154" s="186"/>
      <c r="C154" s="185"/>
      <c r="D154" s="187"/>
      <c r="E154" s="188" t="s">
        <v>1820</v>
      </c>
      <c r="F154" s="248"/>
      <c r="G154" s="248"/>
      <c r="H154" s="248"/>
      <c r="I154" s="191" t="s">
        <v>1820</v>
      </c>
      <c r="J154" s="191" t="s">
        <v>1548</v>
      </c>
      <c r="K154" s="191">
        <v>4</v>
      </c>
      <c r="L154" s="191"/>
      <c r="M154" s="191"/>
      <c r="N154" s="191"/>
      <c r="O154" s="191"/>
      <c r="P154" s="192"/>
      <c r="Q154" s="192"/>
      <c r="R154" s="192"/>
      <c r="S154" s="192"/>
      <c r="T154" s="192"/>
      <c r="U154" s="191"/>
      <c r="V154" s="191"/>
      <c r="W154" s="192"/>
    </row>
    <row r="155" spans="1:23" s="203" customFormat="1" ht="67.5" outlineLevel="4" x14ac:dyDescent="0.2">
      <c r="A155" s="196"/>
      <c r="B155" s="197"/>
      <c r="C155" s="196"/>
      <c r="D155" s="196"/>
      <c r="E155" s="196"/>
      <c r="F155" s="249" t="s">
        <v>824</v>
      </c>
      <c r="G155" s="249"/>
      <c r="H155" s="249"/>
      <c r="I155" s="200" t="s">
        <v>824</v>
      </c>
      <c r="J155" s="200" t="s">
        <v>1535</v>
      </c>
      <c r="K155" s="200">
        <v>5</v>
      </c>
      <c r="L155" s="200" t="s">
        <v>545</v>
      </c>
      <c r="M155" s="200">
        <v>2</v>
      </c>
      <c r="N155" s="200" t="s">
        <v>1535</v>
      </c>
      <c r="O155" s="200" t="s">
        <v>1096</v>
      </c>
      <c r="P155" s="201" t="s">
        <v>1097</v>
      </c>
      <c r="Q155" s="201" t="s">
        <v>1518</v>
      </c>
      <c r="R155" s="201" t="s">
        <v>1615</v>
      </c>
      <c r="S155" s="201"/>
      <c r="T155" s="201" t="s">
        <v>2644</v>
      </c>
      <c r="U155" s="200"/>
      <c r="V155" s="200" t="s">
        <v>2377</v>
      </c>
      <c r="W155" s="201" t="s">
        <v>2002</v>
      </c>
    </row>
    <row r="156" spans="1:23" s="255" customFormat="1" ht="67.5" outlineLevel="5" x14ac:dyDescent="0.2">
      <c r="A156" s="250"/>
      <c r="B156" s="250"/>
      <c r="C156" s="250"/>
      <c r="D156" s="250"/>
      <c r="E156" s="250"/>
      <c r="F156" s="250"/>
      <c r="G156" s="251" t="s">
        <v>825</v>
      </c>
      <c r="H156" s="252"/>
      <c r="I156" s="253" t="s">
        <v>825</v>
      </c>
      <c r="J156" s="253"/>
      <c r="K156" s="253">
        <v>6</v>
      </c>
      <c r="L156" s="253" t="s">
        <v>547</v>
      </c>
      <c r="M156" s="253">
        <v>3</v>
      </c>
      <c r="N156" s="253" t="s">
        <v>1536</v>
      </c>
      <c r="O156" s="253" t="s">
        <v>1098</v>
      </c>
      <c r="P156" s="254" t="s">
        <v>1099</v>
      </c>
      <c r="Q156" s="254" t="s">
        <v>1576</v>
      </c>
      <c r="R156" s="254"/>
      <c r="S156" s="254"/>
      <c r="T156" s="254" t="s">
        <v>2644</v>
      </c>
      <c r="U156" s="253"/>
      <c r="V156" s="253" t="s">
        <v>2378</v>
      </c>
      <c r="W156" s="254" t="s">
        <v>2003</v>
      </c>
    </row>
    <row r="157" spans="1:23" s="195" customFormat="1" ht="12.75" outlineLevel="3" x14ac:dyDescent="0.2">
      <c r="A157" s="185"/>
      <c r="B157" s="186"/>
      <c r="C157" s="185"/>
      <c r="D157" s="187"/>
      <c r="E157" s="188" t="s">
        <v>1821</v>
      </c>
      <c r="F157" s="248"/>
      <c r="G157" s="248"/>
      <c r="H157" s="248"/>
      <c r="I157" s="191" t="s">
        <v>1821</v>
      </c>
      <c r="J157" s="191" t="s">
        <v>1548</v>
      </c>
      <c r="K157" s="191">
        <v>4</v>
      </c>
      <c r="L157" s="191"/>
      <c r="M157" s="191"/>
      <c r="N157" s="191"/>
      <c r="O157" s="191"/>
      <c r="P157" s="192"/>
      <c r="Q157" s="192"/>
      <c r="R157" s="192"/>
      <c r="S157" s="192"/>
      <c r="T157" s="192"/>
      <c r="U157" s="191"/>
      <c r="V157" s="191"/>
      <c r="W157" s="192"/>
    </row>
    <row r="158" spans="1:23" s="203" customFormat="1" ht="337.5" outlineLevel="4" x14ac:dyDescent="0.2">
      <c r="A158" s="196"/>
      <c r="B158" s="197"/>
      <c r="C158" s="196"/>
      <c r="D158" s="196"/>
      <c r="E158" s="196"/>
      <c r="F158" s="249" t="s">
        <v>823</v>
      </c>
      <c r="G158" s="249"/>
      <c r="H158" s="249"/>
      <c r="I158" s="200" t="s">
        <v>823</v>
      </c>
      <c r="J158" s="200" t="s">
        <v>1535</v>
      </c>
      <c r="K158" s="200">
        <v>5</v>
      </c>
      <c r="L158" s="200" t="s">
        <v>142</v>
      </c>
      <c r="M158" s="200">
        <v>2</v>
      </c>
      <c r="N158" s="200" t="s">
        <v>1535</v>
      </c>
      <c r="O158" s="200" t="s">
        <v>1094</v>
      </c>
      <c r="P158" s="201" t="s">
        <v>1095</v>
      </c>
      <c r="Q158" s="201" t="s">
        <v>1518</v>
      </c>
      <c r="R158" s="201" t="s">
        <v>1624</v>
      </c>
      <c r="S158" s="263" t="s">
        <v>1814</v>
      </c>
      <c r="T158" s="201" t="s">
        <v>2642</v>
      </c>
      <c r="U158" s="200"/>
      <c r="V158" s="201" t="s">
        <v>2445</v>
      </c>
      <c r="W158" s="201" t="s">
        <v>2005</v>
      </c>
    </row>
    <row r="159" spans="1:23" s="255" customFormat="1" ht="11.25" outlineLevel="5" x14ac:dyDescent="0.2">
      <c r="A159" s="250"/>
      <c r="B159" s="250"/>
      <c r="C159" s="250"/>
      <c r="D159" s="250"/>
      <c r="E159" s="250"/>
      <c r="F159" s="250"/>
      <c r="G159" s="251" t="s">
        <v>1822</v>
      </c>
      <c r="H159" s="252"/>
      <c r="I159" s="253" t="s">
        <v>1822</v>
      </c>
      <c r="J159" s="253"/>
      <c r="K159" s="253">
        <v>6</v>
      </c>
      <c r="L159" s="253"/>
      <c r="M159" s="253"/>
      <c r="N159" s="253"/>
      <c r="O159" s="253"/>
      <c r="P159" s="254"/>
      <c r="Q159" s="254"/>
      <c r="R159" s="254"/>
      <c r="S159" s="254"/>
      <c r="T159" s="254"/>
      <c r="U159" s="253"/>
      <c r="V159" s="253"/>
      <c r="W159" s="254"/>
    </row>
    <row r="160" spans="1:23" s="183" customFormat="1" ht="23.25" outlineLevel="2" x14ac:dyDescent="0.25">
      <c r="A160" s="173"/>
      <c r="B160" s="173"/>
      <c r="C160" s="174"/>
      <c r="D160" s="175" t="s">
        <v>846</v>
      </c>
      <c r="E160" s="176"/>
      <c r="F160" s="176"/>
      <c r="G160" s="176"/>
      <c r="H160" s="176"/>
      <c r="I160" s="179" t="s">
        <v>846</v>
      </c>
      <c r="J160" s="179" t="s">
        <v>1535</v>
      </c>
      <c r="K160" s="179">
        <v>3</v>
      </c>
      <c r="L160" s="179" t="s">
        <v>579</v>
      </c>
      <c r="M160" s="179">
        <v>1</v>
      </c>
      <c r="N160" s="179" t="s">
        <v>1535</v>
      </c>
      <c r="O160" s="179" t="s">
        <v>1127</v>
      </c>
      <c r="P160" s="180" t="s">
        <v>1128</v>
      </c>
      <c r="Q160" s="180"/>
      <c r="R160" s="180"/>
      <c r="S160" s="180"/>
      <c r="T160" s="180"/>
      <c r="U160" s="179"/>
      <c r="V160" s="179" t="s">
        <v>2389</v>
      </c>
      <c r="W160" s="180"/>
    </row>
    <row r="161" spans="1:23" s="195" customFormat="1" ht="22.5" outlineLevel="3" x14ac:dyDescent="0.2">
      <c r="A161" s="185"/>
      <c r="B161" s="186"/>
      <c r="C161" s="185"/>
      <c r="D161" s="187"/>
      <c r="E161" s="188" t="s">
        <v>847</v>
      </c>
      <c r="F161" s="248"/>
      <c r="G161" s="248"/>
      <c r="H161" s="248"/>
      <c r="I161" s="191" t="s">
        <v>847</v>
      </c>
      <c r="J161" s="191" t="s">
        <v>1535</v>
      </c>
      <c r="K161" s="191">
        <v>4</v>
      </c>
      <c r="L161" s="191" t="s">
        <v>93</v>
      </c>
      <c r="M161" s="191">
        <v>2</v>
      </c>
      <c r="N161" s="191" t="s">
        <v>1536</v>
      </c>
      <c r="O161" s="191" t="s">
        <v>1129</v>
      </c>
      <c r="P161" s="192" t="s">
        <v>1130</v>
      </c>
      <c r="Q161" s="192" t="s">
        <v>1540</v>
      </c>
      <c r="R161" s="192" t="s">
        <v>1638</v>
      </c>
      <c r="S161" s="192"/>
      <c r="T161" s="192"/>
      <c r="U161" s="191"/>
      <c r="V161" s="191" t="s">
        <v>2390</v>
      </c>
      <c r="W161" s="192" t="s">
        <v>2319</v>
      </c>
    </row>
    <row r="162" spans="1:23" s="195" customFormat="1" ht="22.5" outlineLevel="3" x14ac:dyDescent="0.2">
      <c r="A162" s="185"/>
      <c r="B162" s="186"/>
      <c r="C162" s="185"/>
      <c r="D162" s="187"/>
      <c r="E162" s="188" t="s">
        <v>849</v>
      </c>
      <c r="F162" s="248"/>
      <c r="G162" s="248"/>
      <c r="H162" s="248"/>
      <c r="I162" s="191" t="s">
        <v>849</v>
      </c>
      <c r="J162" s="191" t="s">
        <v>1535</v>
      </c>
      <c r="K162" s="191">
        <v>4</v>
      </c>
      <c r="L162" s="191" t="s">
        <v>583</v>
      </c>
      <c r="M162" s="191">
        <v>2</v>
      </c>
      <c r="N162" s="191" t="s">
        <v>1536</v>
      </c>
      <c r="O162" s="191" t="s">
        <v>1133</v>
      </c>
      <c r="P162" s="192" t="s">
        <v>1134</v>
      </c>
      <c r="Q162" s="192"/>
      <c r="R162" s="192" t="s">
        <v>1639</v>
      </c>
      <c r="S162" s="192"/>
      <c r="T162" s="192"/>
      <c r="U162" s="191"/>
      <c r="V162" s="191" t="s">
        <v>2338</v>
      </c>
      <c r="W162" s="192"/>
    </row>
    <row r="163" spans="1:23" s="203" customFormat="1" ht="22.5" outlineLevel="4" x14ac:dyDescent="0.2">
      <c r="A163" s="196"/>
      <c r="B163" s="197"/>
      <c r="C163" s="196"/>
      <c r="D163" s="196"/>
      <c r="E163" s="196"/>
      <c r="F163" s="249" t="s">
        <v>854</v>
      </c>
      <c r="G163" s="249"/>
      <c r="H163" s="249"/>
      <c r="I163" s="200" t="s">
        <v>854</v>
      </c>
      <c r="J163" s="200" t="s">
        <v>1535</v>
      </c>
      <c r="K163" s="200">
        <v>5</v>
      </c>
      <c r="L163" s="200" t="s">
        <v>593</v>
      </c>
      <c r="M163" s="200">
        <v>3</v>
      </c>
      <c r="N163" s="200" t="s">
        <v>1535</v>
      </c>
      <c r="O163" s="200" t="s">
        <v>1140</v>
      </c>
      <c r="P163" s="201" t="s">
        <v>1067</v>
      </c>
      <c r="Q163" s="201" t="s">
        <v>1540</v>
      </c>
      <c r="R163" s="201"/>
      <c r="S163" s="201"/>
      <c r="T163" s="201"/>
      <c r="U163" s="200"/>
      <c r="V163" s="200" t="s">
        <v>2338</v>
      </c>
      <c r="W163" s="201" t="s">
        <v>1989</v>
      </c>
    </row>
    <row r="164" spans="1:23" s="203" customFormat="1" ht="22.5" outlineLevel="4" x14ac:dyDescent="0.2">
      <c r="A164" s="196"/>
      <c r="B164" s="197"/>
      <c r="C164" s="196"/>
      <c r="D164" s="196"/>
      <c r="E164" s="196"/>
      <c r="F164" s="249" t="s">
        <v>850</v>
      </c>
      <c r="G164" s="249"/>
      <c r="H164" s="249"/>
      <c r="I164" s="200" t="s">
        <v>850</v>
      </c>
      <c r="J164" s="200" t="s">
        <v>1535</v>
      </c>
      <c r="K164" s="200">
        <v>5</v>
      </c>
      <c r="L164" s="200" t="s">
        <v>585</v>
      </c>
      <c r="M164" s="200">
        <v>3</v>
      </c>
      <c r="N164" s="200" t="s">
        <v>1535</v>
      </c>
      <c r="O164" s="200" t="s">
        <v>1135</v>
      </c>
      <c r="P164" s="201" t="s">
        <v>1060</v>
      </c>
      <c r="Q164" s="201" t="s">
        <v>1540</v>
      </c>
      <c r="R164" s="201"/>
      <c r="S164" s="201"/>
      <c r="T164" s="201"/>
      <c r="U164" s="200"/>
      <c r="V164" s="200" t="s">
        <v>2338</v>
      </c>
      <c r="W164" s="201" t="s">
        <v>1989</v>
      </c>
    </row>
    <row r="165" spans="1:23" s="203" customFormat="1" ht="33.75" outlineLevel="4" x14ac:dyDescent="0.2">
      <c r="A165" s="196"/>
      <c r="B165" s="197"/>
      <c r="C165" s="196"/>
      <c r="D165" s="196"/>
      <c r="E165" s="196"/>
      <c r="F165" s="249" t="s">
        <v>851</v>
      </c>
      <c r="G165" s="249"/>
      <c r="H165" s="249"/>
      <c r="I165" s="200" t="s">
        <v>851</v>
      </c>
      <c r="J165" s="200" t="s">
        <v>1535</v>
      </c>
      <c r="K165" s="200">
        <v>5</v>
      </c>
      <c r="L165" s="200" t="s">
        <v>587</v>
      </c>
      <c r="M165" s="200">
        <v>3</v>
      </c>
      <c r="N165" s="200" t="s">
        <v>1535</v>
      </c>
      <c r="O165" s="200" t="s">
        <v>1136</v>
      </c>
      <c r="P165" s="201" t="s">
        <v>1062</v>
      </c>
      <c r="Q165" s="201" t="s">
        <v>1540</v>
      </c>
      <c r="R165" s="201"/>
      <c r="S165" s="201"/>
      <c r="T165" s="201"/>
      <c r="U165" s="200"/>
      <c r="V165" s="200" t="s">
        <v>2338</v>
      </c>
      <c r="W165" s="201" t="s">
        <v>1989</v>
      </c>
    </row>
    <row r="166" spans="1:23" s="203" customFormat="1" ht="33.75" outlineLevel="4" x14ac:dyDescent="0.2">
      <c r="A166" s="196"/>
      <c r="B166" s="197"/>
      <c r="C166" s="196"/>
      <c r="D166" s="196"/>
      <c r="E166" s="196"/>
      <c r="F166" s="249" t="s">
        <v>852</v>
      </c>
      <c r="G166" s="249"/>
      <c r="H166" s="249"/>
      <c r="I166" s="200" t="s">
        <v>852</v>
      </c>
      <c r="J166" s="200" t="s">
        <v>1535</v>
      </c>
      <c r="K166" s="200">
        <v>5</v>
      </c>
      <c r="L166" s="200" t="s">
        <v>589</v>
      </c>
      <c r="M166" s="200"/>
      <c r="N166" s="200" t="s">
        <v>1535</v>
      </c>
      <c r="O166" s="200" t="s">
        <v>1137</v>
      </c>
      <c r="P166" s="201" t="s">
        <v>1062</v>
      </c>
      <c r="Q166" s="201" t="s">
        <v>1540</v>
      </c>
      <c r="R166" s="201"/>
      <c r="S166" s="201"/>
      <c r="T166" s="201"/>
      <c r="U166" s="200"/>
      <c r="V166" s="200" t="s">
        <v>2338</v>
      </c>
      <c r="W166" s="201" t="s">
        <v>1989</v>
      </c>
    </row>
    <row r="167" spans="1:23" s="203" customFormat="1" ht="22.5" outlineLevel="4" x14ac:dyDescent="0.2">
      <c r="A167" s="196"/>
      <c r="B167" s="197"/>
      <c r="C167" s="196"/>
      <c r="D167" s="196"/>
      <c r="E167" s="196"/>
      <c r="F167" s="249" t="s">
        <v>853</v>
      </c>
      <c r="G167" s="249"/>
      <c r="H167" s="249"/>
      <c r="I167" s="200" t="s">
        <v>853</v>
      </c>
      <c r="J167" s="200" t="s">
        <v>1535</v>
      </c>
      <c r="K167" s="200">
        <v>5</v>
      </c>
      <c r="L167" s="200" t="s">
        <v>591</v>
      </c>
      <c r="M167" s="200">
        <v>3</v>
      </c>
      <c r="N167" s="200" t="s">
        <v>1535</v>
      </c>
      <c r="O167" s="200" t="s">
        <v>1138</v>
      </c>
      <c r="P167" s="201" t="s">
        <v>1139</v>
      </c>
      <c r="Q167" s="201" t="s">
        <v>1540</v>
      </c>
      <c r="R167" s="201"/>
      <c r="S167" s="201"/>
      <c r="T167" s="201"/>
      <c r="U167" s="200"/>
      <c r="V167" s="200" t="s">
        <v>2338</v>
      </c>
      <c r="W167" s="201" t="s">
        <v>1989</v>
      </c>
    </row>
    <row r="168" spans="1:23" s="203" customFormat="1" ht="22.5" outlineLevel="4" x14ac:dyDescent="0.2">
      <c r="A168" s="196"/>
      <c r="B168" s="197"/>
      <c r="C168" s="196"/>
      <c r="D168" s="196"/>
      <c r="E168" s="196"/>
      <c r="F168" s="249" t="s">
        <v>856</v>
      </c>
      <c r="G168" s="249"/>
      <c r="H168" s="249"/>
      <c r="I168" s="200" t="s">
        <v>856</v>
      </c>
      <c r="J168" s="200" t="s">
        <v>1535</v>
      </c>
      <c r="K168" s="200">
        <v>5</v>
      </c>
      <c r="L168" s="200" t="s">
        <v>597</v>
      </c>
      <c r="M168" s="200">
        <v>3</v>
      </c>
      <c r="N168" s="200" t="s">
        <v>1536</v>
      </c>
      <c r="O168" s="200" t="s">
        <v>1142</v>
      </c>
      <c r="P168" s="201" t="s">
        <v>1071</v>
      </c>
      <c r="Q168" s="201" t="s">
        <v>1546</v>
      </c>
      <c r="R168" s="201" t="s">
        <v>1642</v>
      </c>
      <c r="S168" s="201"/>
      <c r="T168" s="201"/>
      <c r="U168" s="200"/>
      <c r="V168" s="200" t="s">
        <v>2338</v>
      </c>
      <c r="W168" s="201" t="s">
        <v>1989</v>
      </c>
    </row>
    <row r="169" spans="1:23" s="203" customFormat="1" ht="22.5" outlineLevel="4" x14ac:dyDescent="0.2">
      <c r="A169" s="196"/>
      <c r="B169" s="197"/>
      <c r="C169" s="196"/>
      <c r="D169" s="196"/>
      <c r="E169" s="196"/>
      <c r="F169" s="249" t="s">
        <v>855</v>
      </c>
      <c r="G169" s="249"/>
      <c r="H169" s="249"/>
      <c r="I169" s="200" t="s">
        <v>855</v>
      </c>
      <c r="J169" s="200" t="s">
        <v>1548</v>
      </c>
      <c r="K169" s="200">
        <v>5</v>
      </c>
      <c r="L169" s="200" t="s">
        <v>595</v>
      </c>
      <c r="M169" s="200">
        <v>3</v>
      </c>
      <c r="N169" s="200" t="s">
        <v>1535</v>
      </c>
      <c r="O169" s="200" t="s">
        <v>1141</v>
      </c>
      <c r="P169" s="201" t="s">
        <v>1069</v>
      </c>
      <c r="Q169" s="201" t="s">
        <v>1540</v>
      </c>
      <c r="R169" s="201"/>
      <c r="S169" s="201"/>
      <c r="T169" s="201"/>
      <c r="U169" s="200"/>
      <c r="V169" s="200" t="s">
        <v>2338</v>
      </c>
      <c r="W169" s="201" t="s">
        <v>1989</v>
      </c>
    </row>
    <row r="170" spans="1:23" s="195" customFormat="1" ht="12.75" outlineLevel="3" x14ac:dyDescent="0.2">
      <c r="A170" s="185"/>
      <c r="B170" s="186"/>
      <c r="C170" s="185"/>
      <c r="D170" s="187"/>
      <c r="E170" s="188" t="s">
        <v>1823</v>
      </c>
      <c r="F170" s="248"/>
      <c r="G170" s="248"/>
      <c r="H170" s="248"/>
      <c r="I170" s="191" t="s">
        <v>1823</v>
      </c>
      <c r="J170" s="191" t="s">
        <v>1548</v>
      </c>
      <c r="K170" s="191">
        <v>4</v>
      </c>
      <c r="L170" s="191"/>
      <c r="M170" s="191"/>
      <c r="N170" s="191"/>
      <c r="O170" s="191"/>
      <c r="P170" s="192"/>
      <c r="Q170" s="192"/>
      <c r="R170" s="192"/>
      <c r="S170" s="192"/>
      <c r="T170" s="192"/>
      <c r="U170" s="191"/>
      <c r="V170" s="191"/>
      <c r="W170" s="192"/>
    </row>
    <row r="171" spans="1:23" s="203" customFormat="1" ht="409.5" outlineLevel="4" x14ac:dyDescent="0.2">
      <c r="A171" s="196"/>
      <c r="B171" s="197"/>
      <c r="C171" s="196"/>
      <c r="D171" s="196"/>
      <c r="E171" s="196"/>
      <c r="F171" s="249" t="s">
        <v>848</v>
      </c>
      <c r="G171" s="249"/>
      <c r="H171" s="249"/>
      <c r="I171" s="200" t="s">
        <v>848</v>
      </c>
      <c r="J171" s="200" t="s">
        <v>1535</v>
      </c>
      <c r="K171" s="200">
        <v>5</v>
      </c>
      <c r="L171" s="200" t="s">
        <v>50</v>
      </c>
      <c r="M171" s="200">
        <v>2</v>
      </c>
      <c r="N171" s="200" t="s">
        <v>1536</v>
      </c>
      <c r="O171" s="200" t="s">
        <v>1131</v>
      </c>
      <c r="P171" s="201" t="s">
        <v>1132</v>
      </c>
      <c r="Q171" s="201" t="s">
        <v>1518</v>
      </c>
      <c r="R171" s="201" t="s">
        <v>1644</v>
      </c>
      <c r="S171" s="263" t="s">
        <v>1814</v>
      </c>
      <c r="T171" s="201" t="s">
        <v>1645</v>
      </c>
      <c r="U171" s="200"/>
      <c r="V171" s="201" t="s">
        <v>2446</v>
      </c>
      <c r="W171" s="201"/>
    </row>
    <row r="172" spans="1:23" s="255" customFormat="1" ht="11.25" outlineLevel="5" x14ac:dyDescent="0.2">
      <c r="A172" s="250"/>
      <c r="B172" s="250"/>
      <c r="C172" s="250"/>
      <c r="D172" s="250"/>
      <c r="E172" s="250"/>
      <c r="F172" s="250"/>
      <c r="G172" s="251" t="s">
        <v>1824</v>
      </c>
      <c r="H172" s="252"/>
      <c r="I172" s="253" t="s">
        <v>1824</v>
      </c>
      <c r="J172" s="253"/>
      <c r="K172" s="253">
        <v>6</v>
      </c>
      <c r="L172" s="253"/>
      <c r="M172" s="253"/>
      <c r="N172" s="253"/>
      <c r="O172" s="253"/>
      <c r="P172" s="254"/>
      <c r="Q172" s="254"/>
      <c r="R172" s="254"/>
      <c r="S172" s="254"/>
      <c r="T172" s="254"/>
      <c r="U172" s="253"/>
      <c r="V172" s="253"/>
      <c r="W172" s="254"/>
    </row>
    <row r="173" spans="1:23" s="183" customFormat="1" outlineLevel="2" x14ac:dyDescent="0.25">
      <c r="A173" s="173"/>
      <c r="B173" s="173"/>
      <c r="C173" s="174"/>
      <c r="D173" s="175" t="s">
        <v>1825</v>
      </c>
      <c r="E173" s="176"/>
      <c r="F173" s="176"/>
      <c r="G173" s="176"/>
      <c r="H173" s="176"/>
      <c r="I173" s="179" t="s">
        <v>1825</v>
      </c>
      <c r="J173" s="179" t="s">
        <v>1535</v>
      </c>
      <c r="K173" s="179">
        <v>3</v>
      </c>
      <c r="L173" s="179"/>
      <c r="M173" s="179"/>
      <c r="N173" s="179"/>
      <c r="O173" s="179"/>
      <c r="P173" s="180"/>
      <c r="Q173" s="180"/>
      <c r="R173" s="180"/>
      <c r="S173" s="180"/>
      <c r="T173" s="180"/>
      <c r="U173" s="179"/>
      <c r="V173" s="179"/>
      <c r="W173" s="180"/>
    </row>
    <row r="174" spans="1:23" s="195" customFormat="1" ht="22.5" outlineLevel="3" x14ac:dyDescent="0.2">
      <c r="A174" s="185"/>
      <c r="B174" s="186"/>
      <c r="C174" s="185"/>
      <c r="D174" s="187"/>
      <c r="E174" s="188" t="s">
        <v>773</v>
      </c>
      <c r="F174" s="248"/>
      <c r="G174" s="248"/>
      <c r="H174" s="248"/>
      <c r="I174" s="191" t="s">
        <v>773</v>
      </c>
      <c r="J174" s="191" t="s">
        <v>1535</v>
      </c>
      <c r="K174" s="191">
        <v>4</v>
      </c>
      <c r="L174" s="191" t="s">
        <v>470</v>
      </c>
      <c r="M174" s="191">
        <v>1</v>
      </c>
      <c r="N174" s="191" t="s">
        <v>1535</v>
      </c>
      <c r="O174" s="191" t="s">
        <v>998</v>
      </c>
      <c r="P174" s="192" t="s">
        <v>999</v>
      </c>
      <c r="Q174" s="192" t="s">
        <v>1560</v>
      </c>
      <c r="R174" s="192"/>
      <c r="S174" s="192"/>
      <c r="T174" s="192"/>
      <c r="U174" s="191"/>
      <c r="V174" s="191" t="s">
        <v>2338</v>
      </c>
      <c r="W174" s="192" t="s">
        <v>1986</v>
      </c>
    </row>
    <row r="175" spans="1:23" s="183" customFormat="1" outlineLevel="2" x14ac:dyDescent="0.25">
      <c r="A175" s="173"/>
      <c r="B175" s="173"/>
      <c r="C175" s="174"/>
      <c r="D175" s="175" t="s">
        <v>1826</v>
      </c>
      <c r="E175" s="176"/>
      <c r="F175" s="176"/>
      <c r="G175" s="176"/>
      <c r="H175" s="176"/>
      <c r="I175" s="179" t="s">
        <v>1826</v>
      </c>
      <c r="J175" s="179" t="s">
        <v>1535</v>
      </c>
      <c r="K175" s="179">
        <v>3</v>
      </c>
      <c r="L175" s="179"/>
      <c r="M175" s="179"/>
      <c r="N175" s="179"/>
      <c r="O175" s="179"/>
      <c r="P175" s="180"/>
      <c r="Q175" s="180"/>
      <c r="R175" s="180"/>
      <c r="S175" s="180"/>
      <c r="T175" s="180"/>
      <c r="U175" s="179"/>
      <c r="V175" s="179"/>
      <c r="W175" s="180"/>
    </row>
    <row r="176" spans="1:23" s="195" customFormat="1" ht="22.5" outlineLevel="3" x14ac:dyDescent="0.2">
      <c r="A176" s="185"/>
      <c r="B176" s="186"/>
      <c r="C176" s="185"/>
      <c r="D176" s="187"/>
      <c r="E176" s="188" t="s">
        <v>772</v>
      </c>
      <c r="F176" s="248"/>
      <c r="G176" s="248"/>
      <c r="H176" s="248"/>
      <c r="I176" s="191" t="s">
        <v>772</v>
      </c>
      <c r="J176" s="191" t="s">
        <v>1535</v>
      </c>
      <c r="K176" s="191">
        <v>4</v>
      </c>
      <c r="L176" s="191" t="s">
        <v>126</v>
      </c>
      <c r="M176" s="191">
        <v>1</v>
      </c>
      <c r="N176" s="191" t="s">
        <v>1535</v>
      </c>
      <c r="O176" s="191" t="s">
        <v>996</v>
      </c>
      <c r="P176" s="192" t="s">
        <v>997</v>
      </c>
      <c r="Q176" s="192" t="s">
        <v>1560</v>
      </c>
      <c r="R176" s="192"/>
      <c r="S176" s="192"/>
      <c r="T176" s="192" t="s">
        <v>1561</v>
      </c>
      <c r="U176" s="191"/>
      <c r="V176" s="191" t="s">
        <v>2349</v>
      </c>
      <c r="W176" s="192"/>
    </row>
    <row r="177" spans="1:23" s="183" customFormat="1" outlineLevel="2" x14ac:dyDescent="0.25">
      <c r="A177" s="173"/>
      <c r="B177" s="173"/>
      <c r="C177" s="174"/>
      <c r="D177" s="175" t="s">
        <v>1827</v>
      </c>
      <c r="E177" s="176"/>
      <c r="F177" s="176"/>
      <c r="G177" s="176"/>
      <c r="H177" s="176"/>
      <c r="I177" s="179" t="s">
        <v>1827</v>
      </c>
      <c r="J177" s="179" t="s">
        <v>1535</v>
      </c>
      <c r="K177" s="179">
        <v>3</v>
      </c>
      <c r="L177" s="179"/>
      <c r="M177" s="179"/>
      <c r="N177" s="179"/>
      <c r="O177" s="179"/>
      <c r="P177" s="180"/>
      <c r="Q177" s="180"/>
      <c r="R177" s="180"/>
      <c r="S177" s="180"/>
      <c r="T177" s="180"/>
      <c r="U177" s="179"/>
      <c r="V177" s="179"/>
      <c r="W177" s="180"/>
    </row>
    <row r="178" spans="1:23" s="195" customFormat="1" ht="12.75" outlineLevel="3" x14ac:dyDescent="0.2">
      <c r="A178" s="185"/>
      <c r="B178" s="186"/>
      <c r="C178" s="185"/>
      <c r="D178" s="187"/>
      <c r="E178" s="188" t="s">
        <v>771</v>
      </c>
      <c r="F178" s="248"/>
      <c r="G178" s="248"/>
      <c r="H178" s="248"/>
      <c r="I178" s="191" t="s">
        <v>771</v>
      </c>
      <c r="J178" s="191" t="s">
        <v>1535</v>
      </c>
      <c r="K178" s="191">
        <v>4</v>
      </c>
      <c r="L178" s="191" t="s">
        <v>123</v>
      </c>
      <c r="M178" s="191">
        <v>1</v>
      </c>
      <c r="N178" s="191" t="s">
        <v>1535</v>
      </c>
      <c r="O178" s="191" t="s">
        <v>994</v>
      </c>
      <c r="P178" s="192" t="s">
        <v>995</v>
      </c>
      <c r="Q178" s="192" t="s">
        <v>1560</v>
      </c>
      <c r="R178" s="192"/>
      <c r="S178" s="192"/>
      <c r="T178" s="192" t="s">
        <v>1572</v>
      </c>
      <c r="U178" s="191"/>
      <c r="V178" s="191" t="s">
        <v>2355</v>
      </c>
      <c r="W178" s="192"/>
    </row>
    <row r="179" spans="1:23" s="183" customFormat="1" ht="34.5" outlineLevel="2" x14ac:dyDescent="0.25">
      <c r="A179" s="173"/>
      <c r="B179" s="173"/>
      <c r="C179" s="174"/>
      <c r="D179" s="175" t="s">
        <v>920</v>
      </c>
      <c r="E179" s="176"/>
      <c r="F179" s="176"/>
      <c r="G179" s="176"/>
      <c r="H179" s="176"/>
      <c r="I179" s="179" t="s">
        <v>920</v>
      </c>
      <c r="J179" s="179" t="s">
        <v>1548</v>
      </c>
      <c r="K179" s="179">
        <v>3</v>
      </c>
      <c r="L179" s="179" t="s">
        <v>688</v>
      </c>
      <c r="M179" s="179">
        <v>1</v>
      </c>
      <c r="N179" s="179" t="s">
        <v>1548</v>
      </c>
      <c r="O179" s="179" t="s">
        <v>1267</v>
      </c>
      <c r="P179" s="180" t="s">
        <v>1268</v>
      </c>
      <c r="Q179" s="180"/>
      <c r="R179" s="180"/>
      <c r="S179" s="180"/>
      <c r="T179" s="180"/>
      <c r="U179" s="179"/>
      <c r="V179" s="179" t="s">
        <v>2356</v>
      </c>
      <c r="W179" s="180"/>
    </row>
    <row r="180" spans="1:23" s="195" customFormat="1" ht="33.75" outlineLevel="3" x14ac:dyDescent="0.2">
      <c r="A180" s="185"/>
      <c r="B180" s="186"/>
      <c r="C180" s="185"/>
      <c r="D180" s="187"/>
      <c r="E180" s="188" t="s">
        <v>776</v>
      </c>
      <c r="F180" s="248"/>
      <c r="G180" s="248"/>
      <c r="H180" s="248"/>
      <c r="I180" s="191" t="s">
        <v>776</v>
      </c>
      <c r="J180" s="191" t="s">
        <v>1535</v>
      </c>
      <c r="K180" s="191">
        <v>4</v>
      </c>
      <c r="L180" s="191" t="s">
        <v>690</v>
      </c>
      <c r="M180" s="191">
        <v>2</v>
      </c>
      <c r="N180" s="191" t="s">
        <v>1536</v>
      </c>
      <c r="O180" s="191" t="s">
        <v>1269</v>
      </c>
      <c r="P180" s="192" t="s">
        <v>1270</v>
      </c>
      <c r="Q180" s="192" t="s">
        <v>1560</v>
      </c>
      <c r="R180" s="192" t="s">
        <v>1575</v>
      </c>
      <c r="S180" s="192" t="s">
        <v>1828</v>
      </c>
      <c r="T180" s="192"/>
      <c r="U180" s="191"/>
      <c r="V180" s="191" t="s">
        <v>2357</v>
      </c>
      <c r="W180" s="192" t="s">
        <v>2329</v>
      </c>
    </row>
    <row r="181" spans="1:23" s="195" customFormat="1" ht="22.5" outlineLevel="3" x14ac:dyDescent="0.2">
      <c r="A181" s="185"/>
      <c r="B181" s="186"/>
      <c r="C181" s="185"/>
      <c r="D181" s="187"/>
      <c r="E181" s="188" t="s">
        <v>776</v>
      </c>
      <c r="F181" s="248"/>
      <c r="G181" s="248"/>
      <c r="H181" s="248"/>
      <c r="I181" s="191" t="s">
        <v>776</v>
      </c>
      <c r="J181" s="191" t="s">
        <v>1535</v>
      </c>
      <c r="K181" s="191">
        <v>4</v>
      </c>
      <c r="L181" s="191" t="s">
        <v>130</v>
      </c>
      <c r="M181" s="191">
        <v>1</v>
      </c>
      <c r="N181" s="191" t="s">
        <v>1535</v>
      </c>
      <c r="O181" s="191" t="s">
        <v>1004</v>
      </c>
      <c r="P181" s="192" t="s">
        <v>1005</v>
      </c>
      <c r="Q181" s="192" t="s">
        <v>1560</v>
      </c>
      <c r="R181" s="192"/>
      <c r="S181" s="192" t="s">
        <v>1829</v>
      </c>
      <c r="T181" s="192" t="s">
        <v>1570</v>
      </c>
      <c r="U181" s="191"/>
      <c r="V181" s="191" t="s">
        <v>2354</v>
      </c>
      <c r="W181" s="192"/>
    </row>
    <row r="182" spans="1:23" s="195" customFormat="1" ht="22.5" outlineLevel="3" x14ac:dyDescent="0.2">
      <c r="A182" s="185"/>
      <c r="B182" s="186"/>
      <c r="C182" s="185"/>
      <c r="D182" s="187"/>
      <c r="E182" s="188" t="s">
        <v>776</v>
      </c>
      <c r="F182" s="248"/>
      <c r="G182" s="248"/>
      <c r="H182" s="248"/>
      <c r="I182" s="191" t="s">
        <v>776</v>
      </c>
      <c r="J182" s="191" t="s">
        <v>1535</v>
      </c>
      <c r="K182" s="191">
        <v>4</v>
      </c>
      <c r="L182" s="191" t="s">
        <v>475</v>
      </c>
      <c r="M182" s="191">
        <v>1</v>
      </c>
      <c r="N182" s="191" t="s">
        <v>1535</v>
      </c>
      <c r="O182" s="191" t="s">
        <v>1006</v>
      </c>
      <c r="P182" s="192" t="s">
        <v>1005</v>
      </c>
      <c r="Q182" s="192" t="s">
        <v>1518</v>
      </c>
      <c r="R182" s="192"/>
      <c r="S182" s="192" t="s">
        <v>1830</v>
      </c>
      <c r="T182" s="192"/>
      <c r="U182" s="191"/>
      <c r="V182" s="191" t="s">
        <v>2338</v>
      </c>
      <c r="W182" s="192" t="s">
        <v>1986</v>
      </c>
    </row>
    <row r="183" spans="1:23" s="195" customFormat="1" ht="22.5" outlineLevel="3" x14ac:dyDescent="0.2">
      <c r="A183" s="185"/>
      <c r="B183" s="186"/>
      <c r="C183" s="185"/>
      <c r="D183" s="187"/>
      <c r="E183" s="188" t="s">
        <v>922</v>
      </c>
      <c r="F183" s="248"/>
      <c r="G183" s="248"/>
      <c r="H183" s="248"/>
      <c r="I183" s="191" t="s">
        <v>922</v>
      </c>
      <c r="J183" s="191" t="s">
        <v>1535</v>
      </c>
      <c r="K183" s="191">
        <v>4</v>
      </c>
      <c r="L183" s="191" t="s">
        <v>354</v>
      </c>
      <c r="M183" s="191">
        <v>2</v>
      </c>
      <c r="N183" s="191" t="s">
        <v>1535</v>
      </c>
      <c r="O183" s="191" t="s">
        <v>1273</v>
      </c>
      <c r="P183" s="192" t="s">
        <v>1274</v>
      </c>
      <c r="Q183" s="192" t="s">
        <v>1540</v>
      </c>
      <c r="R183" s="192"/>
      <c r="S183" s="192"/>
      <c r="T183" s="192" t="s">
        <v>1871</v>
      </c>
      <c r="U183" s="191"/>
      <c r="V183" s="191" t="s">
        <v>2359</v>
      </c>
      <c r="W183" s="192" t="s">
        <v>1994</v>
      </c>
    </row>
    <row r="184" spans="1:23" s="195" customFormat="1" ht="33.75" outlineLevel="3" x14ac:dyDescent="0.2">
      <c r="A184" s="185"/>
      <c r="B184" s="186"/>
      <c r="C184" s="185"/>
      <c r="D184" s="187"/>
      <c r="E184" s="188" t="s">
        <v>777</v>
      </c>
      <c r="F184" s="248"/>
      <c r="G184" s="248"/>
      <c r="H184" s="248"/>
      <c r="I184" s="191" t="s">
        <v>777</v>
      </c>
      <c r="J184" s="191" t="s">
        <v>1535</v>
      </c>
      <c r="K184" s="191">
        <v>4</v>
      </c>
      <c r="L184" s="191" t="s">
        <v>690</v>
      </c>
      <c r="M184" s="191">
        <v>2</v>
      </c>
      <c r="N184" s="191" t="s">
        <v>1536</v>
      </c>
      <c r="O184" s="191" t="s">
        <v>1269</v>
      </c>
      <c r="P184" s="192" t="s">
        <v>1270</v>
      </c>
      <c r="Q184" s="192" t="s">
        <v>1560</v>
      </c>
      <c r="R184" s="192" t="s">
        <v>1575</v>
      </c>
      <c r="S184" s="192" t="s">
        <v>1828</v>
      </c>
      <c r="T184" s="192"/>
      <c r="U184" s="191"/>
      <c r="V184" s="191" t="s">
        <v>2357</v>
      </c>
      <c r="W184" s="192" t="s">
        <v>2329</v>
      </c>
    </row>
    <row r="185" spans="1:23" s="195" customFormat="1" ht="22.5" outlineLevel="3" x14ac:dyDescent="0.2">
      <c r="A185" s="185"/>
      <c r="B185" s="186"/>
      <c r="C185" s="185"/>
      <c r="D185" s="187"/>
      <c r="E185" s="188" t="s">
        <v>777</v>
      </c>
      <c r="F185" s="248"/>
      <c r="G185" s="248"/>
      <c r="H185" s="248"/>
      <c r="I185" s="191" t="s">
        <v>777</v>
      </c>
      <c r="J185" s="191" t="s">
        <v>1535</v>
      </c>
      <c r="K185" s="191">
        <v>4</v>
      </c>
      <c r="L185" s="191" t="s">
        <v>130</v>
      </c>
      <c r="M185" s="191">
        <v>1</v>
      </c>
      <c r="N185" s="191" t="s">
        <v>1535</v>
      </c>
      <c r="O185" s="191" t="s">
        <v>1004</v>
      </c>
      <c r="P185" s="192" t="s">
        <v>1005</v>
      </c>
      <c r="Q185" s="192" t="s">
        <v>1560</v>
      </c>
      <c r="R185" s="192"/>
      <c r="S185" s="192" t="s">
        <v>1829</v>
      </c>
      <c r="T185" s="192" t="s">
        <v>1570</v>
      </c>
      <c r="U185" s="191"/>
      <c r="V185" s="191" t="s">
        <v>2354</v>
      </c>
      <c r="W185" s="192"/>
    </row>
    <row r="186" spans="1:23" s="195" customFormat="1" ht="22.5" outlineLevel="3" x14ac:dyDescent="0.2">
      <c r="A186" s="185"/>
      <c r="B186" s="186"/>
      <c r="C186" s="185"/>
      <c r="D186" s="187"/>
      <c r="E186" s="188" t="s">
        <v>777</v>
      </c>
      <c r="F186" s="248"/>
      <c r="G186" s="248"/>
      <c r="H186" s="248"/>
      <c r="I186" s="191" t="s">
        <v>777</v>
      </c>
      <c r="J186" s="191" t="s">
        <v>1535</v>
      </c>
      <c r="K186" s="191">
        <v>4</v>
      </c>
      <c r="L186" s="191" t="s">
        <v>475</v>
      </c>
      <c r="M186" s="191">
        <v>1</v>
      </c>
      <c r="N186" s="191" t="s">
        <v>1535</v>
      </c>
      <c r="O186" s="191" t="s">
        <v>1006</v>
      </c>
      <c r="P186" s="192" t="s">
        <v>1005</v>
      </c>
      <c r="Q186" s="192" t="s">
        <v>1518</v>
      </c>
      <c r="R186" s="192"/>
      <c r="S186" s="192" t="s">
        <v>1830</v>
      </c>
      <c r="T186" s="192"/>
      <c r="U186" s="191"/>
      <c r="V186" s="191" t="s">
        <v>2338</v>
      </c>
      <c r="W186" s="192" t="s">
        <v>1986</v>
      </c>
    </row>
    <row r="187" spans="1:23" s="195" customFormat="1" ht="22.5" outlineLevel="3" x14ac:dyDescent="0.2">
      <c r="A187" s="185"/>
      <c r="B187" s="186"/>
      <c r="C187" s="185"/>
      <c r="D187" s="187"/>
      <c r="E187" s="188" t="s">
        <v>921</v>
      </c>
      <c r="F187" s="248"/>
      <c r="G187" s="248"/>
      <c r="H187" s="248"/>
      <c r="I187" s="191" t="s">
        <v>921</v>
      </c>
      <c r="J187" s="191" t="s">
        <v>1548</v>
      </c>
      <c r="K187" s="191">
        <v>4</v>
      </c>
      <c r="L187" s="191" t="s">
        <v>191</v>
      </c>
      <c r="M187" s="191">
        <v>2</v>
      </c>
      <c r="N187" s="191" t="s">
        <v>1535</v>
      </c>
      <c r="O187" s="191" t="s">
        <v>1271</v>
      </c>
      <c r="P187" s="192" t="s">
        <v>1272</v>
      </c>
      <c r="Q187" s="192" t="s">
        <v>1540</v>
      </c>
      <c r="R187" s="192"/>
      <c r="S187" s="192"/>
      <c r="T187" s="192"/>
      <c r="U187" s="191"/>
      <c r="V187" s="191" t="s">
        <v>2358</v>
      </c>
      <c r="W187" s="192" t="s">
        <v>2324</v>
      </c>
    </row>
    <row r="188" spans="1:23" s="195" customFormat="1" ht="22.5" outlineLevel="3" x14ac:dyDescent="0.2">
      <c r="A188" s="185"/>
      <c r="B188" s="186"/>
      <c r="C188" s="185"/>
      <c r="D188" s="187"/>
      <c r="E188" s="188" t="s">
        <v>923</v>
      </c>
      <c r="F188" s="248"/>
      <c r="G188" s="248"/>
      <c r="H188" s="248"/>
      <c r="I188" s="191" t="s">
        <v>923</v>
      </c>
      <c r="J188" s="191" t="s">
        <v>1548</v>
      </c>
      <c r="K188" s="191">
        <v>4</v>
      </c>
      <c r="L188" s="191" t="s">
        <v>67</v>
      </c>
      <c r="M188" s="191">
        <v>2</v>
      </c>
      <c r="N188" s="191" t="s">
        <v>1535</v>
      </c>
      <c r="O188" s="191" t="s">
        <v>1275</v>
      </c>
      <c r="P188" s="192" t="s">
        <v>1276</v>
      </c>
      <c r="Q188" s="192" t="s">
        <v>1580</v>
      </c>
      <c r="R188" s="192"/>
      <c r="S188" s="192"/>
      <c r="T188" s="192" t="s">
        <v>1871</v>
      </c>
      <c r="U188" s="191"/>
      <c r="V188" s="191" t="s">
        <v>2359</v>
      </c>
      <c r="W188" s="192"/>
    </row>
    <row r="189" spans="1:23" s="203" customFormat="1" ht="11.25" outlineLevel="4" x14ac:dyDescent="0.2">
      <c r="A189" s="196"/>
      <c r="B189" s="197"/>
      <c r="C189" s="196"/>
      <c r="D189" s="196"/>
      <c r="E189" s="196"/>
      <c r="F189" s="249" t="s">
        <v>924</v>
      </c>
      <c r="G189" s="249"/>
      <c r="H189" s="249"/>
      <c r="I189" s="200" t="s">
        <v>924</v>
      </c>
      <c r="J189" s="200"/>
      <c r="K189" s="200">
        <v>5</v>
      </c>
      <c r="L189" s="200" t="s">
        <v>193</v>
      </c>
      <c r="M189" s="200">
        <v>3</v>
      </c>
      <c r="N189" s="200" t="s">
        <v>1536</v>
      </c>
      <c r="O189" s="200" t="s">
        <v>1277</v>
      </c>
      <c r="P189" s="201" t="s">
        <v>1278</v>
      </c>
      <c r="Q189" s="201" t="s">
        <v>1576</v>
      </c>
      <c r="R189" s="201"/>
      <c r="S189" s="201"/>
      <c r="T189" s="201"/>
      <c r="U189" s="200"/>
      <c r="V189" s="200" t="s">
        <v>2360</v>
      </c>
      <c r="W189" s="201"/>
    </row>
    <row r="190" spans="1:23" s="203" customFormat="1" ht="22.5" outlineLevel="4" x14ac:dyDescent="0.2">
      <c r="A190" s="196"/>
      <c r="B190" s="197"/>
      <c r="C190" s="196"/>
      <c r="D190" s="196"/>
      <c r="E190" s="196"/>
      <c r="F190" s="249" t="s">
        <v>925</v>
      </c>
      <c r="G190" s="249"/>
      <c r="H190" s="249"/>
      <c r="I190" s="200" t="s">
        <v>925</v>
      </c>
      <c r="J190" s="200"/>
      <c r="K190" s="200">
        <v>5</v>
      </c>
      <c r="L190" s="200" t="s">
        <v>695</v>
      </c>
      <c r="M190" s="200">
        <v>3</v>
      </c>
      <c r="N190" s="200" t="s">
        <v>1536</v>
      </c>
      <c r="O190" s="200" t="s">
        <v>1279</v>
      </c>
      <c r="P190" s="201" t="s">
        <v>1280</v>
      </c>
      <c r="Q190" s="201" t="s">
        <v>1576</v>
      </c>
      <c r="R190" s="201"/>
      <c r="S190" s="201"/>
      <c r="T190" s="201"/>
      <c r="U190" s="200"/>
      <c r="V190" s="200" t="s">
        <v>2357</v>
      </c>
      <c r="W190" s="201" t="s">
        <v>2330</v>
      </c>
    </row>
    <row r="191" spans="1:23" s="195" customFormat="1" ht="22.5" outlineLevel="3" x14ac:dyDescent="0.2">
      <c r="A191" s="185"/>
      <c r="B191" s="186"/>
      <c r="C191" s="185"/>
      <c r="D191" s="187"/>
      <c r="E191" s="188" t="s">
        <v>778</v>
      </c>
      <c r="F191" s="248"/>
      <c r="G191" s="248"/>
      <c r="H191" s="248"/>
      <c r="I191" s="191" t="s">
        <v>778</v>
      </c>
      <c r="J191" s="191" t="s">
        <v>1535</v>
      </c>
      <c r="K191" s="191">
        <v>4</v>
      </c>
      <c r="L191" s="191" t="s">
        <v>477</v>
      </c>
      <c r="M191" s="191">
        <v>2</v>
      </c>
      <c r="N191" s="191" t="s">
        <v>1535</v>
      </c>
      <c r="O191" s="191" t="s">
        <v>1008</v>
      </c>
      <c r="P191" s="192" t="s">
        <v>1009</v>
      </c>
      <c r="Q191" s="192" t="s">
        <v>1576</v>
      </c>
      <c r="R191" s="192"/>
      <c r="S191" s="192"/>
      <c r="T191" s="192"/>
      <c r="U191" s="191"/>
      <c r="V191" s="191" t="s">
        <v>2338</v>
      </c>
      <c r="W191" s="192" t="s">
        <v>1986</v>
      </c>
    </row>
    <row r="192" spans="1:23" s="183" customFormat="1" outlineLevel="2" x14ac:dyDescent="0.25">
      <c r="A192" s="173"/>
      <c r="B192" s="173"/>
      <c r="C192" s="174"/>
      <c r="D192" s="175" t="s">
        <v>1831</v>
      </c>
      <c r="E192" s="176"/>
      <c r="F192" s="176"/>
      <c r="G192" s="176"/>
      <c r="H192" s="176"/>
      <c r="I192" s="179" t="s">
        <v>1831</v>
      </c>
      <c r="J192" s="179" t="s">
        <v>1535</v>
      </c>
      <c r="K192" s="179">
        <v>3</v>
      </c>
      <c r="L192" s="179"/>
      <c r="M192" s="179"/>
      <c r="N192" s="179"/>
      <c r="O192" s="179"/>
      <c r="P192" s="180"/>
      <c r="Q192" s="180"/>
      <c r="R192" s="180"/>
      <c r="S192" s="180"/>
      <c r="T192" s="180"/>
      <c r="U192" s="179"/>
      <c r="V192" s="179"/>
      <c r="W192" s="180"/>
    </row>
    <row r="193" spans="1:23" s="195" customFormat="1" ht="12.75" outlineLevel="3" x14ac:dyDescent="0.2">
      <c r="A193" s="185"/>
      <c r="B193" s="186"/>
      <c r="C193" s="185"/>
      <c r="D193" s="187"/>
      <c r="E193" s="188" t="s">
        <v>769</v>
      </c>
      <c r="F193" s="248"/>
      <c r="G193" s="248"/>
      <c r="H193" s="248"/>
      <c r="I193" s="191" t="s">
        <v>769</v>
      </c>
      <c r="J193" s="191" t="s">
        <v>1536</v>
      </c>
      <c r="K193" s="191">
        <v>4</v>
      </c>
      <c r="L193" s="191" t="s">
        <v>120</v>
      </c>
      <c r="M193" s="191">
        <v>1</v>
      </c>
      <c r="N193" s="191" t="s">
        <v>1535</v>
      </c>
      <c r="O193" s="191" t="s">
        <v>992</v>
      </c>
      <c r="P193" s="192" t="s">
        <v>993</v>
      </c>
      <c r="Q193" s="192" t="s">
        <v>1560</v>
      </c>
      <c r="R193" s="192"/>
      <c r="S193" s="192" t="s">
        <v>1832</v>
      </c>
      <c r="T193" s="192" t="s">
        <v>1583</v>
      </c>
      <c r="U193" s="191"/>
      <c r="V193" s="191" t="s">
        <v>2361</v>
      </c>
      <c r="W193" s="192"/>
    </row>
    <row r="194" spans="1:23" s="195" customFormat="1" ht="12.75" outlineLevel="3" x14ac:dyDescent="0.2">
      <c r="A194" s="185"/>
      <c r="B194" s="186"/>
      <c r="C194" s="185"/>
      <c r="D194" s="187"/>
      <c r="E194" s="188" t="s">
        <v>770</v>
      </c>
      <c r="F194" s="248"/>
      <c r="G194" s="248"/>
      <c r="H194" s="248"/>
      <c r="I194" s="191" t="s">
        <v>770</v>
      </c>
      <c r="J194" s="191" t="s">
        <v>1536</v>
      </c>
      <c r="K194" s="191">
        <v>4</v>
      </c>
      <c r="L194" s="191" t="s">
        <v>120</v>
      </c>
      <c r="M194" s="191">
        <v>1</v>
      </c>
      <c r="N194" s="191" t="s">
        <v>1535</v>
      </c>
      <c r="O194" s="191" t="s">
        <v>992</v>
      </c>
      <c r="P194" s="192" t="s">
        <v>993</v>
      </c>
      <c r="Q194" s="192" t="s">
        <v>1560</v>
      </c>
      <c r="R194" s="192"/>
      <c r="S194" s="192" t="s">
        <v>1832</v>
      </c>
      <c r="T194" s="192" t="s">
        <v>1583</v>
      </c>
      <c r="U194" s="191"/>
      <c r="V194" s="191" t="s">
        <v>2361</v>
      </c>
      <c r="W194" s="192"/>
    </row>
    <row r="195" spans="1:23" s="172" customFormat="1" ht="15.75" outlineLevel="1" x14ac:dyDescent="0.25">
      <c r="A195" s="162"/>
      <c r="B195" s="163"/>
      <c r="C195" s="164" t="s">
        <v>1833</v>
      </c>
      <c r="D195" s="165"/>
      <c r="E195" s="165"/>
      <c r="F195" s="165"/>
      <c r="G195" s="165"/>
      <c r="H195" s="165"/>
      <c r="I195" s="168" t="s">
        <v>1833</v>
      </c>
      <c r="J195" s="168" t="s">
        <v>1536</v>
      </c>
      <c r="K195" s="168">
        <v>2</v>
      </c>
      <c r="L195" s="168"/>
      <c r="M195" s="168"/>
      <c r="N195" s="168"/>
      <c r="O195" s="168"/>
      <c r="P195" s="169"/>
      <c r="Q195" s="169"/>
      <c r="R195" s="169"/>
      <c r="S195" s="169"/>
      <c r="T195" s="169"/>
      <c r="U195" s="168"/>
      <c r="V195" s="168"/>
      <c r="W195" s="169"/>
    </row>
    <row r="196" spans="1:23" s="183" customFormat="1" ht="34.5" outlineLevel="2" x14ac:dyDescent="0.25">
      <c r="A196" s="173"/>
      <c r="B196" s="173"/>
      <c r="C196" s="174"/>
      <c r="D196" s="175" t="s">
        <v>857</v>
      </c>
      <c r="E196" s="176"/>
      <c r="F196" s="176"/>
      <c r="G196" s="176"/>
      <c r="H196" s="176"/>
      <c r="I196" s="179" t="s">
        <v>857</v>
      </c>
      <c r="J196" s="179" t="s">
        <v>1535</v>
      </c>
      <c r="K196" s="179">
        <v>3</v>
      </c>
      <c r="L196" s="179" t="s">
        <v>599</v>
      </c>
      <c r="M196" s="179">
        <v>1</v>
      </c>
      <c r="N196" s="179" t="s">
        <v>1535</v>
      </c>
      <c r="O196" s="179" t="s">
        <v>1143</v>
      </c>
      <c r="P196" s="180" t="s">
        <v>1144</v>
      </c>
      <c r="Q196" s="180"/>
      <c r="R196" s="180"/>
      <c r="S196" s="180"/>
      <c r="T196" s="180"/>
      <c r="U196" s="179"/>
      <c r="V196" s="179" t="s">
        <v>2391</v>
      </c>
      <c r="W196" s="180" t="s">
        <v>2007</v>
      </c>
    </row>
    <row r="197" spans="1:23" s="195" customFormat="1" ht="101.25" outlineLevel="3" x14ac:dyDescent="0.2">
      <c r="A197" s="185"/>
      <c r="B197" s="186"/>
      <c r="C197" s="185"/>
      <c r="D197" s="187"/>
      <c r="E197" s="188" t="s">
        <v>859</v>
      </c>
      <c r="F197" s="248"/>
      <c r="G197" s="248"/>
      <c r="H197" s="248"/>
      <c r="I197" s="191" t="s">
        <v>859</v>
      </c>
      <c r="J197" s="191" t="s">
        <v>1548</v>
      </c>
      <c r="K197" s="191">
        <v>4</v>
      </c>
      <c r="L197" s="191" t="s">
        <v>281</v>
      </c>
      <c r="M197" s="191">
        <v>2</v>
      </c>
      <c r="N197" s="191" t="s">
        <v>1535</v>
      </c>
      <c r="O197" s="191" t="s">
        <v>1147</v>
      </c>
      <c r="P197" s="192" t="s">
        <v>1148</v>
      </c>
      <c r="Q197" s="192" t="s">
        <v>1518</v>
      </c>
      <c r="R197" s="192"/>
      <c r="S197" s="192" t="s">
        <v>1808</v>
      </c>
      <c r="T197" s="192"/>
      <c r="U197" s="191"/>
      <c r="V197" s="192" t="s">
        <v>2429</v>
      </c>
      <c r="W197" s="192" t="s">
        <v>2009</v>
      </c>
    </row>
    <row r="198" spans="1:23" s="195" customFormat="1" ht="101.25" outlineLevel="3" x14ac:dyDescent="0.2">
      <c r="A198" s="185"/>
      <c r="B198" s="186"/>
      <c r="C198" s="185"/>
      <c r="D198" s="187"/>
      <c r="E198" s="188" t="s">
        <v>860</v>
      </c>
      <c r="F198" s="248"/>
      <c r="G198" s="248"/>
      <c r="H198" s="248"/>
      <c r="I198" s="191" t="s">
        <v>860</v>
      </c>
      <c r="J198" s="191" t="s">
        <v>1548</v>
      </c>
      <c r="K198" s="191">
        <v>4</v>
      </c>
      <c r="L198" s="191" t="s">
        <v>281</v>
      </c>
      <c r="M198" s="191">
        <v>2</v>
      </c>
      <c r="N198" s="191" t="s">
        <v>1535</v>
      </c>
      <c r="O198" s="191" t="s">
        <v>1147</v>
      </c>
      <c r="P198" s="192" t="s">
        <v>1148</v>
      </c>
      <c r="Q198" s="192" t="s">
        <v>1518</v>
      </c>
      <c r="R198" s="192"/>
      <c r="S198" s="192" t="s">
        <v>1808</v>
      </c>
      <c r="T198" s="192"/>
      <c r="U198" s="191"/>
      <c r="V198" s="192" t="s">
        <v>2429</v>
      </c>
      <c r="W198" s="192" t="s">
        <v>2009</v>
      </c>
    </row>
    <row r="199" spans="1:23" s="203" customFormat="1" ht="101.25" outlineLevel="4" x14ac:dyDescent="0.2">
      <c r="A199" s="196"/>
      <c r="B199" s="197"/>
      <c r="C199" s="196"/>
      <c r="D199" s="196"/>
      <c r="E199" s="196"/>
      <c r="F199" s="249" t="s">
        <v>861</v>
      </c>
      <c r="G199" s="249"/>
      <c r="H199" s="249"/>
      <c r="I199" s="200" t="s">
        <v>861</v>
      </c>
      <c r="J199" s="200"/>
      <c r="K199" s="200">
        <v>5</v>
      </c>
      <c r="L199" s="200" t="s">
        <v>282</v>
      </c>
      <c r="M199" s="200">
        <v>3</v>
      </c>
      <c r="N199" s="200" t="s">
        <v>1535</v>
      </c>
      <c r="O199" s="200" t="s">
        <v>1149</v>
      </c>
      <c r="P199" s="201" t="s">
        <v>1150</v>
      </c>
      <c r="Q199" s="201" t="s">
        <v>1576</v>
      </c>
      <c r="R199" s="201"/>
      <c r="S199" s="201"/>
      <c r="T199" s="201"/>
      <c r="U199" s="200"/>
      <c r="V199" s="201" t="s">
        <v>2429</v>
      </c>
      <c r="W199" s="201" t="s">
        <v>2009</v>
      </c>
    </row>
    <row r="200" spans="1:23" s="195" customFormat="1" ht="101.25" outlineLevel="3" x14ac:dyDescent="0.2">
      <c r="A200" s="185"/>
      <c r="B200" s="186"/>
      <c r="C200" s="185"/>
      <c r="D200" s="187"/>
      <c r="E200" s="188" t="s">
        <v>858</v>
      </c>
      <c r="F200" s="248"/>
      <c r="G200" s="248"/>
      <c r="H200" s="248"/>
      <c r="I200" s="191" t="s">
        <v>858</v>
      </c>
      <c r="J200" s="191" t="s">
        <v>1535</v>
      </c>
      <c r="K200" s="191">
        <v>4</v>
      </c>
      <c r="L200" s="191" t="s">
        <v>280</v>
      </c>
      <c r="M200" s="191">
        <v>2</v>
      </c>
      <c r="N200" s="191" t="s">
        <v>1535</v>
      </c>
      <c r="O200" s="191" t="s">
        <v>1145</v>
      </c>
      <c r="P200" s="192" t="s">
        <v>1146</v>
      </c>
      <c r="Q200" s="192" t="s">
        <v>1540</v>
      </c>
      <c r="R200" s="192"/>
      <c r="S200" s="192"/>
      <c r="T200" s="192"/>
      <c r="U200" s="191"/>
      <c r="V200" s="192" t="s">
        <v>2429</v>
      </c>
      <c r="W200" s="192" t="s">
        <v>2010</v>
      </c>
    </row>
    <row r="201" spans="1:23" s="195" customFormat="1" ht="33.75" outlineLevel="3" x14ac:dyDescent="0.2">
      <c r="A201" s="185"/>
      <c r="B201" s="186"/>
      <c r="C201" s="185"/>
      <c r="D201" s="187"/>
      <c r="E201" s="188" t="s">
        <v>868</v>
      </c>
      <c r="F201" s="248"/>
      <c r="G201" s="248"/>
      <c r="H201" s="248"/>
      <c r="I201" s="191" t="s">
        <v>868</v>
      </c>
      <c r="J201" s="191" t="s">
        <v>1535</v>
      </c>
      <c r="K201" s="191">
        <v>4</v>
      </c>
      <c r="L201" s="191" t="s">
        <v>610</v>
      </c>
      <c r="M201" s="191">
        <v>2</v>
      </c>
      <c r="N201" s="191" t="s">
        <v>1535</v>
      </c>
      <c r="O201" s="191" t="s">
        <v>1159</v>
      </c>
      <c r="P201" s="192" t="s">
        <v>1160</v>
      </c>
      <c r="Q201" s="192"/>
      <c r="R201" s="192"/>
      <c r="S201" s="192"/>
      <c r="T201" s="192"/>
      <c r="U201" s="191"/>
      <c r="V201" s="191" t="s">
        <v>2393</v>
      </c>
      <c r="W201" s="192"/>
    </row>
    <row r="202" spans="1:23" s="203" customFormat="1" ht="56.25" outlineLevel="4" x14ac:dyDescent="0.2">
      <c r="A202" s="196"/>
      <c r="B202" s="197"/>
      <c r="C202" s="196"/>
      <c r="D202" s="196"/>
      <c r="E202" s="196"/>
      <c r="F202" s="249" t="s">
        <v>873</v>
      </c>
      <c r="G202" s="249"/>
      <c r="H202" s="249"/>
      <c r="I202" s="200" t="s">
        <v>873</v>
      </c>
      <c r="J202" s="200" t="s">
        <v>1535</v>
      </c>
      <c r="K202" s="200">
        <v>5</v>
      </c>
      <c r="L202" s="200" t="s">
        <v>66</v>
      </c>
      <c r="M202" s="200">
        <v>3</v>
      </c>
      <c r="N202" s="200" t="s">
        <v>1535</v>
      </c>
      <c r="O202" s="200" t="s">
        <v>1166</v>
      </c>
      <c r="P202" s="201" t="s">
        <v>1067</v>
      </c>
      <c r="Q202" s="201" t="s">
        <v>1540</v>
      </c>
      <c r="R202" s="201"/>
      <c r="S202" s="201"/>
      <c r="T202" s="201" t="s">
        <v>1649</v>
      </c>
      <c r="U202" s="200"/>
      <c r="V202" s="200" t="s">
        <v>2396</v>
      </c>
      <c r="W202" s="201" t="s">
        <v>1998</v>
      </c>
    </row>
    <row r="203" spans="1:23" s="203" customFormat="1" ht="67.5" outlineLevel="4" x14ac:dyDescent="0.2">
      <c r="A203" s="196"/>
      <c r="B203" s="197"/>
      <c r="C203" s="196"/>
      <c r="D203" s="196"/>
      <c r="E203" s="196"/>
      <c r="F203" s="249" t="s">
        <v>869</v>
      </c>
      <c r="G203" s="249"/>
      <c r="H203" s="249"/>
      <c r="I203" s="200" t="s">
        <v>869</v>
      </c>
      <c r="J203" s="200" t="s">
        <v>1535</v>
      </c>
      <c r="K203" s="200">
        <v>5</v>
      </c>
      <c r="L203" s="200" t="s">
        <v>62</v>
      </c>
      <c r="M203" s="200">
        <v>3</v>
      </c>
      <c r="N203" s="200" t="s">
        <v>1535</v>
      </c>
      <c r="O203" s="200" t="s">
        <v>1161</v>
      </c>
      <c r="P203" s="201" t="s">
        <v>1060</v>
      </c>
      <c r="Q203" s="201" t="s">
        <v>1540</v>
      </c>
      <c r="R203" s="201"/>
      <c r="S203" s="201"/>
      <c r="T203" s="201" t="s">
        <v>1649</v>
      </c>
      <c r="U203" s="200"/>
      <c r="V203" s="200" t="s">
        <v>2394</v>
      </c>
      <c r="W203" s="201" t="s">
        <v>2316</v>
      </c>
    </row>
    <row r="204" spans="1:23" s="203" customFormat="1" ht="45" outlineLevel="4" x14ac:dyDescent="0.2">
      <c r="A204" s="196"/>
      <c r="B204" s="197"/>
      <c r="C204" s="196"/>
      <c r="D204" s="196"/>
      <c r="E204" s="196"/>
      <c r="F204" s="249" t="s">
        <v>870</v>
      </c>
      <c r="G204" s="249"/>
      <c r="H204" s="249"/>
      <c r="I204" s="200" t="s">
        <v>870</v>
      </c>
      <c r="J204" s="200" t="s">
        <v>1535</v>
      </c>
      <c r="K204" s="200">
        <v>5</v>
      </c>
      <c r="L204" s="200" t="s">
        <v>613</v>
      </c>
      <c r="M204" s="200">
        <v>3</v>
      </c>
      <c r="N204" s="200" t="s">
        <v>1535</v>
      </c>
      <c r="O204" s="200" t="s">
        <v>1162</v>
      </c>
      <c r="P204" s="201" t="s">
        <v>1062</v>
      </c>
      <c r="Q204" s="201" t="s">
        <v>1540</v>
      </c>
      <c r="R204" s="201"/>
      <c r="S204" s="201"/>
      <c r="T204" s="201"/>
      <c r="U204" s="200"/>
      <c r="V204" s="200" t="s">
        <v>2394</v>
      </c>
      <c r="W204" s="201" t="s">
        <v>2317</v>
      </c>
    </row>
    <row r="205" spans="1:23" s="203" customFormat="1" ht="45" outlineLevel="4" x14ac:dyDescent="0.2">
      <c r="A205" s="196"/>
      <c r="B205" s="197"/>
      <c r="C205" s="196"/>
      <c r="D205" s="196"/>
      <c r="E205" s="196"/>
      <c r="F205" s="249" t="s">
        <v>871</v>
      </c>
      <c r="G205" s="249"/>
      <c r="H205" s="249"/>
      <c r="I205" s="200" t="s">
        <v>871</v>
      </c>
      <c r="J205" s="200" t="s">
        <v>1535</v>
      </c>
      <c r="K205" s="200">
        <v>5</v>
      </c>
      <c r="L205" s="200" t="s">
        <v>615</v>
      </c>
      <c r="M205" s="200"/>
      <c r="N205" s="200" t="s">
        <v>1535</v>
      </c>
      <c r="O205" s="200" t="s">
        <v>1163</v>
      </c>
      <c r="P205" s="201" t="s">
        <v>1062</v>
      </c>
      <c r="Q205" s="201" t="s">
        <v>1540</v>
      </c>
      <c r="R205" s="201"/>
      <c r="S205" s="201"/>
      <c r="T205" s="201"/>
      <c r="U205" s="200"/>
      <c r="V205" s="200" t="s">
        <v>2394</v>
      </c>
      <c r="W205" s="201" t="s">
        <v>2317</v>
      </c>
    </row>
    <row r="206" spans="1:23" s="203" customFormat="1" ht="22.5" outlineLevel="4" x14ac:dyDescent="0.2">
      <c r="A206" s="196"/>
      <c r="B206" s="197"/>
      <c r="C206" s="196"/>
      <c r="D206" s="196"/>
      <c r="E206" s="196"/>
      <c r="F206" s="249" t="s">
        <v>872</v>
      </c>
      <c r="G206" s="249"/>
      <c r="H206" s="249"/>
      <c r="I206" s="200" t="s">
        <v>872</v>
      </c>
      <c r="J206" s="200" t="s">
        <v>1535</v>
      </c>
      <c r="K206" s="200">
        <v>5</v>
      </c>
      <c r="L206" s="200" t="s">
        <v>65</v>
      </c>
      <c r="M206" s="200">
        <v>3</v>
      </c>
      <c r="N206" s="200" t="s">
        <v>1535</v>
      </c>
      <c r="O206" s="200" t="s">
        <v>1164</v>
      </c>
      <c r="P206" s="201" t="s">
        <v>1165</v>
      </c>
      <c r="Q206" s="201" t="s">
        <v>1540</v>
      </c>
      <c r="R206" s="201"/>
      <c r="S206" s="201"/>
      <c r="T206" s="201" t="s">
        <v>1649</v>
      </c>
      <c r="U206" s="200"/>
      <c r="V206" s="200" t="s">
        <v>2395</v>
      </c>
      <c r="W206" s="201" t="s">
        <v>1997</v>
      </c>
    </row>
    <row r="207" spans="1:23" s="203" customFormat="1" ht="33.75" outlineLevel="4" x14ac:dyDescent="0.2">
      <c r="A207" s="196"/>
      <c r="B207" s="197"/>
      <c r="C207" s="196"/>
      <c r="D207" s="196"/>
      <c r="E207" s="196"/>
      <c r="F207" s="249" t="s">
        <v>875</v>
      </c>
      <c r="G207" s="249"/>
      <c r="H207" s="249"/>
      <c r="I207" s="200" t="s">
        <v>875</v>
      </c>
      <c r="J207" s="200" t="s">
        <v>1535</v>
      </c>
      <c r="K207" s="200">
        <v>5</v>
      </c>
      <c r="L207" s="200" t="s">
        <v>620</v>
      </c>
      <c r="M207" s="200">
        <v>3</v>
      </c>
      <c r="N207" s="200" t="s">
        <v>1536</v>
      </c>
      <c r="O207" s="200" t="s">
        <v>1168</v>
      </c>
      <c r="P207" s="201" t="s">
        <v>1071</v>
      </c>
      <c r="Q207" s="201" t="s">
        <v>1546</v>
      </c>
      <c r="R207" s="201" t="s">
        <v>1652</v>
      </c>
      <c r="S207" s="201"/>
      <c r="T207" s="201"/>
      <c r="U207" s="200"/>
      <c r="V207" s="200" t="s">
        <v>2398</v>
      </c>
      <c r="W207" s="201"/>
    </row>
    <row r="208" spans="1:23" s="203" customFormat="1" ht="22.5" outlineLevel="4" x14ac:dyDescent="0.2">
      <c r="A208" s="196"/>
      <c r="B208" s="197"/>
      <c r="C208" s="196"/>
      <c r="D208" s="196"/>
      <c r="E208" s="196"/>
      <c r="F208" s="249" t="s">
        <v>874</v>
      </c>
      <c r="G208" s="249"/>
      <c r="H208" s="249"/>
      <c r="I208" s="200" t="s">
        <v>874</v>
      </c>
      <c r="J208" s="200" t="s">
        <v>1548</v>
      </c>
      <c r="K208" s="200">
        <v>5</v>
      </c>
      <c r="L208" s="200" t="s">
        <v>115</v>
      </c>
      <c r="M208" s="200">
        <v>3</v>
      </c>
      <c r="N208" s="200" t="s">
        <v>1535</v>
      </c>
      <c r="O208" s="200" t="s">
        <v>1167</v>
      </c>
      <c r="P208" s="201" t="s">
        <v>1069</v>
      </c>
      <c r="Q208" s="201" t="s">
        <v>1540</v>
      </c>
      <c r="R208" s="201"/>
      <c r="S208" s="201"/>
      <c r="T208" s="201" t="s">
        <v>1861</v>
      </c>
      <c r="U208" s="200"/>
      <c r="V208" s="200" t="s">
        <v>2397</v>
      </c>
      <c r="W208" s="201" t="s">
        <v>1999</v>
      </c>
    </row>
    <row r="209" spans="1:23" s="183" customFormat="1" outlineLevel="2" x14ac:dyDescent="0.25">
      <c r="A209" s="173"/>
      <c r="B209" s="173"/>
      <c r="C209" s="174"/>
      <c r="D209" s="175" t="s">
        <v>1834</v>
      </c>
      <c r="E209" s="176"/>
      <c r="F209" s="176"/>
      <c r="G209" s="176"/>
      <c r="H209" s="176"/>
      <c r="I209" s="179" t="s">
        <v>1834</v>
      </c>
      <c r="J209" s="179" t="s">
        <v>1535</v>
      </c>
      <c r="K209" s="179">
        <v>3</v>
      </c>
      <c r="L209" s="179"/>
      <c r="M209" s="179"/>
      <c r="N209" s="179"/>
      <c r="O209" s="179"/>
      <c r="P209" s="180"/>
      <c r="Q209" s="180"/>
      <c r="R209" s="180"/>
      <c r="S209" s="180"/>
      <c r="T209" s="180"/>
      <c r="U209" s="179"/>
      <c r="V209" s="179"/>
      <c r="W209" s="180"/>
    </row>
    <row r="210" spans="1:23" s="195" customFormat="1" ht="12.75" outlineLevel="3" x14ac:dyDescent="0.2">
      <c r="A210" s="185"/>
      <c r="B210" s="186"/>
      <c r="C210" s="185"/>
      <c r="D210" s="187"/>
      <c r="E210" s="188" t="s">
        <v>1835</v>
      </c>
      <c r="F210" s="248"/>
      <c r="G210" s="248"/>
      <c r="H210" s="248"/>
      <c r="I210" s="191" t="s">
        <v>1835</v>
      </c>
      <c r="J210" s="191" t="s">
        <v>1535</v>
      </c>
      <c r="K210" s="191">
        <v>4</v>
      </c>
      <c r="L210" s="191"/>
      <c r="M210" s="191"/>
      <c r="N210" s="191"/>
      <c r="O210" s="191"/>
      <c r="P210" s="192"/>
      <c r="Q210" s="192"/>
      <c r="R210" s="192"/>
      <c r="S210" s="192"/>
      <c r="T210" s="192"/>
      <c r="U210" s="191"/>
      <c r="V210" s="191"/>
      <c r="W210" s="192"/>
    </row>
    <row r="211" spans="1:23" s="203" customFormat="1" ht="11.25" outlineLevel="4" x14ac:dyDescent="0.2">
      <c r="A211" s="196"/>
      <c r="B211" s="197"/>
      <c r="C211" s="196"/>
      <c r="D211" s="196"/>
      <c r="E211" s="196"/>
      <c r="F211" s="249" t="s">
        <v>862</v>
      </c>
      <c r="G211" s="249"/>
      <c r="H211" s="249"/>
      <c r="I211" s="200" t="s">
        <v>862</v>
      </c>
      <c r="J211" s="200" t="s">
        <v>1536</v>
      </c>
      <c r="K211" s="200">
        <v>5</v>
      </c>
      <c r="L211" s="200"/>
      <c r="M211" s="200"/>
      <c r="N211" s="200"/>
      <c r="O211" s="200"/>
      <c r="P211" s="201"/>
      <c r="Q211" s="201"/>
      <c r="R211" s="201"/>
      <c r="S211" s="201"/>
      <c r="T211" s="201"/>
      <c r="U211" s="200"/>
      <c r="V211" s="200"/>
      <c r="W211" s="201"/>
    </row>
    <row r="212" spans="1:23" s="203" customFormat="1" ht="33.75" outlineLevel="4" x14ac:dyDescent="0.2">
      <c r="A212" s="196"/>
      <c r="B212" s="197"/>
      <c r="C212" s="196"/>
      <c r="D212" s="196"/>
      <c r="E212" s="196"/>
      <c r="F212" s="249" t="s">
        <v>862</v>
      </c>
      <c r="G212" s="249"/>
      <c r="H212" s="249"/>
      <c r="I212" s="200" t="s">
        <v>862</v>
      </c>
      <c r="J212" s="200" t="s">
        <v>1536</v>
      </c>
      <c r="K212" s="200">
        <v>5</v>
      </c>
      <c r="L212" s="200" t="s">
        <v>604</v>
      </c>
      <c r="M212" s="200">
        <v>2</v>
      </c>
      <c r="N212" s="200" t="s">
        <v>1535</v>
      </c>
      <c r="O212" s="200" t="s">
        <v>1151</v>
      </c>
      <c r="P212" s="201" t="s">
        <v>1152</v>
      </c>
      <c r="Q212" s="201" t="s">
        <v>1543</v>
      </c>
      <c r="R212" s="201" t="s">
        <v>1554</v>
      </c>
      <c r="S212" s="263" t="s">
        <v>1777</v>
      </c>
      <c r="T212" s="201"/>
      <c r="U212" s="200"/>
      <c r="V212" s="200" t="s">
        <v>2392</v>
      </c>
      <c r="W212" s="201" t="s">
        <v>2008</v>
      </c>
    </row>
    <row r="213" spans="1:23" s="255" customFormat="1" ht="11.25" outlineLevel="5" x14ac:dyDescent="0.2">
      <c r="A213" s="250"/>
      <c r="B213" s="250"/>
      <c r="C213" s="250"/>
      <c r="D213" s="250"/>
      <c r="E213" s="250"/>
      <c r="F213" s="250"/>
      <c r="G213" s="251" t="s">
        <v>1836</v>
      </c>
      <c r="H213" s="252"/>
      <c r="I213" s="253" t="s">
        <v>1836</v>
      </c>
      <c r="J213" s="253"/>
      <c r="K213" s="253">
        <v>6</v>
      </c>
      <c r="L213" s="253"/>
      <c r="M213" s="253"/>
      <c r="N213" s="253"/>
      <c r="O213" s="253"/>
      <c r="P213" s="254"/>
      <c r="Q213" s="254"/>
      <c r="R213" s="254"/>
      <c r="S213" s="254"/>
      <c r="T213" s="254"/>
      <c r="U213" s="253"/>
      <c r="V213" s="253"/>
      <c r="W213" s="254"/>
    </row>
    <row r="214" spans="1:23" s="183" customFormat="1" outlineLevel="2" x14ac:dyDescent="0.25">
      <c r="A214" s="173"/>
      <c r="B214" s="173"/>
      <c r="C214" s="174"/>
      <c r="D214" s="175" t="s">
        <v>1837</v>
      </c>
      <c r="E214" s="176"/>
      <c r="F214" s="176"/>
      <c r="G214" s="176"/>
      <c r="H214" s="176"/>
      <c r="I214" s="179" t="s">
        <v>1837</v>
      </c>
      <c r="J214" s="179" t="s">
        <v>1535</v>
      </c>
      <c r="K214" s="179">
        <v>3</v>
      </c>
      <c r="L214" s="179"/>
      <c r="M214" s="179"/>
      <c r="N214" s="179"/>
      <c r="O214" s="179"/>
      <c r="P214" s="180"/>
      <c r="Q214" s="180"/>
      <c r="R214" s="180"/>
      <c r="S214" s="180"/>
      <c r="T214" s="180"/>
      <c r="U214" s="179"/>
      <c r="V214" s="179"/>
      <c r="W214" s="180"/>
    </row>
    <row r="215" spans="1:23" s="195" customFormat="1" ht="45" outlineLevel="3" x14ac:dyDescent="0.2">
      <c r="A215" s="185"/>
      <c r="B215" s="186"/>
      <c r="C215" s="185"/>
      <c r="D215" s="187"/>
      <c r="E215" s="188" t="s">
        <v>775</v>
      </c>
      <c r="F215" s="248"/>
      <c r="G215" s="248"/>
      <c r="H215" s="248"/>
      <c r="I215" s="191" t="s">
        <v>775</v>
      </c>
      <c r="J215" s="191" t="s">
        <v>1535</v>
      </c>
      <c r="K215" s="191">
        <v>4</v>
      </c>
      <c r="L215" s="191" t="s">
        <v>84</v>
      </c>
      <c r="M215" s="191">
        <v>1</v>
      </c>
      <c r="N215" s="191" t="s">
        <v>1535</v>
      </c>
      <c r="O215" s="191" t="s">
        <v>1002</v>
      </c>
      <c r="P215" s="192" t="s">
        <v>1003</v>
      </c>
      <c r="Q215" s="192" t="s">
        <v>1560</v>
      </c>
      <c r="R215" s="192"/>
      <c r="S215" s="192"/>
      <c r="T215" s="192" t="s">
        <v>1566</v>
      </c>
      <c r="U215" s="191"/>
      <c r="V215" s="192" t="s">
        <v>2447</v>
      </c>
      <c r="W215" s="192" t="s">
        <v>1993</v>
      </c>
    </row>
    <row r="216" spans="1:23" s="183" customFormat="1" outlineLevel="2" x14ac:dyDescent="0.25">
      <c r="A216" s="173"/>
      <c r="B216" s="173"/>
      <c r="C216" s="174"/>
      <c r="D216" s="175" t="s">
        <v>1838</v>
      </c>
      <c r="E216" s="176"/>
      <c r="F216" s="176"/>
      <c r="G216" s="176"/>
      <c r="H216" s="176"/>
      <c r="I216" s="179" t="s">
        <v>1838</v>
      </c>
      <c r="J216" s="179" t="s">
        <v>1535</v>
      </c>
      <c r="K216" s="179">
        <v>3</v>
      </c>
      <c r="L216" s="179"/>
      <c r="M216" s="179"/>
      <c r="N216" s="179"/>
      <c r="O216" s="179"/>
      <c r="P216" s="180"/>
      <c r="Q216" s="180"/>
      <c r="R216" s="180"/>
      <c r="S216" s="180"/>
      <c r="T216" s="180"/>
      <c r="U216" s="179"/>
      <c r="V216" s="179"/>
      <c r="W216" s="180"/>
    </row>
    <row r="217" spans="1:23" s="195" customFormat="1" ht="12.75" outlineLevel="3" x14ac:dyDescent="0.2">
      <c r="A217" s="185"/>
      <c r="B217" s="186"/>
      <c r="C217" s="185"/>
      <c r="D217" s="187"/>
      <c r="E217" s="188" t="s">
        <v>774</v>
      </c>
      <c r="F217" s="248"/>
      <c r="G217" s="248"/>
      <c r="H217" s="248"/>
      <c r="I217" s="191" t="s">
        <v>774</v>
      </c>
      <c r="J217" s="191" t="s">
        <v>1535</v>
      </c>
      <c r="K217" s="191">
        <v>4</v>
      </c>
      <c r="L217" s="191" t="s">
        <v>128</v>
      </c>
      <c r="M217" s="191">
        <v>1</v>
      </c>
      <c r="N217" s="191" t="s">
        <v>1535</v>
      </c>
      <c r="O217" s="191" t="s">
        <v>1000</v>
      </c>
      <c r="P217" s="192" t="s">
        <v>1001</v>
      </c>
      <c r="Q217" s="192" t="s">
        <v>1560</v>
      </c>
      <c r="R217" s="192"/>
      <c r="S217" s="192"/>
      <c r="T217" s="192" t="s">
        <v>1568</v>
      </c>
      <c r="U217" s="191"/>
      <c r="V217" s="191" t="s">
        <v>2353</v>
      </c>
      <c r="W217" s="192"/>
    </row>
    <row r="218" spans="1:23" s="172" customFormat="1" ht="15.75" outlineLevel="1" x14ac:dyDescent="0.25">
      <c r="A218" s="162"/>
      <c r="B218" s="163"/>
      <c r="C218" s="164" t="s">
        <v>889</v>
      </c>
      <c r="D218" s="165"/>
      <c r="E218" s="165"/>
      <c r="F218" s="165"/>
      <c r="G218" s="165"/>
      <c r="H218" s="165"/>
      <c r="I218" s="168" t="s">
        <v>889</v>
      </c>
      <c r="J218" s="168" t="s">
        <v>1536</v>
      </c>
      <c r="K218" s="168">
        <v>2</v>
      </c>
      <c r="L218" s="168" t="s">
        <v>638</v>
      </c>
      <c r="M218" s="168">
        <v>2</v>
      </c>
      <c r="N218" s="168" t="s">
        <v>1535</v>
      </c>
      <c r="O218" s="168" t="s">
        <v>1191</v>
      </c>
      <c r="P218" s="169" t="s">
        <v>1192</v>
      </c>
      <c r="Q218" s="169"/>
      <c r="R218" s="169"/>
      <c r="S218" s="169"/>
      <c r="T218" s="169"/>
      <c r="U218" s="168"/>
      <c r="V218" s="168" t="s">
        <v>2338</v>
      </c>
      <c r="W218" s="169"/>
    </row>
    <row r="219" spans="1:23" s="183" customFormat="1" ht="23.25" outlineLevel="2" x14ac:dyDescent="0.25">
      <c r="A219" s="173"/>
      <c r="B219" s="173"/>
      <c r="C219" s="174"/>
      <c r="D219" s="175" t="s">
        <v>891</v>
      </c>
      <c r="E219" s="176"/>
      <c r="F219" s="176"/>
      <c r="G219" s="176"/>
      <c r="H219" s="176"/>
      <c r="I219" s="179" t="s">
        <v>891</v>
      </c>
      <c r="J219" s="179" t="s">
        <v>1535</v>
      </c>
      <c r="K219" s="179">
        <v>3</v>
      </c>
      <c r="L219" s="179" t="s">
        <v>642</v>
      </c>
      <c r="M219" s="179">
        <v>3</v>
      </c>
      <c r="N219" s="179" t="s">
        <v>1535</v>
      </c>
      <c r="O219" s="179" t="s">
        <v>1195</v>
      </c>
      <c r="P219" s="180" t="s">
        <v>1196</v>
      </c>
      <c r="Q219" s="180" t="s">
        <v>1518</v>
      </c>
      <c r="R219" s="180"/>
      <c r="S219" s="180"/>
      <c r="T219" s="180"/>
      <c r="U219" s="179"/>
      <c r="V219" s="179" t="s">
        <v>2338</v>
      </c>
      <c r="W219" s="180" t="s">
        <v>1989</v>
      </c>
    </row>
    <row r="220" spans="1:23" s="183" customFormat="1" ht="23.25" outlineLevel="2" x14ac:dyDescent="0.25">
      <c r="A220" s="173"/>
      <c r="B220" s="173"/>
      <c r="C220" s="174"/>
      <c r="D220" s="175" t="s">
        <v>879</v>
      </c>
      <c r="E220" s="176"/>
      <c r="F220" s="176"/>
      <c r="G220" s="176"/>
      <c r="H220" s="176"/>
      <c r="I220" s="179" t="s">
        <v>879</v>
      </c>
      <c r="J220" s="179" t="s">
        <v>1548</v>
      </c>
      <c r="K220" s="179">
        <v>3</v>
      </c>
      <c r="L220" s="179" t="s">
        <v>160</v>
      </c>
      <c r="M220" s="179">
        <v>2</v>
      </c>
      <c r="N220" s="179" t="s">
        <v>1535</v>
      </c>
      <c r="O220" s="179" t="s">
        <v>1175</v>
      </c>
      <c r="P220" s="180" t="s">
        <v>1176</v>
      </c>
      <c r="Q220" s="180" t="s">
        <v>1540</v>
      </c>
      <c r="R220" s="180"/>
      <c r="S220" s="180"/>
      <c r="T220" s="180"/>
      <c r="U220" s="179"/>
      <c r="V220" s="179" t="s">
        <v>2401</v>
      </c>
      <c r="W220" s="180" t="s">
        <v>2319</v>
      </c>
    </row>
    <row r="221" spans="1:23" s="183" customFormat="1" ht="34.5" outlineLevel="2" x14ac:dyDescent="0.25">
      <c r="A221" s="173"/>
      <c r="B221" s="173"/>
      <c r="C221" s="174"/>
      <c r="D221" s="175" t="s">
        <v>762</v>
      </c>
      <c r="E221" s="176"/>
      <c r="F221" s="176"/>
      <c r="G221" s="176"/>
      <c r="H221" s="176"/>
      <c r="I221" s="179" t="s">
        <v>762</v>
      </c>
      <c r="J221" s="179" t="s">
        <v>1535</v>
      </c>
      <c r="K221" s="179">
        <v>3</v>
      </c>
      <c r="L221" s="179" t="s">
        <v>77</v>
      </c>
      <c r="M221" s="179">
        <v>1</v>
      </c>
      <c r="N221" s="179" t="s">
        <v>1535</v>
      </c>
      <c r="O221" s="179" t="s">
        <v>982</v>
      </c>
      <c r="P221" s="180" t="s">
        <v>983</v>
      </c>
      <c r="Q221" s="180" t="s">
        <v>1546</v>
      </c>
      <c r="R221" s="180"/>
      <c r="S221" s="180"/>
      <c r="T221" s="180"/>
      <c r="U221" s="179"/>
      <c r="V221" s="179" t="s">
        <v>2338</v>
      </c>
      <c r="W221" s="180" t="s">
        <v>78</v>
      </c>
    </row>
    <row r="222" spans="1:23" s="183" customFormat="1" ht="34.5" outlineLevel="2" x14ac:dyDescent="0.25">
      <c r="A222" s="173"/>
      <c r="B222" s="173"/>
      <c r="C222" s="174"/>
      <c r="D222" s="175" t="s">
        <v>761</v>
      </c>
      <c r="E222" s="176"/>
      <c r="F222" s="176"/>
      <c r="G222" s="176"/>
      <c r="H222" s="176"/>
      <c r="I222" s="179" t="s">
        <v>761</v>
      </c>
      <c r="J222" s="179" t="s">
        <v>1535</v>
      </c>
      <c r="K222" s="179">
        <v>3</v>
      </c>
      <c r="L222" s="179" t="s">
        <v>456</v>
      </c>
      <c r="M222" s="179">
        <v>1</v>
      </c>
      <c r="N222" s="179" t="s">
        <v>1536</v>
      </c>
      <c r="O222" s="179" t="s">
        <v>980</v>
      </c>
      <c r="P222" s="180" t="s">
        <v>981</v>
      </c>
      <c r="Q222" s="180" t="s">
        <v>1546</v>
      </c>
      <c r="R222" s="180" t="s">
        <v>1552</v>
      </c>
      <c r="S222" s="180"/>
      <c r="T222" s="180"/>
      <c r="U222" s="179"/>
      <c r="V222" s="179" t="s">
        <v>2344</v>
      </c>
      <c r="W222" s="180"/>
    </row>
    <row r="223" spans="1:23" s="183" customFormat="1" ht="23.25" outlineLevel="2" x14ac:dyDescent="0.25">
      <c r="A223" s="173"/>
      <c r="B223" s="173"/>
      <c r="C223" s="174"/>
      <c r="D223" s="175" t="s">
        <v>839</v>
      </c>
      <c r="E223" s="176"/>
      <c r="F223" s="176"/>
      <c r="G223" s="176"/>
      <c r="H223" s="176"/>
      <c r="I223" s="179" t="s">
        <v>839</v>
      </c>
      <c r="J223" s="179" t="s">
        <v>1535</v>
      </c>
      <c r="K223" s="179">
        <v>3</v>
      </c>
      <c r="L223" s="179" t="s">
        <v>568</v>
      </c>
      <c r="M223" s="179">
        <v>1</v>
      </c>
      <c r="N223" s="179" t="s">
        <v>1535</v>
      </c>
      <c r="O223" s="179" t="s">
        <v>1115</v>
      </c>
      <c r="P223" s="180" t="s">
        <v>1116</v>
      </c>
      <c r="Q223" s="180"/>
      <c r="R223" s="180"/>
      <c r="S223" s="180"/>
      <c r="T223" s="180"/>
      <c r="U223" s="179"/>
      <c r="V223" s="179" t="s">
        <v>2338</v>
      </c>
      <c r="W223" s="180"/>
    </row>
    <row r="224" spans="1:23" s="195" customFormat="1" ht="22.5" outlineLevel="3" x14ac:dyDescent="0.2">
      <c r="A224" s="185"/>
      <c r="B224" s="186"/>
      <c r="C224" s="185"/>
      <c r="D224" s="187"/>
      <c r="E224" s="188" t="s">
        <v>841</v>
      </c>
      <c r="F224" s="248"/>
      <c r="G224" s="248"/>
      <c r="H224" s="248"/>
      <c r="I224" s="191" t="s">
        <v>841</v>
      </c>
      <c r="J224" s="191" t="s">
        <v>1548</v>
      </c>
      <c r="K224" s="191">
        <v>4</v>
      </c>
      <c r="L224" s="191" t="s">
        <v>571</v>
      </c>
      <c r="M224" s="191">
        <v>2</v>
      </c>
      <c r="N224" s="191" t="s">
        <v>1535</v>
      </c>
      <c r="O224" s="191" t="s">
        <v>1119</v>
      </c>
      <c r="P224" s="192" t="s">
        <v>1120</v>
      </c>
      <c r="Q224" s="192" t="s">
        <v>1518</v>
      </c>
      <c r="R224" s="192"/>
      <c r="S224" s="192" t="s">
        <v>1808</v>
      </c>
      <c r="T224" s="192"/>
      <c r="U224" s="191"/>
      <c r="V224" s="191" t="s">
        <v>2338</v>
      </c>
      <c r="W224" s="192" t="s">
        <v>1986</v>
      </c>
    </row>
    <row r="225" spans="1:23" s="195" customFormat="1" ht="22.5" outlineLevel="3" x14ac:dyDescent="0.2">
      <c r="A225" s="185"/>
      <c r="B225" s="186"/>
      <c r="C225" s="185"/>
      <c r="D225" s="187"/>
      <c r="E225" s="188" t="s">
        <v>842</v>
      </c>
      <c r="F225" s="248"/>
      <c r="G225" s="248"/>
      <c r="H225" s="248"/>
      <c r="I225" s="191" t="s">
        <v>842</v>
      </c>
      <c r="J225" s="191" t="s">
        <v>1548</v>
      </c>
      <c r="K225" s="191">
        <v>4</v>
      </c>
      <c r="L225" s="191" t="s">
        <v>571</v>
      </c>
      <c r="M225" s="191">
        <v>2</v>
      </c>
      <c r="N225" s="191" t="s">
        <v>1535</v>
      </c>
      <c r="O225" s="191" t="s">
        <v>1119</v>
      </c>
      <c r="P225" s="192" t="s">
        <v>1120</v>
      </c>
      <c r="Q225" s="192" t="s">
        <v>1518</v>
      </c>
      <c r="R225" s="192"/>
      <c r="S225" s="192" t="s">
        <v>1808</v>
      </c>
      <c r="T225" s="192"/>
      <c r="U225" s="191"/>
      <c r="V225" s="191" t="s">
        <v>2338</v>
      </c>
      <c r="W225" s="192" t="s">
        <v>1986</v>
      </c>
    </row>
    <row r="226" spans="1:23" s="203" customFormat="1" ht="22.5" outlineLevel="4" x14ac:dyDescent="0.2">
      <c r="A226" s="196"/>
      <c r="B226" s="197"/>
      <c r="C226" s="196"/>
      <c r="D226" s="196"/>
      <c r="E226" s="196"/>
      <c r="F226" s="249" t="s">
        <v>843</v>
      </c>
      <c r="G226" s="249"/>
      <c r="H226" s="249"/>
      <c r="I226" s="200" t="s">
        <v>843</v>
      </c>
      <c r="J226" s="200"/>
      <c r="K226" s="200">
        <v>5</v>
      </c>
      <c r="L226" s="200" t="s">
        <v>573</v>
      </c>
      <c r="M226" s="200">
        <v>3</v>
      </c>
      <c r="N226" s="200" t="s">
        <v>1535</v>
      </c>
      <c r="O226" s="200" t="s">
        <v>1121</v>
      </c>
      <c r="P226" s="201" t="s">
        <v>1122</v>
      </c>
      <c r="Q226" s="201" t="s">
        <v>1576</v>
      </c>
      <c r="R226" s="201"/>
      <c r="S226" s="201"/>
      <c r="T226" s="201"/>
      <c r="U226" s="200"/>
      <c r="V226" s="200" t="s">
        <v>2338</v>
      </c>
      <c r="W226" s="201" t="s">
        <v>1986</v>
      </c>
    </row>
    <row r="227" spans="1:23" s="195" customFormat="1" ht="22.5" outlineLevel="3" x14ac:dyDescent="0.2">
      <c r="A227" s="185"/>
      <c r="B227" s="186"/>
      <c r="C227" s="185"/>
      <c r="D227" s="187"/>
      <c r="E227" s="188" t="s">
        <v>840</v>
      </c>
      <c r="F227" s="248"/>
      <c r="G227" s="248"/>
      <c r="H227" s="248"/>
      <c r="I227" s="191" t="s">
        <v>840</v>
      </c>
      <c r="J227" s="191" t="s">
        <v>1535</v>
      </c>
      <c r="K227" s="191">
        <v>4</v>
      </c>
      <c r="L227" s="191" t="s">
        <v>153</v>
      </c>
      <c r="M227" s="191">
        <v>2</v>
      </c>
      <c r="N227" s="191" t="s">
        <v>1536</v>
      </c>
      <c r="O227" s="191" t="s">
        <v>1117</v>
      </c>
      <c r="P227" s="192" t="s">
        <v>1118</v>
      </c>
      <c r="Q227" s="192" t="s">
        <v>1540</v>
      </c>
      <c r="R227" s="192" t="s">
        <v>1635</v>
      </c>
      <c r="S227" s="192"/>
      <c r="T227" s="192"/>
      <c r="U227" s="191"/>
      <c r="V227" s="191" t="s">
        <v>2388</v>
      </c>
      <c r="W227" s="192" t="s">
        <v>2318</v>
      </c>
    </row>
    <row r="228" spans="1:23" s="195" customFormat="1" ht="12.75" outlineLevel="3" x14ac:dyDescent="0.2">
      <c r="A228" s="185"/>
      <c r="B228" s="186"/>
      <c r="C228" s="185"/>
      <c r="D228" s="187"/>
      <c r="E228" s="188" t="s">
        <v>1839</v>
      </c>
      <c r="F228" s="248"/>
      <c r="G228" s="248"/>
      <c r="H228" s="248"/>
      <c r="I228" s="191" t="s">
        <v>1839</v>
      </c>
      <c r="J228" s="191" t="s">
        <v>1535</v>
      </c>
      <c r="K228" s="191">
        <v>4</v>
      </c>
      <c r="L228" s="191"/>
      <c r="M228" s="191"/>
      <c r="N228" s="191"/>
      <c r="O228" s="191"/>
      <c r="P228" s="192"/>
      <c r="Q228" s="192"/>
      <c r="R228" s="192"/>
      <c r="S228" s="192"/>
      <c r="T228" s="192"/>
      <c r="U228" s="191"/>
      <c r="V228" s="191"/>
      <c r="W228" s="192"/>
    </row>
    <row r="229" spans="1:23" s="203" customFormat="1" ht="22.5" outlineLevel="4" x14ac:dyDescent="0.2">
      <c r="A229" s="196"/>
      <c r="B229" s="197"/>
      <c r="C229" s="196"/>
      <c r="D229" s="196"/>
      <c r="E229" s="196"/>
      <c r="F229" s="249" t="s">
        <v>844</v>
      </c>
      <c r="G229" s="249"/>
      <c r="H229" s="249"/>
      <c r="I229" s="200" t="s">
        <v>844</v>
      </c>
      <c r="J229" s="200" t="s">
        <v>1535</v>
      </c>
      <c r="K229" s="200">
        <v>5</v>
      </c>
      <c r="L229" s="200" t="s">
        <v>575</v>
      </c>
      <c r="M229" s="200">
        <v>2</v>
      </c>
      <c r="N229" s="200" t="s">
        <v>1535</v>
      </c>
      <c r="O229" s="200" t="s">
        <v>1123</v>
      </c>
      <c r="P229" s="201" t="s">
        <v>1124</v>
      </c>
      <c r="Q229" s="201" t="s">
        <v>1518</v>
      </c>
      <c r="R229" s="201"/>
      <c r="S229" s="201"/>
      <c r="T229" s="201"/>
      <c r="U229" s="200"/>
      <c r="V229" s="200" t="s">
        <v>2338</v>
      </c>
      <c r="W229" s="201" t="s">
        <v>1986</v>
      </c>
    </row>
    <row r="230" spans="1:23" s="255" customFormat="1" ht="22.5" outlineLevel="5" x14ac:dyDescent="0.2">
      <c r="A230" s="250"/>
      <c r="B230" s="250"/>
      <c r="C230" s="250"/>
      <c r="D230" s="250"/>
      <c r="E230" s="250"/>
      <c r="F230" s="250"/>
      <c r="G230" s="251" t="s">
        <v>845</v>
      </c>
      <c r="H230" s="252"/>
      <c r="I230" s="253" t="s">
        <v>845</v>
      </c>
      <c r="J230" s="253"/>
      <c r="K230" s="253">
        <v>6</v>
      </c>
      <c r="L230" s="253" t="s">
        <v>577</v>
      </c>
      <c r="M230" s="253">
        <v>3</v>
      </c>
      <c r="N230" s="253" t="s">
        <v>1535</v>
      </c>
      <c r="O230" s="253" t="s">
        <v>1125</v>
      </c>
      <c r="P230" s="254" t="s">
        <v>1126</v>
      </c>
      <c r="Q230" s="254" t="s">
        <v>1576</v>
      </c>
      <c r="R230" s="254"/>
      <c r="S230" s="254"/>
      <c r="T230" s="254"/>
      <c r="U230" s="253"/>
      <c r="V230" s="253" t="s">
        <v>2338</v>
      </c>
      <c r="W230" s="254" t="s">
        <v>1986</v>
      </c>
    </row>
    <row r="231" spans="1:23" s="183" customFormat="1" ht="23.25" outlineLevel="2" x14ac:dyDescent="0.25">
      <c r="A231" s="173"/>
      <c r="B231" s="173"/>
      <c r="C231" s="174"/>
      <c r="D231" s="175" t="s">
        <v>876</v>
      </c>
      <c r="E231" s="176"/>
      <c r="F231" s="176"/>
      <c r="G231" s="176"/>
      <c r="H231" s="176"/>
      <c r="I231" s="179" t="s">
        <v>876</v>
      </c>
      <c r="J231" s="179" t="s">
        <v>1548</v>
      </c>
      <c r="K231" s="179">
        <v>3</v>
      </c>
      <c r="L231" s="179" t="s">
        <v>622</v>
      </c>
      <c r="M231" s="179">
        <v>1</v>
      </c>
      <c r="N231" s="179" t="s">
        <v>1535</v>
      </c>
      <c r="O231" s="179" t="s">
        <v>1169</v>
      </c>
      <c r="P231" s="180" t="s">
        <v>1170</v>
      </c>
      <c r="Q231" s="180"/>
      <c r="R231" s="180"/>
      <c r="S231" s="180"/>
      <c r="T231" s="180" t="s">
        <v>1862</v>
      </c>
      <c r="U231" s="179"/>
      <c r="V231" s="179" t="s">
        <v>2399</v>
      </c>
      <c r="W231" s="180"/>
    </row>
    <row r="232" spans="1:23" s="195" customFormat="1" ht="22.5" outlineLevel="3" x14ac:dyDescent="0.2">
      <c r="A232" s="185"/>
      <c r="B232" s="186"/>
      <c r="C232" s="185"/>
      <c r="D232" s="187"/>
      <c r="E232" s="188" t="s">
        <v>877</v>
      </c>
      <c r="F232" s="248"/>
      <c r="G232" s="248"/>
      <c r="H232" s="248"/>
      <c r="I232" s="191" t="s">
        <v>877</v>
      </c>
      <c r="J232" s="191" t="s">
        <v>1535</v>
      </c>
      <c r="K232" s="191">
        <v>4</v>
      </c>
      <c r="L232" s="191" t="s">
        <v>70</v>
      </c>
      <c r="M232" s="191">
        <v>2</v>
      </c>
      <c r="N232" s="191" t="s">
        <v>1536</v>
      </c>
      <c r="O232" s="191" t="s">
        <v>1171</v>
      </c>
      <c r="P232" s="192" t="s">
        <v>1172</v>
      </c>
      <c r="Q232" s="192" t="s">
        <v>1546</v>
      </c>
      <c r="R232" s="192" t="s">
        <v>1655</v>
      </c>
      <c r="S232" s="192"/>
      <c r="T232" s="192"/>
      <c r="U232" s="191"/>
      <c r="V232" s="191" t="s">
        <v>2400</v>
      </c>
      <c r="W232" s="192" t="s">
        <v>2011</v>
      </c>
    </row>
    <row r="233" spans="1:23" s="195" customFormat="1" ht="22.5" outlineLevel="3" x14ac:dyDescent="0.2">
      <c r="A233" s="185"/>
      <c r="B233" s="186"/>
      <c r="C233" s="185"/>
      <c r="D233" s="187"/>
      <c r="E233" s="188" t="s">
        <v>878</v>
      </c>
      <c r="F233" s="248"/>
      <c r="G233" s="248"/>
      <c r="H233" s="248"/>
      <c r="I233" s="191" t="s">
        <v>878</v>
      </c>
      <c r="J233" s="191" t="s">
        <v>1548</v>
      </c>
      <c r="K233" s="191">
        <v>4</v>
      </c>
      <c r="L233" s="191" t="s">
        <v>159</v>
      </c>
      <c r="M233" s="191">
        <v>2</v>
      </c>
      <c r="N233" s="191" t="s">
        <v>1535</v>
      </c>
      <c r="O233" s="191" t="s">
        <v>1173</v>
      </c>
      <c r="P233" s="192" t="s">
        <v>1174</v>
      </c>
      <c r="Q233" s="192" t="s">
        <v>1540</v>
      </c>
      <c r="R233" s="192"/>
      <c r="S233" s="192"/>
      <c r="T233" s="192"/>
      <c r="U233" s="191"/>
      <c r="V233" s="191" t="s">
        <v>2343</v>
      </c>
      <c r="W233" s="192" t="s">
        <v>1988</v>
      </c>
    </row>
    <row r="234" spans="1:23" s="195" customFormat="1" ht="33.75" outlineLevel="3" x14ac:dyDescent="0.2">
      <c r="A234" s="185"/>
      <c r="B234" s="186"/>
      <c r="C234" s="185"/>
      <c r="D234" s="187"/>
      <c r="E234" s="188" t="s">
        <v>886</v>
      </c>
      <c r="F234" s="248"/>
      <c r="G234" s="248"/>
      <c r="H234" s="248"/>
      <c r="I234" s="191" t="s">
        <v>886</v>
      </c>
      <c r="J234" s="191" t="s">
        <v>1535</v>
      </c>
      <c r="K234" s="191">
        <v>4</v>
      </c>
      <c r="L234" s="191" t="s">
        <v>632</v>
      </c>
      <c r="M234" s="191">
        <v>2</v>
      </c>
      <c r="N234" s="191" t="s">
        <v>1535</v>
      </c>
      <c r="O234" s="191" t="s">
        <v>1185</v>
      </c>
      <c r="P234" s="192" t="s">
        <v>1186</v>
      </c>
      <c r="Q234" s="192"/>
      <c r="R234" s="192"/>
      <c r="S234" s="192"/>
      <c r="T234" s="192"/>
      <c r="U234" s="191"/>
      <c r="V234" s="191" t="s">
        <v>2338</v>
      </c>
      <c r="W234" s="192"/>
    </row>
    <row r="235" spans="1:23" s="203" customFormat="1" ht="22.5" outlineLevel="4" x14ac:dyDescent="0.2">
      <c r="A235" s="196"/>
      <c r="B235" s="197"/>
      <c r="C235" s="196"/>
      <c r="D235" s="196"/>
      <c r="E235" s="196"/>
      <c r="F235" s="249" t="s">
        <v>887</v>
      </c>
      <c r="G235" s="249"/>
      <c r="H235" s="249"/>
      <c r="I235" s="200" t="s">
        <v>887</v>
      </c>
      <c r="J235" s="200" t="s">
        <v>1535</v>
      </c>
      <c r="K235" s="200">
        <v>5</v>
      </c>
      <c r="L235" s="200" t="s">
        <v>634</v>
      </c>
      <c r="M235" s="200">
        <v>3</v>
      </c>
      <c r="N235" s="200" t="s">
        <v>1536</v>
      </c>
      <c r="O235" s="200" t="s">
        <v>1187</v>
      </c>
      <c r="P235" s="201" t="s">
        <v>1188</v>
      </c>
      <c r="Q235" s="201" t="s">
        <v>1540</v>
      </c>
      <c r="R235" s="201" t="s">
        <v>1657</v>
      </c>
      <c r="S235" s="201"/>
      <c r="T235" s="201"/>
      <c r="U235" s="200"/>
      <c r="V235" s="200" t="s">
        <v>2338</v>
      </c>
      <c r="W235" s="201" t="s">
        <v>1989</v>
      </c>
    </row>
    <row r="236" spans="1:23" s="203" customFormat="1" ht="22.5" outlineLevel="4" x14ac:dyDescent="0.2">
      <c r="A236" s="196"/>
      <c r="B236" s="197"/>
      <c r="C236" s="196"/>
      <c r="D236" s="196"/>
      <c r="E236" s="196"/>
      <c r="F236" s="249" t="s">
        <v>888</v>
      </c>
      <c r="G236" s="249"/>
      <c r="H236" s="249"/>
      <c r="I236" s="200" t="s">
        <v>888</v>
      </c>
      <c r="J236" s="200" t="s">
        <v>1535</v>
      </c>
      <c r="K236" s="200">
        <v>5</v>
      </c>
      <c r="L236" s="200" t="s">
        <v>636</v>
      </c>
      <c r="M236" s="200">
        <v>3</v>
      </c>
      <c r="N236" s="200" t="s">
        <v>1535</v>
      </c>
      <c r="O236" s="200" t="s">
        <v>1189</v>
      </c>
      <c r="P236" s="201" t="s">
        <v>1190</v>
      </c>
      <c r="Q236" s="201" t="s">
        <v>1540</v>
      </c>
      <c r="R236" s="201"/>
      <c r="S236" s="201"/>
      <c r="T236" s="201"/>
      <c r="U236" s="200"/>
      <c r="V236" s="200" t="s">
        <v>2338</v>
      </c>
      <c r="W236" s="201" t="s">
        <v>1989</v>
      </c>
    </row>
    <row r="237" spans="1:23" s="195" customFormat="1" ht="12.75" outlineLevel="3" x14ac:dyDescent="0.2">
      <c r="A237" s="185"/>
      <c r="B237" s="186"/>
      <c r="C237" s="185"/>
      <c r="D237" s="187"/>
      <c r="E237" s="188" t="s">
        <v>1840</v>
      </c>
      <c r="F237" s="248"/>
      <c r="G237" s="248"/>
      <c r="H237" s="248"/>
      <c r="I237" s="191" t="s">
        <v>1840</v>
      </c>
      <c r="J237" s="191" t="s">
        <v>1535</v>
      </c>
      <c r="K237" s="191">
        <v>4</v>
      </c>
      <c r="L237" s="191"/>
      <c r="M237" s="191"/>
      <c r="N237" s="191"/>
      <c r="O237" s="191"/>
      <c r="P237" s="192"/>
      <c r="Q237" s="192"/>
      <c r="R237" s="192"/>
      <c r="S237" s="192"/>
      <c r="T237" s="192"/>
      <c r="U237" s="191"/>
      <c r="V237" s="191"/>
      <c r="W237" s="192"/>
    </row>
    <row r="238" spans="1:23" s="203" customFormat="1" ht="22.5" outlineLevel="4" x14ac:dyDescent="0.2">
      <c r="A238" s="196"/>
      <c r="B238" s="197"/>
      <c r="C238" s="196"/>
      <c r="D238" s="196"/>
      <c r="E238" s="196"/>
      <c r="F238" s="249" t="s">
        <v>892</v>
      </c>
      <c r="G238" s="249"/>
      <c r="H238" s="249"/>
      <c r="I238" s="200" t="s">
        <v>892</v>
      </c>
      <c r="J238" s="200" t="s">
        <v>1535</v>
      </c>
      <c r="K238" s="200">
        <v>5</v>
      </c>
      <c r="L238" s="200" t="s">
        <v>643</v>
      </c>
      <c r="M238" s="200">
        <v>3</v>
      </c>
      <c r="N238" s="200" t="s">
        <v>1535</v>
      </c>
      <c r="O238" s="200" t="s">
        <v>1197</v>
      </c>
      <c r="P238" s="201" t="s">
        <v>1198</v>
      </c>
      <c r="Q238" s="201" t="s">
        <v>1518</v>
      </c>
      <c r="R238" s="201"/>
      <c r="S238" s="201"/>
      <c r="T238" s="201"/>
      <c r="U238" s="200"/>
      <c r="V238" s="200" t="s">
        <v>2338</v>
      </c>
      <c r="W238" s="201" t="s">
        <v>1989</v>
      </c>
    </row>
    <row r="239" spans="1:23" s="195" customFormat="1" ht="22.5" outlineLevel="3" x14ac:dyDescent="0.2">
      <c r="A239" s="185"/>
      <c r="B239" s="186"/>
      <c r="C239" s="185"/>
      <c r="D239" s="187"/>
      <c r="E239" s="188" t="s">
        <v>880</v>
      </c>
      <c r="F239" s="248"/>
      <c r="G239" s="248"/>
      <c r="H239" s="248"/>
      <c r="I239" s="191" t="s">
        <v>880</v>
      </c>
      <c r="J239" s="191" t="s">
        <v>1535</v>
      </c>
      <c r="K239" s="191">
        <v>4</v>
      </c>
      <c r="L239" s="191" t="s">
        <v>627</v>
      </c>
      <c r="M239" s="191">
        <v>2</v>
      </c>
      <c r="N239" s="191" t="s">
        <v>1548</v>
      </c>
      <c r="O239" s="191" t="s">
        <v>1177</v>
      </c>
      <c r="P239" s="192" t="s">
        <v>1178</v>
      </c>
      <c r="Q239" s="192"/>
      <c r="R239" s="192"/>
      <c r="S239" s="192"/>
      <c r="T239" s="192"/>
      <c r="U239" s="191"/>
      <c r="V239" s="191" t="s">
        <v>2338</v>
      </c>
      <c r="W239" s="192"/>
    </row>
    <row r="240" spans="1:23" s="203" customFormat="1" ht="45" outlineLevel="4" x14ac:dyDescent="0.2">
      <c r="A240" s="196"/>
      <c r="B240" s="197"/>
      <c r="C240" s="196"/>
      <c r="D240" s="196"/>
      <c r="E240" s="196"/>
      <c r="F240" s="249" t="s">
        <v>881</v>
      </c>
      <c r="G240" s="249"/>
      <c r="H240" s="249"/>
      <c r="I240" s="200" t="s">
        <v>881</v>
      </c>
      <c r="J240" s="200" t="s">
        <v>1535</v>
      </c>
      <c r="K240" s="200">
        <v>5</v>
      </c>
      <c r="L240" s="200" t="s">
        <v>40</v>
      </c>
      <c r="M240" s="200">
        <v>3</v>
      </c>
      <c r="N240" s="200" t="s">
        <v>1536</v>
      </c>
      <c r="O240" s="200" t="s">
        <v>1179</v>
      </c>
      <c r="P240" s="201" t="s">
        <v>1180</v>
      </c>
      <c r="Q240" s="201" t="s">
        <v>1518</v>
      </c>
      <c r="R240" s="201" t="s">
        <v>1660</v>
      </c>
      <c r="S240" s="201" t="s">
        <v>1841</v>
      </c>
      <c r="T240" s="201" t="s">
        <v>1863</v>
      </c>
      <c r="U240" s="200"/>
      <c r="V240" s="200" t="s">
        <v>2402</v>
      </c>
      <c r="W240" s="201"/>
    </row>
    <row r="241" spans="1:23" s="203" customFormat="1" ht="22.5" outlineLevel="4" x14ac:dyDescent="0.2">
      <c r="A241" s="196"/>
      <c r="B241" s="197"/>
      <c r="C241" s="196"/>
      <c r="D241" s="196"/>
      <c r="E241" s="196"/>
      <c r="F241" s="249" t="s">
        <v>883</v>
      </c>
      <c r="G241" s="249"/>
      <c r="H241" s="249"/>
      <c r="I241" s="200" t="s">
        <v>883</v>
      </c>
      <c r="J241" s="200" t="s">
        <v>1535</v>
      </c>
      <c r="K241" s="200">
        <v>5</v>
      </c>
      <c r="L241" s="200" t="s">
        <v>163</v>
      </c>
      <c r="M241" s="200">
        <v>3</v>
      </c>
      <c r="N241" s="200" t="s">
        <v>1535</v>
      </c>
      <c r="O241" s="200" t="s">
        <v>1181</v>
      </c>
      <c r="P241" s="201" t="s">
        <v>1182</v>
      </c>
      <c r="Q241" s="201" t="s">
        <v>1540</v>
      </c>
      <c r="R241" s="201"/>
      <c r="S241" s="201"/>
      <c r="T241" s="201"/>
      <c r="U241" s="200"/>
      <c r="V241" s="200" t="s">
        <v>2388</v>
      </c>
      <c r="W241" s="201" t="s">
        <v>2318</v>
      </c>
    </row>
    <row r="242" spans="1:23" s="203" customFormat="1" ht="45" outlineLevel="4" x14ac:dyDescent="0.2">
      <c r="A242" s="196"/>
      <c r="B242" s="197"/>
      <c r="C242" s="196"/>
      <c r="D242" s="196"/>
      <c r="E242" s="196"/>
      <c r="F242" s="249" t="s">
        <v>882</v>
      </c>
      <c r="G242" s="249"/>
      <c r="H242" s="249"/>
      <c r="I242" s="200" t="s">
        <v>882</v>
      </c>
      <c r="J242" s="200" t="s">
        <v>1535</v>
      </c>
      <c r="K242" s="200">
        <v>5</v>
      </c>
      <c r="L242" s="200" t="s">
        <v>40</v>
      </c>
      <c r="M242" s="200">
        <v>3</v>
      </c>
      <c r="N242" s="200" t="s">
        <v>1536</v>
      </c>
      <c r="O242" s="200" t="s">
        <v>1179</v>
      </c>
      <c r="P242" s="201" t="s">
        <v>1180</v>
      </c>
      <c r="Q242" s="201" t="s">
        <v>1518</v>
      </c>
      <c r="R242" s="201" t="s">
        <v>1660</v>
      </c>
      <c r="S242" s="201" t="s">
        <v>1841</v>
      </c>
      <c r="T242" s="201" t="s">
        <v>1863</v>
      </c>
      <c r="U242" s="200"/>
      <c r="V242" s="200" t="s">
        <v>2402</v>
      </c>
      <c r="W242" s="201"/>
    </row>
    <row r="243" spans="1:23" s="195" customFormat="1" ht="12.75" outlineLevel="3" x14ac:dyDescent="0.2">
      <c r="A243" s="185"/>
      <c r="B243" s="186"/>
      <c r="C243" s="185"/>
      <c r="D243" s="187"/>
      <c r="E243" s="188" t="s">
        <v>1842</v>
      </c>
      <c r="F243" s="248"/>
      <c r="G243" s="248"/>
      <c r="H243" s="248"/>
      <c r="I243" s="191" t="s">
        <v>1842</v>
      </c>
      <c r="J243" s="191" t="s">
        <v>1535</v>
      </c>
      <c r="K243" s="191">
        <v>4</v>
      </c>
      <c r="L243" s="191"/>
      <c r="M243" s="191"/>
      <c r="N243" s="191"/>
      <c r="O243" s="191"/>
      <c r="P243" s="192"/>
      <c r="Q243" s="192"/>
      <c r="R243" s="192"/>
      <c r="S243" s="192"/>
      <c r="T243" s="192"/>
      <c r="U243" s="191"/>
      <c r="V243" s="191"/>
      <c r="W243" s="192"/>
    </row>
    <row r="244" spans="1:23" s="203" customFormat="1" ht="22.5" outlineLevel="4" x14ac:dyDescent="0.2">
      <c r="A244" s="196"/>
      <c r="B244" s="197"/>
      <c r="C244" s="196"/>
      <c r="D244" s="196"/>
      <c r="E244" s="196"/>
      <c r="F244" s="249" t="s">
        <v>884</v>
      </c>
      <c r="G244" s="249"/>
      <c r="H244" s="249"/>
      <c r="I244" s="200" t="s">
        <v>884</v>
      </c>
      <c r="J244" s="200" t="s">
        <v>1535</v>
      </c>
      <c r="K244" s="200">
        <v>5</v>
      </c>
      <c r="L244" s="200" t="s">
        <v>164</v>
      </c>
      <c r="M244" s="200">
        <v>3</v>
      </c>
      <c r="N244" s="200" t="s">
        <v>1535</v>
      </c>
      <c r="O244" s="200" t="s">
        <v>1183</v>
      </c>
      <c r="P244" s="201" t="s">
        <v>1184</v>
      </c>
      <c r="Q244" s="201" t="s">
        <v>1518</v>
      </c>
      <c r="R244" s="201"/>
      <c r="S244" s="201" t="s">
        <v>1843</v>
      </c>
      <c r="T244" s="201" t="s">
        <v>1864</v>
      </c>
      <c r="U244" s="200"/>
      <c r="V244" s="200" t="s">
        <v>2403</v>
      </c>
      <c r="W244" s="201"/>
    </row>
    <row r="245" spans="1:23" s="195" customFormat="1" ht="12.75" outlineLevel="3" x14ac:dyDescent="0.2">
      <c r="A245" s="185"/>
      <c r="B245" s="186"/>
      <c r="C245" s="185"/>
      <c r="D245" s="187"/>
      <c r="E245" s="188" t="s">
        <v>1844</v>
      </c>
      <c r="F245" s="248"/>
      <c r="G245" s="248"/>
      <c r="H245" s="248"/>
      <c r="I245" s="191" t="s">
        <v>1844</v>
      </c>
      <c r="J245" s="191" t="s">
        <v>1535</v>
      </c>
      <c r="K245" s="191">
        <v>4</v>
      </c>
      <c r="L245" s="191"/>
      <c r="M245" s="191"/>
      <c r="N245" s="191"/>
      <c r="O245" s="191"/>
      <c r="P245" s="192"/>
      <c r="Q245" s="192"/>
      <c r="R245" s="192"/>
      <c r="S245" s="192"/>
      <c r="T245" s="192"/>
      <c r="U245" s="191"/>
      <c r="V245" s="191"/>
      <c r="W245" s="192"/>
    </row>
    <row r="246" spans="1:23" s="203" customFormat="1" ht="22.5" outlineLevel="4" x14ac:dyDescent="0.2">
      <c r="A246" s="196"/>
      <c r="B246" s="197"/>
      <c r="C246" s="196"/>
      <c r="D246" s="196"/>
      <c r="E246" s="196"/>
      <c r="F246" s="249" t="s">
        <v>885</v>
      </c>
      <c r="G246" s="249"/>
      <c r="H246" s="249"/>
      <c r="I246" s="200" t="s">
        <v>885</v>
      </c>
      <c r="J246" s="200" t="s">
        <v>1535</v>
      </c>
      <c r="K246" s="200">
        <v>5</v>
      </c>
      <c r="L246" s="200" t="s">
        <v>164</v>
      </c>
      <c r="M246" s="200">
        <v>3</v>
      </c>
      <c r="N246" s="200" t="s">
        <v>1535</v>
      </c>
      <c r="O246" s="200" t="s">
        <v>1183</v>
      </c>
      <c r="P246" s="201" t="s">
        <v>1184</v>
      </c>
      <c r="Q246" s="201" t="s">
        <v>1518</v>
      </c>
      <c r="R246" s="201"/>
      <c r="S246" s="201" t="s">
        <v>1845</v>
      </c>
      <c r="T246" s="201" t="s">
        <v>1864</v>
      </c>
      <c r="U246" s="200"/>
      <c r="V246" s="200" t="s">
        <v>2403</v>
      </c>
      <c r="W246" s="201"/>
    </row>
    <row r="247" spans="1:23" s="183" customFormat="1" ht="34.5" outlineLevel="2" x14ac:dyDescent="0.25">
      <c r="A247" s="173"/>
      <c r="B247" s="173"/>
      <c r="C247" s="174"/>
      <c r="D247" s="175" t="s">
        <v>912</v>
      </c>
      <c r="E247" s="176"/>
      <c r="F247" s="176"/>
      <c r="G247" s="176"/>
      <c r="H247" s="176"/>
      <c r="I247" s="179" t="s">
        <v>912</v>
      </c>
      <c r="J247" s="179" t="s">
        <v>1548</v>
      </c>
      <c r="K247" s="179">
        <v>3</v>
      </c>
      <c r="L247" s="179" t="s">
        <v>679</v>
      </c>
      <c r="M247" s="179">
        <v>1</v>
      </c>
      <c r="N247" s="179" t="s">
        <v>1691</v>
      </c>
      <c r="O247" s="179" t="s">
        <v>1253</v>
      </c>
      <c r="P247" s="180" t="s">
        <v>1254</v>
      </c>
      <c r="Q247" s="180"/>
      <c r="R247" s="180" t="s">
        <v>1692</v>
      </c>
      <c r="S247" s="180"/>
      <c r="T247" s="180"/>
      <c r="U247" s="179"/>
      <c r="V247" s="179" t="s">
        <v>2407</v>
      </c>
      <c r="W247" s="180"/>
    </row>
    <row r="248" spans="1:23" s="195" customFormat="1" ht="236.25" outlineLevel="3" x14ac:dyDescent="0.2">
      <c r="A248" s="185"/>
      <c r="B248" s="186"/>
      <c r="C248" s="185"/>
      <c r="D248" s="187"/>
      <c r="E248" s="188" t="s">
        <v>914</v>
      </c>
      <c r="F248" s="248"/>
      <c r="G248" s="248"/>
      <c r="H248" s="248"/>
      <c r="I248" s="191" t="s">
        <v>914</v>
      </c>
      <c r="J248" s="191" t="s">
        <v>1548</v>
      </c>
      <c r="K248" s="191">
        <v>4</v>
      </c>
      <c r="L248" s="191" t="s">
        <v>183</v>
      </c>
      <c r="M248" s="191">
        <v>2</v>
      </c>
      <c r="N248" s="191" t="s">
        <v>1536</v>
      </c>
      <c r="O248" s="191" t="s">
        <v>1257</v>
      </c>
      <c r="P248" s="192" t="s">
        <v>1258</v>
      </c>
      <c r="Q248" s="192" t="s">
        <v>1671</v>
      </c>
      <c r="R248" s="192" t="s">
        <v>1695</v>
      </c>
      <c r="S248" s="192"/>
      <c r="T248" s="192" t="s">
        <v>1870</v>
      </c>
      <c r="U248" s="191"/>
      <c r="V248" s="191" t="s">
        <v>2409</v>
      </c>
      <c r="W248" s="192" t="s">
        <v>2019</v>
      </c>
    </row>
    <row r="249" spans="1:23" s="195" customFormat="1" ht="315" outlineLevel="3" x14ac:dyDescent="0.2">
      <c r="A249" s="185"/>
      <c r="B249" s="186"/>
      <c r="C249" s="185"/>
      <c r="D249" s="187"/>
      <c r="E249" s="188" t="s">
        <v>915</v>
      </c>
      <c r="F249" s="248"/>
      <c r="G249" s="248"/>
      <c r="H249" s="248"/>
      <c r="I249" s="191" t="s">
        <v>915</v>
      </c>
      <c r="J249" s="191" t="s">
        <v>1535</v>
      </c>
      <c r="K249" s="191">
        <v>4</v>
      </c>
      <c r="L249" s="191" t="s">
        <v>345</v>
      </c>
      <c r="M249" s="191">
        <v>2</v>
      </c>
      <c r="N249" s="191" t="s">
        <v>1536</v>
      </c>
      <c r="O249" s="191" t="s">
        <v>1259</v>
      </c>
      <c r="P249" s="192" t="s">
        <v>1260</v>
      </c>
      <c r="Q249" s="192" t="s">
        <v>1546</v>
      </c>
      <c r="R249" s="192" t="s">
        <v>1698</v>
      </c>
      <c r="S249" s="192" t="s">
        <v>1794</v>
      </c>
      <c r="T249" s="192" t="s">
        <v>2656</v>
      </c>
      <c r="U249" s="191"/>
      <c r="V249" s="191" t="s">
        <v>2410</v>
      </c>
      <c r="W249" s="192" t="s">
        <v>2020</v>
      </c>
    </row>
    <row r="250" spans="1:23" s="195" customFormat="1" ht="247.5" outlineLevel="3" x14ac:dyDescent="0.2">
      <c r="A250" s="185"/>
      <c r="B250" s="186"/>
      <c r="C250" s="185"/>
      <c r="D250" s="187"/>
      <c r="E250" s="188" t="s">
        <v>918</v>
      </c>
      <c r="F250" s="248"/>
      <c r="G250" s="248"/>
      <c r="H250" s="248"/>
      <c r="I250" s="191" t="s">
        <v>918</v>
      </c>
      <c r="J250" s="191" t="s">
        <v>1535</v>
      </c>
      <c r="K250" s="191">
        <v>4</v>
      </c>
      <c r="L250" s="191" t="s">
        <v>185</v>
      </c>
      <c r="M250" s="191">
        <v>2</v>
      </c>
      <c r="N250" s="191" t="s">
        <v>1535</v>
      </c>
      <c r="O250" s="191" t="s">
        <v>1263</v>
      </c>
      <c r="P250" s="192" t="s">
        <v>1264</v>
      </c>
      <c r="Q250" s="192" t="s">
        <v>1540</v>
      </c>
      <c r="R250" s="192" t="s">
        <v>1701</v>
      </c>
      <c r="S250" s="192"/>
      <c r="T250" s="192"/>
      <c r="U250" s="191"/>
      <c r="V250" s="191" t="s">
        <v>2412</v>
      </c>
      <c r="W250" s="192" t="s">
        <v>2324</v>
      </c>
    </row>
    <row r="251" spans="1:23" s="195" customFormat="1" ht="409.5" outlineLevel="3" x14ac:dyDescent="0.2">
      <c r="A251" s="185"/>
      <c r="B251" s="186"/>
      <c r="C251" s="185"/>
      <c r="D251" s="187"/>
      <c r="E251" s="188" t="s">
        <v>913</v>
      </c>
      <c r="F251" s="248"/>
      <c r="G251" s="248"/>
      <c r="H251" s="248"/>
      <c r="I251" s="191" t="s">
        <v>913</v>
      </c>
      <c r="J251" s="191" t="s">
        <v>1548</v>
      </c>
      <c r="K251" s="191">
        <v>4</v>
      </c>
      <c r="L251" s="191" t="s">
        <v>181</v>
      </c>
      <c r="M251" s="191">
        <v>2</v>
      </c>
      <c r="N251" s="191" t="s">
        <v>1536</v>
      </c>
      <c r="O251" s="191" t="s">
        <v>1255</v>
      </c>
      <c r="P251" s="192" t="s">
        <v>1256</v>
      </c>
      <c r="Q251" s="192" t="s">
        <v>1671</v>
      </c>
      <c r="R251" s="192" t="s">
        <v>1693</v>
      </c>
      <c r="S251" s="192"/>
      <c r="T251" s="192" t="s">
        <v>1869</v>
      </c>
      <c r="U251" s="191"/>
      <c r="V251" s="191" t="s">
        <v>2408</v>
      </c>
      <c r="W251" s="192" t="s">
        <v>343</v>
      </c>
    </row>
    <row r="252" spans="1:23" s="195" customFormat="1" ht="315" outlineLevel="3" x14ac:dyDescent="0.2">
      <c r="A252" s="185"/>
      <c r="B252" s="186"/>
      <c r="C252" s="185"/>
      <c r="D252" s="187"/>
      <c r="E252" s="188" t="s">
        <v>916</v>
      </c>
      <c r="F252" s="248"/>
      <c r="G252" s="248"/>
      <c r="H252" s="248"/>
      <c r="I252" s="191" t="s">
        <v>916</v>
      </c>
      <c r="J252" s="191" t="s">
        <v>1535</v>
      </c>
      <c r="K252" s="191">
        <v>4</v>
      </c>
      <c r="L252" s="191" t="s">
        <v>345</v>
      </c>
      <c r="M252" s="191">
        <v>2</v>
      </c>
      <c r="N252" s="191" t="s">
        <v>1536</v>
      </c>
      <c r="O252" s="191" t="s">
        <v>1259</v>
      </c>
      <c r="P252" s="192" t="s">
        <v>1260</v>
      </c>
      <c r="Q252" s="192" t="s">
        <v>1546</v>
      </c>
      <c r="R252" s="192" t="s">
        <v>1698</v>
      </c>
      <c r="S252" s="192"/>
      <c r="T252" s="192" t="s">
        <v>2656</v>
      </c>
      <c r="U252" s="191"/>
      <c r="V252" s="191" t="s">
        <v>2410</v>
      </c>
      <c r="W252" s="192" t="s">
        <v>2020</v>
      </c>
    </row>
    <row r="253" spans="1:23" s="195" customFormat="1" ht="247.5" outlineLevel="3" x14ac:dyDescent="0.2">
      <c r="A253" s="185"/>
      <c r="B253" s="186"/>
      <c r="C253" s="185"/>
      <c r="D253" s="187"/>
      <c r="E253" s="188" t="s">
        <v>919</v>
      </c>
      <c r="F253" s="248"/>
      <c r="G253" s="248"/>
      <c r="H253" s="248"/>
      <c r="I253" s="191" t="s">
        <v>919</v>
      </c>
      <c r="J253" s="191" t="s">
        <v>1535</v>
      </c>
      <c r="K253" s="191">
        <v>4</v>
      </c>
      <c r="L253" s="191" t="s">
        <v>686</v>
      </c>
      <c r="M253" s="191">
        <v>2</v>
      </c>
      <c r="N253" s="191" t="s">
        <v>1535</v>
      </c>
      <c r="O253" s="191" t="s">
        <v>1265</v>
      </c>
      <c r="P253" s="192" t="s">
        <v>1266</v>
      </c>
      <c r="Q253" s="192" t="s">
        <v>1546</v>
      </c>
      <c r="R253" s="192" t="s">
        <v>1701</v>
      </c>
      <c r="S253" s="192" t="s">
        <v>2650</v>
      </c>
      <c r="T253" s="192"/>
      <c r="U253" s="191"/>
      <c r="V253" s="191" t="s">
        <v>2410</v>
      </c>
      <c r="W253" s="192" t="s">
        <v>2649</v>
      </c>
    </row>
    <row r="254" spans="1:23" s="195" customFormat="1" ht="12.75" outlineLevel="3" x14ac:dyDescent="0.2">
      <c r="A254" s="185"/>
      <c r="B254" s="186"/>
      <c r="C254" s="185"/>
      <c r="D254" s="187"/>
      <c r="E254" s="188" t="s">
        <v>1846</v>
      </c>
      <c r="F254" s="248"/>
      <c r="G254" s="248"/>
      <c r="H254" s="248"/>
      <c r="I254" s="191" t="s">
        <v>1846</v>
      </c>
      <c r="J254" s="191" t="s">
        <v>1535</v>
      </c>
      <c r="K254" s="191">
        <v>4</v>
      </c>
      <c r="L254" s="191"/>
      <c r="M254" s="191"/>
      <c r="N254" s="191"/>
      <c r="O254" s="191"/>
      <c r="P254" s="192"/>
      <c r="Q254" s="192"/>
      <c r="R254" s="192"/>
      <c r="S254" s="192"/>
      <c r="T254" s="192"/>
      <c r="U254" s="191"/>
      <c r="V254" s="191"/>
      <c r="W254" s="192"/>
    </row>
    <row r="255" spans="1:23" s="203" customFormat="1" ht="45" outlineLevel="4" x14ac:dyDescent="0.2">
      <c r="A255" s="196"/>
      <c r="B255" s="197"/>
      <c r="C255" s="196"/>
      <c r="D255" s="196"/>
      <c r="E255" s="196"/>
      <c r="F255" s="249" t="s">
        <v>763</v>
      </c>
      <c r="G255" s="249"/>
      <c r="H255" s="249"/>
      <c r="I255" s="200" t="s">
        <v>763</v>
      </c>
      <c r="J255" s="200" t="s">
        <v>1536</v>
      </c>
      <c r="K255" s="200">
        <v>5</v>
      </c>
      <c r="L255" s="200" t="s">
        <v>459</v>
      </c>
      <c r="M255" s="200">
        <v>1</v>
      </c>
      <c r="N255" s="200" t="s">
        <v>1535</v>
      </c>
      <c r="O255" s="200" t="s">
        <v>984</v>
      </c>
      <c r="P255" s="201" t="s">
        <v>985</v>
      </c>
      <c r="Q255" s="201" t="s">
        <v>1543</v>
      </c>
      <c r="R255" s="201"/>
      <c r="S255" s="263" t="s">
        <v>1777</v>
      </c>
      <c r="T255" s="201"/>
      <c r="U255" s="200"/>
      <c r="V255" s="200" t="s">
        <v>2338</v>
      </c>
      <c r="W255" s="201" t="s">
        <v>1989</v>
      </c>
    </row>
    <row r="256" spans="1:23" s="255" customFormat="1" ht="45" outlineLevel="5" x14ac:dyDescent="0.2">
      <c r="A256" s="250"/>
      <c r="B256" s="250"/>
      <c r="C256" s="250"/>
      <c r="D256" s="250"/>
      <c r="E256" s="250"/>
      <c r="F256" s="250"/>
      <c r="G256" s="251" t="s">
        <v>764</v>
      </c>
      <c r="H256" s="252"/>
      <c r="I256" s="253" t="s">
        <v>764</v>
      </c>
      <c r="J256" s="253"/>
      <c r="K256" s="253">
        <v>6</v>
      </c>
      <c r="L256" s="253" t="s">
        <v>459</v>
      </c>
      <c r="M256" s="253">
        <v>1</v>
      </c>
      <c r="N256" s="253" t="s">
        <v>1535</v>
      </c>
      <c r="O256" s="253" t="s">
        <v>984</v>
      </c>
      <c r="P256" s="254" t="s">
        <v>985</v>
      </c>
      <c r="Q256" s="254" t="s">
        <v>1543</v>
      </c>
      <c r="R256" s="254"/>
      <c r="S256" s="254" t="s">
        <v>1778</v>
      </c>
      <c r="T256" s="254"/>
      <c r="U256" s="253"/>
      <c r="V256" s="253" t="s">
        <v>2338</v>
      </c>
      <c r="W256" s="254" t="s">
        <v>1989</v>
      </c>
    </row>
    <row r="257" spans="1:23" s="195" customFormat="1" ht="101.25" outlineLevel="3" x14ac:dyDescent="0.2">
      <c r="A257" s="185"/>
      <c r="B257" s="186"/>
      <c r="C257" s="185"/>
      <c r="D257" s="187"/>
      <c r="E257" s="188" t="s">
        <v>765</v>
      </c>
      <c r="F257" s="248"/>
      <c r="G257" s="248"/>
      <c r="H257" s="248"/>
      <c r="I257" s="191" t="s">
        <v>765</v>
      </c>
      <c r="J257" s="191" t="s">
        <v>1535</v>
      </c>
      <c r="K257" s="191">
        <v>4</v>
      </c>
      <c r="L257" s="191" t="s">
        <v>461</v>
      </c>
      <c r="M257" s="191">
        <v>1</v>
      </c>
      <c r="N257" s="191" t="s">
        <v>1535</v>
      </c>
      <c r="O257" s="191" t="s">
        <v>986</v>
      </c>
      <c r="P257" s="192" t="s">
        <v>987</v>
      </c>
      <c r="Q257" s="192" t="s">
        <v>1546</v>
      </c>
      <c r="R257" s="192" t="s">
        <v>1558</v>
      </c>
      <c r="S257" s="192"/>
      <c r="T257" s="192"/>
      <c r="U257" s="191"/>
      <c r="V257" s="191" t="s">
        <v>2348</v>
      </c>
      <c r="W257" s="192" t="s">
        <v>1992</v>
      </c>
    </row>
    <row r="258" spans="1:23" s="195" customFormat="1" ht="22.5" outlineLevel="3" x14ac:dyDescent="0.2">
      <c r="A258" s="185"/>
      <c r="B258" s="186"/>
      <c r="C258" s="185"/>
      <c r="D258" s="187"/>
      <c r="E258" s="188" t="s">
        <v>917</v>
      </c>
      <c r="F258" s="248"/>
      <c r="G258" s="248"/>
      <c r="H258" s="248"/>
      <c r="I258" s="191" t="s">
        <v>917</v>
      </c>
      <c r="J258" s="191" t="s">
        <v>1535</v>
      </c>
      <c r="K258" s="191">
        <v>4</v>
      </c>
      <c r="L258" s="191" t="s">
        <v>348</v>
      </c>
      <c r="M258" s="191">
        <v>2</v>
      </c>
      <c r="N258" s="191" t="s">
        <v>1535</v>
      </c>
      <c r="O258" s="191" t="s">
        <v>1261</v>
      </c>
      <c r="P258" s="192" t="s">
        <v>1262</v>
      </c>
      <c r="Q258" s="192" t="s">
        <v>1670</v>
      </c>
      <c r="R258" s="192" t="s">
        <v>1700</v>
      </c>
      <c r="S258" s="192"/>
      <c r="T258" s="192"/>
      <c r="U258" s="191"/>
      <c r="V258" s="191" t="s">
        <v>2411</v>
      </c>
      <c r="W258" s="192" t="s">
        <v>2021</v>
      </c>
    </row>
    <row r="259" spans="1:23" s="183" customFormat="1" ht="68.25" outlineLevel="2" x14ac:dyDescent="0.25">
      <c r="A259" s="173"/>
      <c r="B259" s="173"/>
      <c r="C259" s="174"/>
      <c r="D259" s="175" t="s">
        <v>863</v>
      </c>
      <c r="E259" s="176"/>
      <c r="F259" s="176"/>
      <c r="G259" s="176"/>
      <c r="H259" s="176"/>
      <c r="I259" s="179" t="s">
        <v>863</v>
      </c>
      <c r="J259" s="179" t="s">
        <v>1535</v>
      </c>
      <c r="K259" s="179">
        <v>3</v>
      </c>
      <c r="L259" s="179" t="s">
        <v>606</v>
      </c>
      <c r="M259" s="179">
        <v>2</v>
      </c>
      <c r="N259" s="179" t="s">
        <v>1535</v>
      </c>
      <c r="O259" s="179" t="s">
        <v>1153</v>
      </c>
      <c r="P259" s="180" t="s">
        <v>1154</v>
      </c>
      <c r="Q259" s="180"/>
      <c r="R259" s="180" t="s">
        <v>1554</v>
      </c>
      <c r="S259" s="180"/>
      <c r="T259" s="180"/>
      <c r="U259" s="179"/>
      <c r="V259" s="179" t="s">
        <v>2338</v>
      </c>
      <c r="W259" s="180" t="s">
        <v>1990</v>
      </c>
    </row>
    <row r="260" spans="1:23" s="195" customFormat="1" ht="12.75" outlineLevel="3" x14ac:dyDescent="0.2">
      <c r="A260" s="185"/>
      <c r="B260" s="186"/>
      <c r="C260" s="185"/>
      <c r="D260" s="187"/>
      <c r="E260" s="188" t="s">
        <v>1847</v>
      </c>
      <c r="F260" s="248"/>
      <c r="G260" s="248"/>
      <c r="H260" s="248"/>
      <c r="I260" s="191" t="s">
        <v>1847</v>
      </c>
      <c r="J260" s="191" t="s">
        <v>1535</v>
      </c>
      <c r="K260" s="191">
        <v>4</v>
      </c>
      <c r="L260" s="191"/>
      <c r="M260" s="191"/>
      <c r="N260" s="191"/>
      <c r="O260" s="191"/>
      <c r="P260" s="192"/>
      <c r="Q260" s="192"/>
      <c r="R260" s="192"/>
      <c r="S260" s="192"/>
      <c r="T260" s="192"/>
      <c r="U260" s="191"/>
      <c r="V260" s="191"/>
      <c r="W260" s="192"/>
    </row>
    <row r="261" spans="1:23" s="203" customFormat="1" ht="22.5" outlineLevel="4" x14ac:dyDescent="0.2">
      <c r="A261" s="196"/>
      <c r="B261" s="197"/>
      <c r="C261" s="196"/>
      <c r="D261" s="196"/>
      <c r="E261" s="196"/>
      <c r="F261" s="249" t="s">
        <v>864</v>
      </c>
      <c r="G261" s="249"/>
      <c r="H261" s="249"/>
      <c r="I261" s="200" t="s">
        <v>864</v>
      </c>
      <c r="J261" s="200" t="s">
        <v>1536</v>
      </c>
      <c r="K261" s="200">
        <v>5</v>
      </c>
      <c r="L261" s="200" t="s">
        <v>283</v>
      </c>
      <c r="M261" s="200">
        <v>3</v>
      </c>
      <c r="N261" s="200" t="s">
        <v>1535</v>
      </c>
      <c r="O261" s="200" t="s">
        <v>1155</v>
      </c>
      <c r="P261" s="201" t="s">
        <v>1156</v>
      </c>
      <c r="Q261" s="201" t="s">
        <v>1543</v>
      </c>
      <c r="R261" s="201" t="s">
        <v>1556</v>
      </c>
      <c r="S261" s="263" t="s">
        <v>1777</v>
      </c>
      <c r="T261" s="201"/>
      <c r="U261" s="200"/>
      <c r="V261" s="200" t="s">
        <v>2346</v>
      </c>
      <c r="W261" s="201" t="s">
        <v>1991</v>
      </c>
    </row>
    <row r="262" spans="1:23" s="255" customFormat="1" ht="22.5" outlineLevel="5" x14ac:dyDescent="0.2">
      <c r="A262" s="250"/>
      <c r="B262" s="250"/>
      <c r="C262" s="250"/>
      <c r="D262" s="250"/>
      <c r="E262" s="250"/>
      <c r="F262" s="250"/>
      <c r="G262" s="251" t="s">
        <v>865</v>
      </c>
      <c r="H262" s="252"/>
      <c r="I262" s="253" t="s">
        <v>865</v>
      </c>
      <c r="J262" s="253"/>
      <c r="K262" s="253">
        <v>6</v>
      </c>
      <c r="L262" s="253" t="s">
        <v>283</v>
      </c>
      <c r="M262" s="253">
        <v>3</v>
      </c>
      <c r="N262" s="253" t="s">
        <v>1535</v>
      </c>
      <c r="O262" s="253" t="s">
        <v>1155</v>
      </c>
      <c r="P262" s="254" t="s">
        <v>1156</v>
      </c>
      <c r="Q262" s="254" t="s">
        <v>1543</v>
      </c>
      <c r="R262" s="254" t="s">
        <v>1556</v>
      </c>
      <c r="S262" s="254" t="s">
        <v>1778</v>
      </c>
      <c r="T262" s="254"/>
      <c r="U262" s="253"/>
      <c r="V262" s="253" t="s">
        <v>2346</v>
      </c>
      <c r="W262" s="254" t="s">
        <v>1991</v>
      </c>
    </row>
    <row r="263" spans="1:23" s="195" customFormat="1" ht="12.75" outlineLevel="3" x14ac:dyDescent="0.2">
      <c r="A263" s="185"/>
      <c r="B263" s="186"/>
      <c r="C263" s="185"/>
      <c r="D263" s="187"/>
      <c r="E263" s="188" t="s">
        <v>1848</v>
      </c>
      <c r="F263" s="248"/>
      <c r="G263" s="248"/>
      <c r="H263" s="248"/>
      <c r="I263" s="191" t="s">
        <v>1848</v>
      </c>
      <c r="J263" s="191" t="s">
        <v>1535</v>
      </c>
      <c r="K263" s="191">
        <v>4</v>
      </c>
      <c r="L263" s="191"/>
      <c r="M263" s="191"/>
      <c r="N263" s="191"/>
      <c r="O263" s="191"/>
      <c r="P263" s="192"/>
      <c r="Q263" s="192"/>
      <c r="R263" s="192"/>
      <c r="S263" s="192"/>
      <c r="T263" s="192"/>
      <c r="U263" s="191"/>
      <c r="V263" s="191"/>
      <c r="W263" s="192"/>
    </row>
    <row r="264" spans="1:23" s="203" customFormat="1" ht="56.25" outlineLevel="4" x14ac:dyDescent="0.2">
      <c r="A264" s="196"/>
      <c r="B264" s="197"/>
      <c r="C264" s="196"/>
      <c r="D264" s="196"/>
      <c r="E264" s="196"/>
      <c r="F264" s="249" t="s">
        <v>866</v>
      </c>
      <c r="G264" s="249"/>
      <c r="H264" s="249"/>
      <c r="I264" s="200" t="s">
        <v>866</v>
      </c>
      <c r="J264" s="200" t="s">
        <v>1536</v>
      </c>
      <c r="K264" s="200">
        <v>5</v>
      </c>
      <c r="L264" s="200" t="s">
        <v>286</v>
      </c>
      <c r="M264" s="200">
        <v>3</v>
      </c>
      <c r="N264" s="200" t="s">
        <v>1535</v>
      </c>
      <c r="O264" s="200" t="s">
        <v>1157</v>
      </c>
      <c r="P264" s="201" t="s">
        <v>1158</v>
      </c>
      <c r="Q264" s="201" t="s">
        <v>1543</v>
      </c>
      <c r="R264" s="201" t="s">
        <v>1557</v>
      </c>
      <c r="S264" s="263" t="s">
        <v>1777</v>
      </c>
      <c r="T264" s="201"/>
      <c r="U264" s="200"/>
      <c r="V264" s="200" t="s">
        <v>2347</v>
      </c>
      <c r="W264" s="201"/>
    </row>
    <row r="265" spans="1:23" s="255" customFormat="1" ht="56.25" outlineLevel="5" x14ac:dyDescent="0.2">
      <c r="A265" s="250"/>
      <c r="B265" s="250"/>
      <c r="C265" s="250"/>
      <c r="D265" s="250"/>
      <c r="E265" s="250"/>
      <c r="F265" s="250"/>
      <c r="G265" s="251" t="s">
        <v>867</v>
      </c>
      <c r="H265" s="252"/>
      <c r="I265" s="253" t="s">
        <v>867</v>
      </c>
      <c r="J265" s="253"/>
      <c r="K265" s="253">
        <v>6</v>
      </c>
      <c r="L265" s="253" t="s">
        <v>286</v>
      </c>
      <c r="M265" s="253">
        <v>3</v>
      </c>
      <c r="N265" s="253" t="s">
        <v>1535</v>
      </c>
      <c r="O265" s="253" t="s">
        <v>1157</v>
      </c>
      <c r="P265" s="254" t="s">
        <v>1158</v>
      </c>
      <c r="Q265" s="254" t="s">
        <v>1543</v>
      </c>
      <c r="R265" s="254" t="s">
        <v>1557</v>
      </c>
      <c r="S265" s="254" t="s">
        <v>1778</v>
      </c>
      <c r="T265" s="254"/>
      <c r="U265" s="253"/>
      <c r="V265" s="253" t="s">
        <v>2347</v>
      </c>
      <c r="W265" s="254"/>
    </row>
    <row r="266" spans="1:23" s="183" customFormat="1" ht="23.25" outlineLevel="2" x14ac:dyDescent="0.25">
      <c r="A266" s="173"/>
      <c r="B266" s="173"/>
      <c r="C266" s="174"/>
      <c r="D266" s="175" t="s">
        <v>893</v>
      </c>
      <c r="E266" s="176"/>
      <c r="F266" s="176"/>
      <c r="G266" s="176"/>
      <c r="H266" s="176"/>
      <c r="I266" s="179" t="s">
        <v>893</v>
      </c>
      <c r="J266" s="179" t="s">
        <v>1548</v>
      </c>
      <c r="K266" s="179">
        <v>3</v>
      </c>
      <c r="L266" s="179" t="s">
        <v>645</v>
      </c>
      <c r="M266" s="179">
        <v>1</v>
      </c>
      <c r="N266" s="179" t="s">
        <v>1548</v>
      </c>
      <c r="O266" s="179" t="s">
        <v>1199</v>
      </c>
      <c r="P266" s="180" t="s">
        <v>1200</v>
      </c>
      <c r="Q266" s="180"/>
      <c r="R266" s="180"/>
      <c r="S266" s="180" t="s">
        <v>1798</v>
      </c>
      <c r="T266" s="180"/>
      <c r="U266" s="179"/>
      <c r="V266" s="179" t="s">
        <v>2404</v>
      </c>
      <c r="W266" s="180" t="s">
        <v>2012</v>
      </c>
    </row>
    <row r="267" spans="1:23" s="183" customFormat="1" ht="34.5" outlineLevel="2" x14ac:dyDescent="0.25">
      <c r="A267" s="173"/>
      <c r="B267" s="173"/>
      <c r="C267" s="174"/>
      <c r="D267" s="175" t="s">
        <v>893</v>
      </c>
      <c r="E267" s="176"/>
      <c r="F267" s="176"/>
      <c r="G267" s="176"/>
      <c r="H267" s="176"/>
      <c r="I267" s="179" t="s">
        <v>893</v>
      </c>
      <c r="J267" s="179" t="s">
        <v>1548</v>
      </c>
      <c r="K267" s="179">
        <v>3</v>
      </c>
      <c r="L267" s="179" t="s">
        <v>660</v>
      </c>
      <c r="M267" s="179">
        <v>1</v>
      </c>
      <c r="N267" s="179" t="s">
        <v>1548</v>
      </c>
      <c r="O267" s="179" t="s">
        <v>1215</v>
      </c>
      <c r="P267" s="180" t="s">
        <v>1216</v>
      </c>
      <c r="Q267" s="180"/>
      <c r="R267" s="180"/>
      <c r="S267" s="180" t="s">
        <v>1799</v>
      </c>
      <c r="T267" s="180"/>
      <c r="U267" s="179"/>
      <c r="V267" s="179" t="s">
        <v>2404</v>
      </c>
      <c r="W267" s="180" t="s">
        <v>2013</v>
      </c>
    </row>
    <row r="268" spans="1:23" s="195" customFormat="1" ht="12.75" outlineLevel="3" x14ac:dyDescent="0.2">
      <c r="A268" s="185"/>
      <c r="B268" s="186"/>
      <c r="C268" s="185"/>
      <c r="D268" s="187"/>
      <c r="E268" s="188" t="s">
        <v>1849</v>
      </c>
      <c r="F268" s="248"/>
      <c r="G268" s="248"/>
      <c r="H268" s="248"/>
      <c r="I268" s="191" t="s">
        <v>1849</v>
      </c>
      <c r="J268" s="191" t="s">
        <v>1535</v>
      </c>
      <c r="K268" s="191">
        <v>4</v>
      </c>
      <c r="L268" s="191"/>
      <c r="M268" s="191"/>
      <c r="N268" s="191"/>
      <c r="O268" s="191"/>
      <c r="P268" s="192"/>
      <c r="Q268" s="192"/>
      <c r="R268" s="192"/>
      <c r="S268" s="192"/>
      <c r="T268" s="192"/>
      <c r="U268" s="191"/>
      <c r="V268" s="191"/>
      <c r="W268" s="192"/>
    </row>
    <row r="269" spans="1:23" s="203" customFormat="1" ht="11.25" outlineLevel="4" x14ac:dyDescent="0.2">
      <c r="A269" s="196"/>
      <c r="B269" s="197"/>
      <c r="C269" s="196"/>
      <c r="D269" s="196"/>
      <c r="E269" s="196"/>
      <c r="F269" s="249" t="s">
        <v>1850</v>
      </c>
      <c r="G269" s="249"/>
      <c r="H269" s="249"/>
      <c r="I269" s="200" t="s">
        <v>1850</v>
      </c>
      <c r="J269" s="200" t="s">
        <v>1536</v>
      </c>
      <c r="K269" s="200">
        <v>5</v>
      </c>
      <c r="L269" s="200"/>
      <c r="M269" s="200"/>
      <c r="N269" s="200"/>
      <c r="O269" s="200"/>
      <c r="P269" s="201"/>
      <c r="Q269" s="201"/>
      <c r="R269" s="201"/>
      <c r="S269" s="201"/>
      <c r="T269" s="201"/>
      <c r="U269" s="200"/>
      <c r="V269" s="200"/>
      <c r="W269" s="201"/>
    </row>
    <row r="270" spans="1:23" s="195" customFormat="1" ht="56.25" outlineLevel="3" x14ac:dyDescent="0.2">
      <c r="A270" s="185"/>
      <c r="B270" s="186"/>
      <c r="C270" s="185"/>
      <c r="D270" s="187"/>
      <c r="E270" s="188" t="s">
        <v>896</v>
      </c>
      <c r="F270" s="248"/>
      <c r="G270" s="248"/>
      <c r="H270" s="248"/>
      <c r="I270" s="191" t="s">
        <v>896</v>
      </c>
      <c r="J270" s="191" t="s">
        <v>1535</v>
      </c>
      <c r="K270" s="191">
        <v>4</v>
      </c>
      <c r="L270" s="191" t="s">
        <v>651</v>
      </c>
      <c r="M270" s="191">
        <v>2</v>
      </c>
      <c r="N270" s="191" t="s">
        <v>1535</v>
      </c>
      <c r="O270" s="191" t="s">
        <v>1205</v>
      </c>
      <c r="P270" s="192" t="s">
        <v>1206</v>
      </c>
      <c r="Q270" s="192" t="s">
        <v>1670</v>
      </c>
      <c r="R270" s="192"/>
      <c r="S270" s="192"/>
      <c r="T270" s="192"/>
      <c r="U270" s="191"/>
      <c r="V270" s="192" t="s">
        <v>2429</v>
      </c>
      <c r="W270" s="192" t="s">
        <v>2448</v>
      </c>
    </row>
    <row r="271" spans="1:23" s="195" customFormat="1" ht="56.25" outlineLevel="3" x14ac:dyDescent="0.2">
      <c r="A271" s="185"/>
      <c r="B271" s="186"/>
      <c r="C271" s="185"/>
      <c r="D271" s="187"/>
      <c r="E271" s="188" t="s">
        <v>896</v>
      </c>
      <c r="F271" s="248"/>
      <c r="G271" s="248"/>
      <c r="H271" s="248"/>
      <c r="I271" s="191" t="s">
        <v>896</v>
      </c>
      <c r="J271" s="191" t="s">
        <v>1535</v>
      </c>
      <c r="K271" s="191">
        <v>4</v>
      </c>
      <c r="L271" s="191" t="s">
        <v>663</v>
      </c>
      <c r="M271" s="191">
        <v>2</v>
      </c>
      <c r="N271" s="191" t="s">
        <v>1535</v>
      </c>
      <c r="O271" s="191" t="s">
        <v>1221</v>
      </c>
      <c r="P271" s="192" t="s">
        <v>1222</v>
      </c>
      <c r="Q271" s="192" t="s">
        <v>1670</v>
      </c>
      <c r="R271" s="192"/>
      <c r="S271" s="192"/>
      <c r="T271" s="192"/>
      <c r="U271" s="191"/>
      <c r="V271" s="192" t="s">
        <v>2429</v>
      </c>
      <c r="W271" s="192" t="s">
        <v>2448</v>
      </c>
    </row>
    <row r="272" spans="1:23" s="195" customFormat="1" ht="56.25" outlineLevel="3" x14ac:dyDescent="0.2">
      <c r="A272" s="185"/>
      <c r="B272" s="186"/>
      <c r="C272" s="185"/>
      <c r="D272" s="187"/>
      <c r="E272" s="188" t="s">
        <v>895</v>
      </c>
      <c r="F272" s="248"/>
      <c r="G272" s="248"/>
      <c r="H272" s="248"/>
      <c r="I272" s="191" t="s">
        <v>895</v>
      </c>
      <c r="J272" s="191" t="s">
        <v>1535</v>
      </c>
      <c r="K272" s="191">
        <v>4</v>
      </c>
      <c r="L272" s="191" t="s">
        <v>649</v>
      </c>
      <c r="M272" s="191">
        <v>2</v>
      </c>
      <c r="N272" s="191" t="s">
        <v>1535</v>
      </c>
      <c r="O272" s="191" t="s">
        <v>1203</v>
      </c>
      <c r="P272" s="192" t="s">
        <v>1204</v>
      </c>
      <c r="Q272" s="192" t="s">
        <v>1671</v>
      </c>
      <c r="R272" s="192"/>
      <c r="S272" s="192"/>
      <c r="T272" s="192"/>
      <c r="U272" s="191"/>
      <c r="V272" s="192" t="s">
        <v>2429</v>
      </c>
      <c r="W272" s="192" t="s">
        <v>2014</v>
      </c>
    </row>
    <row r="273" spans="1:23" s="195" customFormat="1" ht="56.25" outlineLevel="3" x14ac:dyDescent="0.2">
      <c r="A273" s="185"/>
      <c r="B273" s="186"/>
      <c r="C273" s="185"/>
      <c r="D273" s="187"/>
      <c r="E273" s="188" t="s">
        <v>895</v>
      </c>
      <c r="F273" s="248"/>
      <c r="G273" s="248"/>
      <c r="H273" s="248"/>
      <c r="I273" s="191" t="s">
        <v>895</v>
      </c>
      <c r="J273" s="191" t="s">
        <v>1535</v>
      </c>
      <c r="K273" s="191">
        <v>4</v>
      </c>
      <c r="L273" s="191" t="s">
        <v>662</v>
      </c>
      <c r="M273" s="191">
        <v>2</v>
      </c>
      <c r="N273" s="191" t="s">
        <v>1535</v>
      </c>
      <c r="O273" s="191" t="s">
        <v>1219</v>
      </c>
      <c r="P273" s="192" t="s">
        <v>1220</v>
      </c>
      <c r="Q273" s="192" t="s">
        <v>1671</v>
      </c>
      <c r="R273" s="192"/>
      <c r="S273" s="192"/>
      <c r="T273" s="192"/>
      <c r="U273" s="191"/>
      <c r="V273" s="192" t="s">
        <v>2429</v>
      </c>
      <c r="W273" s="192" t="s">
        <v>2014</v>
      </c>
    </row>
    <row r="274" spans="1:23" s="195" customFormat="1" ht="90" outlineLevel="3" x14ac:dyDescent="0.2">
      <c r="A274" s="185"/>
      <c r="B274" s="186"/>
      <c r="C274" s="185"/>
      <c r="D274" s="187"/>
      <c r="E274" s="188" t="s">
        <v>894</v>
      </c>
      <c r="F274" s="248"/>
      <c r="G274" s="248"/>
      <c r="H274" s="248"/>
      <c r="I274" s="191" t="s">
        <v>894</v>
      </c>
      <c r="J274" s="191" t="s">
        <v>1548</v>
      </c>
      <c r="K274" s="191">
        <v>4</v>
      </c>
      <c r="L274" s="191" t="s">
        <v>647</v>
      </c>
      <c r="M274" s="191">
        <v>2</v>
      </c>
      <c r="N274" s="191" t="s">
        <v>1536</v>
      </c>
      <c r="O274" s="191" t="s">
        <v>1201</v>
      </c>
      <c r="P274" s="192" t="s">
        <v>1202</v>
      </c>
      <c r="Q274" s="192" t="s">
        <v>1671</v>
      </c>
      <c r="R274" s="192" t="s">
        <v>1672</v>
      </c>
      <c r="S274" s="192"/>
      <c r="T274" s="192" t="s">
        <v>1865</v>
      </c>
      <c r="U274" s="191"/>
      <c r="V274" s="192" t="s">
        <v>2436</v>
      </c>
      <c r="W274" s="192" t="s">
        <v>2015</v>
      </c>
    </row>
    <row r="275" spans="1:23" s="195" customFormat="1" ht="90" outlineLevel="3" x14ac:dyDescent="0.2">
      <c r="A275" s="185"/>
      <c r="B275" s="186"/>
      <c r="C275" s="185"/>
      <c r="D275" s="187"/>
      <c r="E275" s="188" t="s">
        <v>894</v>
      </c>
      <c r="F275" s="248"/>
      <c r="G275" s="248"/>
      <c r="H275" s="248"/>
      <c r="I275" s="191" t="s">
        <v>894</v>
      </c>
      <c r="J275" s="191" t="s">
        <v>1548</v>
      </c>
      <c r="K275" s="191">
        <v>4</v>
      </c>
      <c r="L275" s="191" t="s">
        <v>661</v>
      </c>
      <c r="M275" s="191">
        <v>2</v>
      </c>
      <c r="N275" s="191" t="s">
        <v>1536</v>
      </c>
      <c r="O275" s="191" t="s">
        <v>1217</v>
      </c>
      <c r="P275" s="192" t="s">
        <v>1218</v>
      </c>
      <c r="Q275" s="192" t="s">
        <v>1671</v>
      </c>
      <c r="R275" s="192" t="s">
        <v>1673</v>
      </c>
      <c r="S275" s="192"/>
      <c r="T275" s="192" t="s">
        <v>1865</v>
      </c>
      <c r="U275" s="191"/>
      <c r="V275" s="192" t="s">
        <v>2436</v>
      </c>
      <c r="W275" s="192" t="s">
        <v>2016</v>
      </c>
    </row>
    <row r="276" spans="1:23" s="195" customFormat="1" ht="67.5" outlineLevel="3" x14ac:dyDescent="0.2">
      <c r="A276" s="185"/>
      <c r="B276" s="186"/>
      <c r="C276" s="185"/>
      <c r="D276" s="187"/>
      <c r="E276" s="188" t="s">
        <v>901</v>
      </c>
      <c r="F276" s="248"/>
      <c r="G276" s="248"/>
      <c r="H276" s="248"/>
      <c r="I276" s="191" t="s">
        <v>901</v>
      </c>
      <c r="J276" s="191" t="s">
        <v>1535</v>
      </c>
      <c r="K276" s="191">
        <v>4</v>
      </c>
      <c r="L276" s="191" t="s">
        <v>658</v>
      </c>
      <c r="M276" s="191">
        <v>2</v>
      </c>
      <c r="N276" s="191" t="s">
        <v>1535</v>
      </c>
      <c r="O276" s="191" t="s">
        <v>1851</v>
      </c>
      <c r="P276" s="192" t="s">
        <v>1852</v>
      </c>
      <c r="Q276" s="192" t="s">
        <v>1546</v>
      </c>
      <c r="R276" s="192" t="s">
        <v>1668</v>
      </c>
      <c r="S276" s="192"/>
      <c r="T276" s="192"/>
      <c r="U276" s="191"/>
      <c r="V276" s="191" t="s">
        <v>1978</v>
      </c>
      <c r="W276" s="192" t="s">
        <v>2321</v>
      </c>
    </row>
    <row r="277" spans="1:23" s="195" customFormat="1" ht="67.5" outlineLevel="3" x14ac:dyDescent="0.2">
      <c r="A277" s="185"/>
      <c r="B277" s="186"/>
      <c r="C277" s="185"/>
      <c r="D277" s="187"/>
      <c r="E277" s="188" t="s">
        <v>901</v>
      </c>
      <c r="F277" s="248"/>
      <c r="G277" s="248"/>
      <c r="H277" s="248"/>
      <c r="I277" s="191" t="s">
        <v>901</v>
      </c>
      <c r="J277" s="191" t="s">
        <v>1535</v>
      </c>
      <c r="K277" s="191">
        <v>4</v>
      </c>
      <c r="L277" s="191" t="s">
        <v>666</v>
      </c>
      <c r="M277" s="191">
        <v>2</v>
      </c>
      <c r="N277" s="191" t="s">
        <v>1535</v>
      </c>
      <c r="O277" s="191" t="s">
        <v>1229</v>
      </c>
      <c r="P277" s="192" t="s">
        <v>1230</v>
      </c>
      <c r="Q277" s="192" t="s">
        <v>1546</v>
      </c>
      <c r="R277" s="192" t="s">
        <v>1669</v>
      </c>
      <c r="S277" s="192"/>
      <c r="T277" s="192"/>
      <c r="U277" s="191"/>
      <c r="V277" s="191" t="s">
        <v>1978</v>
      </c>
      <c r="W277" s="192" t="s">
        <v>2323</v>
      </c>
    </row>
    <row r="278" spans="1:23" s="195" customFormat="1" ht="67.5" outlineLevel="3" x14ac:dyDescent="0.2">
      <c r="A278" s="185"/>
      <c r="B278" s="186"/>
      <c r="C278" s="185"/>
      <c r="D278" s="187"/>
      <c r="E278" s="188" t="s">
        <v>900</v>
      </c>
      <c r="F278" s="248"/>
      <c r="G278" s="248"/>
      <c r="H278" s="248"/>
      <c r="I278" s="191" t="s">
        <v>900</v>
      </c>
      <c r="J278" s="191" t="s">
        <v>1535</v>
      </c>
      <c r="K278" s="191">
        <v>4</v>
      </c>
      <c r="L278" s="191" t="s">
        <v>325</v>
      </c>
      <c r="M278" s="191">
        <v>2</v>
      </c>
      <c r="N278" s="191" t="s">
        <v>1535</v>
      </c>
      <c r="O278" s="191" t="s">
        <v>1211</v>
      </c>
      <c r="P278" s="192" t="s">
        <v>1212</v>
      </c>
      <c r="Q278" s="192" t="s">
        <v>1540</v>
      </c>
      <c r="R278" s="192" t="s">
        <v>1668</v>
      </c>
      <c r="S278" s="192"/>
      <c r="T278" s="192"/>
      <c r="U278" s="191"/>
      <c r="V278" s="191" t="s">
        <v>1978</v>
      </c>
      <c r="W278" s="192" t="s">
        <v>2320</v>
      </c>
    </row>
    <row r="279" spans="1:23" s="195" customFormat="1" ht="67.5" outlineLevel="3" x14ac:dyDescent="0.2">
      <c r="A279" s="185"/>
      <c r="B279" s="186"/>
      <c r="C279" s="185"/>
      <c r="D279" s="187"/>
      <c r="E279" s="188" t="s">
        <v>900</v>
      </c>
      <c r="F279" s="248"/>
      <c r="G279" s="248"/>
      <c r="H279" s="248"/>
      <c r="I279" s="191" t="s">
        <v>900</v>
      </c>
      <c r="J279" s="191" t="s">
        <v>1535</v>
      </c>
      <c r="K279" s="191">
        <v>4</v>
      </c>
      <c r="L279" s="191" t="s">
        <v>328</v>
      </c>
      <c r="M279" s="191">
        <v>2</v>
      </c>
      <c r="N279" s="191" t="s">
        <v>1535</v>
      </c>
      <c r="O279" s="191" t="s">
        <v>1227</v>
      </c>
      <c r="P279" s="192" t="s">
        <v>1228</v>
      </c>
      <c r="Q279" s="192" t="s">
        <v>1540</v>
      </c>
      <c r="R279" s="192" t="s">
        <v>1669</v>
      </c>
      <c r="S279" s="192"/>
      <c r="T279" s="192" t="s">
        <v>2651</v>
      </c>
      <c r="U279" s="191"/>
      <c r="V279" s="191" t="s">
        <v>1978</v>
      </c>
      <c r="W279" s="192" t="s">
        <v>2322</v>
      </c>
    </row>
    <row r="280" spans="1:23" s="195" customFormat="1" ht="12.75" outlineLevel="3" x14ac:dyDescent="0.2">
      <c r="A280" s="185"/>
      <c r="B280" s="186"/>
      <c r="C280" s="185"/>
      <c r="D280" s="187"/>
      <c r="E280" s="188" t="s">
        <v>1853</v>
      </c>
      <c r="F280" s="248"/>
      <c r="G280" s="248"/>
      <c r="H280" s="248"/>
      <c r="I280" s="191" t="s">
        <v>1853</v>
      </c>
      <c r="J280" s="191" t="s">
        <v>1548</v>
      </c>
      <c r="K280" s="191">
        <v>4</v>
      </c>
      <c r="L280" s="191"/>
      <c r="M280" s="191"/>
      <c r="N280" s="191"/>
      <c r="O280" s="191"/>
      <c r="P280" s="192"/>
      <c r="Q280" s="192"/>
      <c r="R280" s="192"/>
      <c r="S280" s="192"/>
      <c r="T280" s="192"/>
      <c r="U280" s="191"/>
      <c r="V280" s="191"/>
      <c r="W280" s="192"/>
    </row>
    <row r="281" spans="1:23" s="203" customFormat="1" ht="45" outlineLevel="4" x14ac:dyDescent="0.2">
      <c r="A281" s="196"/>
      <c r="B281" s="197"/>
      <c r="C281" s="196"/>
      <c r="D281" s="196"/>
      <c r="E281" s="196"/>
      <c r="F281" s="249" t="s">
        <v>897</v>
      </c>
      <c r="G281" s="249"/>
      <c r="H281" s="249"/>
      <c r="I281" s="200" t="s">
        <v>897</v>
      </c>
      <c r="J281" s="200" t="s">
        <v>1535</v>
      </c>
      <c r="K281" s="200">
        <v>5</v>
      </c>
      <c r="L281" s="200" t="s">
        <v>653</v>
      </c>
      <c r="M281" s="200">
        <v>2</v>
      </c>
      <c r="N281" s="200" t="s">
        <v>1536</v>
      </c>
      <c r="O281" s="200" t="s">
        <v>1207</v>
      </c>
      <c r="P281" s="201" t="s">
        <v>1208</v>
      </c>
      <c r="Q281" s="201" t="s">
        <v>1546</v>
      </c>
      <c r="R281" s="201" t="s">
        <v>1678</v>
      </c>
      <c r="S281" s="201" t="s">
        <v>1794</v>
      </c>
      <c r="T281" s="201" t="s">
        <v>2656</v>
      </c>
      <c r="U281" s="200"/>
      <c r="V281" s="200" t="s">
        <v>2405</v>
      </c>
      <c r="W281" s="201" t="s">
        <v>2017</v>
      </c>
    </row>
    <row r="282" spans="1:23" s="203" customFormat="1" ht="45" outlineLevel="4" x14ac:dyDescent="0.2">
      <c r="A282" s="196"/>
      <c r="B282" s="197"/>
      <c r="C282" s="196"/>
      <c r="D282" s="196"/>
      <c r="E282" s="196"/>
      <c r="F282" s="249" t="s">
        <v>897</v>
      </c>
      <c r="G282" s="249"/>
      <c r="H282" s="249"/>
      <c r="I282" s="200" t="s">
        <v>897</v>
      </c>
      <c r="J282" s="200" t="s">
        <v>1535</v>
      </c>
      <c r="K282" s="200">
        <v>5</v>
      </c>
      <c r="L282" s="200" t="s">
        <v>664</v>
      </c>
      <c r="M282" s="200">
        <v>2</v>
      </c>
      <c r="N282" s="200" t="s">
        <v>1536</v>
      </c>
      <c r="O282" s="200" t="s">
        <v>1223</v>
      </c>
      <c r="P282" s="201" t="s">
        <v>1224</v>
      </c>
      <c r="Q282" s="201" t="s">
        <v>1546</v>
      </c>
      <c r="R282" s="201" t="s">
        <v>1681</v>
      </c>
      <c r="S282" s="201" t="s">
        <v>1794</v>
      </c>
      <c r="T282" s="201" t="s">
        <v>2656</v>
      </c>
      <c r="U282" s="200"/>
      <c r="V282" s="200" t="s">
        <v>2405</v>
      </c>
      <c r="W282" s="201" t="s">
        <v>2017</v>
      </c>
    </row>
    <row r="283" spans="1:23" s="203" customFormat="1" ht="45" outlineLevel="4" x14ac:dyDescent="0.2">
      <c r="A283" s="196"/>
      <c r="B283" s="197"/>
      <c r="C283" s="196"/>
      <c r="D283" s="196"/>
      <c r="E283" s="196"/>
      <c r="F283" s="249" t="s">
        <v>898</v>
      </c>
      <c r="G283" s="249"/>
      <c r="H283" s="249"/>
      <c r="I283" s="200" t="s">
        <v>898</v>
      </c>
      <c r="J283" s="200" t="s">
        <v>1535</v>
      </c>
      <c r="K283" s="200">
        <v>5</v>
      </c>
      <c r="L283" s="200" t="s">
        <v>653</v>
      </c>
      <c r="M283" s="200">
        <v>2</v>
      </c>
      <c r="N283" s="200" t="s">
        <v>1536</v>
      </c>
      <c r="O283" s="200" t="s">
        <v>1207</v>
      </c>
      <c r="P283" s="201" t="s">
        <v>1208</v>
      </c>
      <c r="Q283" s="201" t="s">
        <v>1546</v>
      </c>
      <c r="R283" s="201" t="s">
        <v>1678</v>
      </c>
      <c r="S283" s="201"/>
      <c r="T283" s="201" t="s">
        <v>2656</v>
      </c>
      <c r="U283" s="200"/>
      <c r="V283" s="200" t="s">
        <v>2405</v>
      </c>
      <c r="W283" s="201" t="s">
        <v>2017</v>
      </c>
    </row>
    <row r="284" spans="1:23" s="203" customFormat="1" ht="45" outlineLevel="4" x14ac:dyDescent="0.2">
      <c r="A284" s="196"/>
      <c r="B284" s="197"/>
      <c r="C284" s="196"/>
      <c r="D284" s="196"/>
      <c r="E284" s="196"/>
      <c r="F284" s="249" t="s">
        <v>898</v>
      </c>
      <c r="G284" s="249"/>
      <c r="H284" s="249"/>
      <c r="I284" s="200" t="s">
        <v>898</v>
      </c>
      <c r="J284" s="200" t="s">
        <v>1535</v>
      </c>
      <c r="K284" s="200">
        <v>5</v>
      </c>
      <c r="L284" s="200" t="s">
        <v>664</v>
      </c>
      <c r="M284" s="200">
        <v>2</v>
      </c>
      <c r="N284" s="200" t="s">
        <v>1536</v>
      </c>
      <c r="O284" s="200" t="s">
        <v>1223</v>
      </c>
      <c r="P284" s="201" t="s">
        <v>1224</v>
      </c>
      <c r="Q284" s="201" t="s">
        <v>1546</v>
      </c>
      <c r="R284" s="201" t="s">
        <v>1681</v>
      </c>
      <c r="S284" s="201"/>
      <c r="T284" s="201" t="s">
        <v>2656</v>
      </c>
      <c r="U284" s="200"/>
      <c r="V284" s="200" t="s">
        <v>2405</v>
      </c>
      <c r="W284" s="201" t="s">
        <v>2017</v>
      </c>
    </row>
    <row r="285" spans="1:23" s="203" customFormat="1" ht="202.5" outlineLevel="4" x14ac:dyDescent="0.2">
      <c r="A285" s="196"/>
      <c r="B285" s="197"/>
      <c r="C285" s="196"/>
      <c r="D285" s="196"/>
      <c r="E285" s="196"/>
      <c r="F285" s="249" t="s">
        <v>899</v>
      </c>
      <c r="G285" s="249"/>
      <c r="H285" s="249"/>
      <c r="I285" s="200" t="s">
        <v>899</v>
      </c>
      <c r="J285" s="200" t="s">
        <v>1535</v>
      </c>
      <c r="K285" s="200">
        <v>5</v>
      </c>
      <c r="L285" s="200" t="s">
        <v>655</v>
      </c>
      <c r="M285" s="200">
        <v>2</v>
      </c>
      <c r="N285" s="200" t="s">
        <v>1535</v>
      </c>
      <c r="O285" s="200" t="s">
        <v>1209</v>
      </c>
      <c r="P285" s="201" t="s">
        <v>1210</v>
      </c>
      <c r="Q285" s="201" t="s">
        <v>1670</v>
      </c>
      <c r="R285" s="201" t="s">
        <v>1682</v>
      </c>
      <c r="S285" s="201"/>
      <c r="T285" s="201"/>
      <c r="U285" s="200"/>
      <c r="V285" s="200" t="s">
        <v>2406</v>
      </c>
      <c r="W285" s="201" t="s">
        <v>2018</v>
      </c>
    </row>
    <row r="286" spans="1:23" s="203" customFormat="1" ht="202.5" outlineLevel="4" x14ac:dyDescent="0.2">
      <c r="A286" s="196"/>
      <c r="B286" s="197"/>
      <c r="C286" s="196"/>
      <c r="D286" s="196"/>
      <c r="E286" s="196"/>
      <c r="F286" s="249" t="s">
        <v>899</v>
      </c>
      <c r="G286" s="249"/>
      <c r="H286" s="249"/>
      <c r="I286" s="200" t="s">
        <v>899</v>
      </c>
      <c r="J286" s="200" t="s">
        <v>1535</v>
      </c>
      <c r="K286" s="200">
        <v>5</v>
      </c>
      <c r="L286" s="200" t="s">
        <v>665</v>
      </c>
      <c r="M286" s="200">
        <v>2</v>
      </c>
      <c r="N286" s="200" t="s">
        <v>1535</v>
      </c>
      <c r="O286" s="200" t="s">
        <v>1225</v>
      </c>
      <c r="P286" s="201" t="s">
        <v>1226</v>
      </c>
      <c r="Q286" s="201" t="s">
        <v>1670</v>
      </c>
      <c r="R286" s="201" t="s">
        <v>1683</v>
      </c>
      <c r="S286" s="201"/>
      <c r="T286" s="201"/>
      <c r="U286" s="200"/>
      <c r="V286" s="200" t="s">
        <v>2406</v>
      </c>
      <c r="W286" s="201" t="s">
        <v>2018</v>
      </c>
    </row>
    <row r="287" spans="1:23" s="183" customFormat="1" outlineLevel="2" x14ac:dyDescent="0.25">
      <c r="A287" s="173"/>
      <c r="B287" s="173"/>
      <c r="C287" s="174"/>
      <c r="D287" s="175" t="s">
        <v>1854</v>
      </c>
      <c r="E287" s="176"/>
      <c r="F287" s="176"/>
      <c r="G287" s="176"/>
      <c r="H287" s="176"/>
      <c r="I287" s="179" t="s">
        <v>1854</v>
      </c>
      <c r="J287" s="179" t="s">
        <v>1548</v>
      </c>
      <c r="K287" s="179">
        <v>3</v>
      </c>
      <c r="L287" s="179"/>
      <c r="M287" s="179"/>
      <c r="N287" s="179"/>
      <c r="O287" s="179"/>
      <c r="P287" s="180"/>
      <c r="Q287" s="180"/>
      <c r="R287" s="180"/>
      <c r="S287" s="180"/>
      <c r="T287" s="180"/>
      <c r="U287" s="179"/>
      <c r="V287" s="179"/>
      <c r="W287" s="180"/>
    </row>
    <row r="288" spans="1:23" s="195" customFormat="1" ht="33.75" outlineLevel="3" x14ac:dyDescent="0.2">
      <c r="A288" s="185"/>
      <c r="B288" s="186"/>
      <c r="C288" s="185"/>
      <c r="D288" s="187"/>
      <c r="E288" s="188" t="s">
        <v>780</v>
      </c>
      <c r="F288" s="248"/>
      <c r="G288" s="248"/>
      <c r="H288" s="248"/>
      <c r="I288" s="191" t="s">
        <v>780</v>
      </c>
      <c r="J288" s="191" t="s">
        <v>1548</v>
      </c>
      <c r="K288" s="191">
        <v>4</v>
      </c>
      <c r="L288" s="191" t="s">
        <v>303</v>
      </c>
      <c r="M288" s="191">
        <v>1</v>
      </c>
      <c r="N288" s="191" t="s">
        <v>1535</v>
      </c>
      <c r="O288" s="191" t="s">
        <v>1012</v>
      </c>
      <c r="P288" s="192" t="s">
        <v>1013</v>
      </c>
      <c r="Q288" s="192" t="s">
        <v>1540</v>
      </c>
      <c r="R288" s="192" t="s">
        <v>1545</v>
      </c>
      <c r="S288" s="192"/>
      <c r="T288" s="192"/>
      <c r="U288" s="191"/>
      <c r="V288" s="191" t="s">
        <v>2338</v>
      </c>
      <c r="W288" s="192" t="s">
        <v>1986</v>
      </c>
    </row>
    <row r="289" spans="1:23" s="195" customFormat="1" ht="12.75" outlineLevel="3" x14ac:dyDescent="0.2">
      <c r="A289" s="185"/>
      <c r="B289" s="186"/>
      <c r="C289" s="185"/>
      <c r="D289" s="187"/>
      <c r="E289" s="188" t="s">
        <v>1855</v>
      </c>
      <c r="F289" s="248"/>
      <c r="G289" s="248"/>
      <c r="H289" s="248"/>
      <c r="I289" s="191" t="s">
        <v>1855</v>
      </c>
      <c r="J289" s="191" t="s">
        <v>1535</v>
      </c>
      <c r="K289" s="191">
        <v>4</v>
      </c>
      <c r="L289" s="191"/>
      <c r="M289" s="191"/>
      <c r="N289" s="191"/>
      <c r="O289" s="191"/>
      <c r="P289" s="192"/>
      <c r="Q289" s="192"/>
      <c r="R289" s="192"/>
      <c r="S289" s="192"/>
      <c r="T289" s="192"/>
      <c r="U289" s="191"/>
      <c r="V289" s="191"/>
      <c r="W289" s="192"/>
    </row>
    <row r="290" spans="1:23" s="203" customFormat="1" ht="22.5" outlineLevel="4" x14ac:dyDescent="0.2">
      <c r="A290" s="196"/>
      <c r="B290" s="197"/>
      <c r="C290" s="196"/>
      <c r="D290" s="196"/>
      <c r="E290" s="196"/>
      <c r="F290" s="249" t="s">
        <v>766</v>
      </c>
      <c r="G290" s="249"/>
      <c r="H290" s="249"/>
      <c r="I290" s="200" t="s">
        <v>766</v>
      </c>
      <c r="J290" s="200" t="s">
        <v>1536</v>
      </c>
      <c r="K290" s="200">
        <v>5</v>
      </c>
      <c r="L290" s="200" t="s">
        <v>463</v>
      </c>
      <c r="M290" s="200">
        <v>1</v>
      </c>
      <c r="N290" s="200" t="s">
        <v>1535</v>
      </c>
      <c r="O290" s="200" t="s">
        <v>988</v>
      </c>
      <c r="P290" s="201" t="s">
        <v>989</v>
      </c>
      <c r="Q290" s="201" t="s">
        <v>1543</v>
      </c>
      <c r="R290" s="201" t="s">
        <v>1545</v>
      </c>
      <c r="S290" s="263" t="s">
        <v>1777</v>
      </c>
      <c r="T290" s="201"/>
      <c r="U290" s="200"/>
      <c r="V290" s="200" t="s">
        <v>2341</v>
      </c>
      <c r="W290" s="201"/>
    </row>
    <row r="291" spans="1:23" s="255" customFormat="1" ht="22.5" outlineLevel="5" x14ac:dyDescent="0.2">
      <c r="A291" s="250"/>
      <c r="B291" s="250"/>
      <c r="C291" s="250"/>
      <c r="D291" s="250"/>
      <c r="E291" s="250"/>
      <c r="F291" s="250"/>
      <c r="G291" s="251" t="s">
        <v>767</v>
      </c>
      <c r="H291" s="252"/>
      <c r="I291" s="253" t="s">
        <v>767</v>
      </c>
      <c r="J291" s="253"/>
      <c r="K291" s="253">
        <v>6</v>
      </c>
      <c r="L291" s="253" t="s">
        <v>463</v>
      </c>
      <c r="M291" s="253">
        <v>1</v>
      </c>
      <c r="N291" s="253" t="s">
        <v>1535</v>
      </c>
      <c r="O291" s="253" t="s">
        <v>988</v>
      </c>
      <c r="P291" s="254" t="s">
        <v>989</v>
      </c>
      <c r="Q291" s="254" t="s">
        <v>1543</v>
      </c>
      <c r="R291" s="254" t="s">
        <v>1545</v>
      </c>
      <c r="S291" s="254" t="s">
        <v>1778</v>
      </c>
      <c r="T291" s="254"/>
      <c r="U291" s="253"/>
      <c r="V291" s="253" t="s">
        <v>2341</v>
      </c>
      <c r="W291" s="254"/>
    </row>
    <row r="292" spans="1:23" s="195" customFormat="1" ht="22.5" outlineLevel="3" x14ac:dyDescent="0.2">
      <c r="A292" s="185"/>
      <c r="B292" s="186"/>
      <c r="C292" s="185"/>
      <c r="D292" s="187"/>
      <c r="E292" s="188" t="s">
        <v>890</v>
      </c>
      <c r="F292" s="248"/>
      <c r="G292" s="248"/>
      <c r="H292" s="248"/>
      <c r="I292" s="191" t="s">
        <v>890</v>
      </c>
      <c r="J292" s="191" t="s">
        <v>1548</v>
      </c>
      <c r="K292" s="191">
        <v>4</v>
      </c>
      <c r="L292" s="191" t="s">
        <v>640</v>
      </c>
      <c r="M292" s="191">
        <v>3</v>
      </c>
      <c r="N292" s="191" t="s">
        <v>1535</v>
      </c>
      <c r="O292" s="191" t="s">
        <v>1193</v>
      </c>
      <c r="P292" s="192" t="s">
        <v>1194</v>
      </c>
      <c r="Q292" s="192" t="s">
        <v>1518</v>
      </c>
      <c r="R292" s="192"/>
      <c r="S292" s="192"/>
      <c r="T292" s="192"/>
      <c r="U292" s="191"/>
      <c r="V292" s="191" t="s">
        <v>2338</v>
      </c>
      <c r="W292" s="192" t="s">
        <v>1989</v>
      </c>
    </row>
    <row r="293" spans="1:23" s="183" customFormat="1" ht="23.25" outlineLevel="2" x14ac:dyDescent="0.25">
      <c r="A293" s="173"/>
      <c r="B293" s="173"/>
      <c r="C293" s="174"/>
      <c r="D293" s="175" t="s">
        <v>902</v>
      </c>
      <c r="E293" s="176"/>
      <c r="F293" s="176"/>
      <c r="G293" s="176"/>
      <c r="H293" s="176"/>
      <c r="I293" s="179" t="s">
        <v>902</v>
      </c>
      <c r="J293" s="179" t="s">
        <v>1535</v>
      </c>
      <c r="K293" s="179">
        <v>3</v>
      </c>
      <c r="L293" s="179" t="s">
        <v>667</v>
      </c>
      <c r="M293" s="179">
        <v>1</v>
      </c>
      <c r="N293" s="179" t="s">
        <v>1536</v>
      </c>
      <c r="O293" s="179" t="s">
        <v>1231</v>
      </c>
      <c r="P293" s="180" t="s">
        <v>1232</v>
      </c>
      <c r="Q293" s="180"/>
      <c r="R293" s="180"/>
      <c r="S293" s="180"/>
      <c r="T293" s="180"/>
      <c r="U293" s="179"/>
      <c r="V293" s="179" t="s">
        <v>2338</v>
      </c>
      <c r="W293" s="180"/>
    </row>
    <row r="294" spans="1:23" s="195" customFormat="1" ht="22.5" outlineLevel="3" x14ac:dyDescent="0.2">
      <c r="A294" s="185"/>
      <c r="B294" s="186"/>
      <c r="C294" s="185"/>
      <c r="D294" s="187"/>
      <c r="E294" s="188" t="s">
        <v>903</v>
      </c>
      <c r="F294" s="248"/>
      <c r="G294" s="248"/>
      <c r="H294" s="248"/>
      <c r="I294" s="191" t="s">
        <v>903</v>
      </c>
      <c r="J294" s="191" t="s">
        <v>1548</v>
      </c>
      <c r="K294" s="191">
        <v>4</v>
      </c>
      <c r="L294" s="191" t="s">
        <v>331</v>
      </c>
      <c r="M294" s="191">
        <v>2</v>
      </c>
      <c r="N294" s="191" t="s">
        <v>1536</v>
      </c>
      <c r="O294" s="191" t="s">
        <v>1233</v>
      </c>
      <c r="P294" s="192" t="s">
        <v>1234</v>
      </c>
      <c r="Q294" s="192" t="s">
        <v>1671</v>
      </c>
      <c r="R294" s="192" t="s">
        <v>1704</v>
      </c>
      <c r="S294" s="192"/>
      <c r="T294" s="192"/>
      <c r="U294" s="191"/>
      <c r="V294" s="191" t="s">
        <v>2338</v>
      </c>
      <c r="W294" s="192" t="s">
        <v>332</v>
      </c>
    </row>
    <row r="295" spans="1:23" s="195" customFormat="1" ht="12.75" outlineLevel="3" x14ac:dyDescent="0.2">
      <c r="A295" s="185"/>
      <c r="B295" s="186"/>
      <c r="C295" s="185"/>
      <c r="D295" s="187"/>
      <c r="E295" s="188" t="s">
        <v>905</v>
      </c>
      <c r="F295" s="248"/>
      <c r="G295" s="248"/>
      <c r="H295" s="248"/>
      <c r="I295" s="191" t="s">
        <v>905</v>
      </c>
      <c r="J295" s="191" t="s">
        <v>1548</v>
      </c>
      <c r="K295" s="191">
        <v>4</v>
      </c>
      <c r="L295" s="191" t="s">
        <v>335</v>
      </c>
      <c r="M295" s="191">
        <v>2</v>
      </c>
      <c r="N295" s="191" t="s">
        <v>1535</v>
      </c>
      <c r="O295" s="191" t="s">
        <v>1237</v>
      </c>
      <c r="P295" s="192" t="s">
        <v>1238</v>
      </c>
      <c r="Q295" s="192" t="s">
        <v>1671</v>
      </c>
      <c r="R295" s="192" t="s">
        <v>1713</v>
      </c>
      <c r="S295" s="192"/>
      <c r="T295" s="192"/>
      <c r="U295" s="191"/>
      <c r="V295" s="191" t="s">
        <v>2338</v>
      </c>
      <c r="W295" s="192" t="s">
        <v>336</v>
      </c>
    </row>
    <row r="296" spans="1:23" s="195" customFormat="1" ht="22.5" outlineLevel="3" x14ac:dyDescent="0.2">
      <c r="A296" s="185"/>
      <c r="B296" s="186"/>
      <c r="C296" s="185"/>
      <c r="D296" s="187"/>
      <c r="E296" s="188" t="s">
        <v>904</v>
      </c>
      <c r="F296" s="248"/>
      <c r="G296" s="248"/>
      <c r="H296" s="248"/>
      <c r="I296" s="191" t="s">
        <v>904</v>
      </c>
      <c r="J296" s="191" t="s">
        <v>1548</v>
      </c>
      <c r="K296" s="191">
        <v>4</v>
      </c>
      <c r="L296" s="191" t="s">
        <v>333</v>
      </c>
      <c r="M296" s="191">
        <v>2</v>
      </c>
      <c r="N296" s="191" t="s">
        <v>1535</v>
      </c>
      <c r="O296" s="191" t="s">
        <v>1235</v>
      </c>
      <c r="P296" s="192" t="s">
        <v>1236</v>
      </c>
      <c r="Q296" s="192" t="s">
        <v>1671</v>
      </c>
      <c r="R296" s="192" t="s">
        <v>1711</v>
      </c>
      <c r="S296" s="192"/>
      <c r="T296" s="192"/>
      <c r="U296" s="191"/>
      <c r="V296" s="191" t="s">
        <v>2338</v>
      </c>
      <c r="W296" s="192" t="s">
        <v>334</v>
      </c>
    </row>
    <row r="297" spans="1:23" s="195" customFormat="1" ht="33.75" outlineLevel="3" x14ac:dyDescent="0.2">
      <c r="A297" s="185"/>
      <c r="B297" s="186"/>
      <c r="C297" s="185"/>
      <c r="D297" s="187"/>
      <c r="E297" s="188" t="s">
        <v>906</v>
      </c>
      <c r="F297" s="248"/>
      <c r="G297" s="248"/>
      <c r="H297" s="248"/>
      <c r="I297" s="191" t="s">
        <v>906</v>
      </c>
      <c r="J297" s="191" t="s">
        <v>1548</v>
      </c>
      <c r="K297" s="191">
        <v>4</v>
      </c>
      <c r="L297" s="191" t="s">
        <v>337</v>
      </c>
      <c r="M297" s="191">
        <v>2</v>
      </c>
      <c r="N297" s="191" t="s">
        <v>1536</v>
      </c>
      <c r="O297" s="191" t="s">
        <v>1239</v>
      </c>
      <c r="P297" s="192" t="s">
        <v>1240</v>
      </c>
      <c r="Q297" s="192" t="s">
        <v>1671</v>
      </c>
      <c r="R297" s="192" t="s">
        <v>1707</v>
      </c>
      <c r="S297" s="192"/>
      <c r="T297" s="192"/>
      <c r="U297" s="191"/>
      <c r="V297" s="191" t="s">
        <v>2338</v>
      </c>
      <c r="W297" s="192" t="s">
        <v>338</v>
      </c>
    </row>
    <row r="298" spans="1:23" s="195" customFormat="1" ht="22.5" outlineLevel="3" x14ac:dyDescent="0.2">
      <c r="A298" s="185"/>
      <c r="B298" s="186"/>
      <c r="C298" s="185"/>
      <c r="D298" s="187"/>
      <c r="E298" s="188" t="s">
        <v>907</v>
      </c>
      <c r="F298" s="248"/>
      <c r="G298" s="248"/>
      <c r="H298" s="248"/>
      <c r="I298" s="191" t="s">
        <v>907</v>
      </c>
      <c r="J298" s="191" t="s">
        <v>1548</v>
      </c>
      <c r="K298" s="191">
        <v>4</v>
      </c>
      <c r="L298" s="191" t="s">
        <v>339</v>
      </c>
      <c r="M298" s="191">
        <v>2</v>
      </c>
      <c r="N298" s="191" t="s">
        <v>1535</v>
      </c>
      <c r="O298" s="191" t="s">
        <v>1241</v>
      </c>
      <c r="P298" s="192" t="s">
        <v>1242</v>
      </c>
      <c r="Q298" s="192" t="s">
        <v>1671</v>
      </c>
      <c r="R298" s="192" t="s">
        <v>1687</v>
      </c>
      <c r="S298" s="264" t="s">
        <v>1856</v>
      </c>
      <c r="T298" s="192"/>
      <c r="U298" s="191"/>
      <c r="V298" s="191" t="s">
        <v>2338</v>
      </c>
      <c r="W298" s="192" t="s">
        <v>340</v>
      </c>
    </row>
    <row r="299" spans="1:23" s="195" customFormat="1" ht="33.75" outlineLevel="3" x14ac:dyDescent="0.2">
      <c r="A299" s="185"/>
      <c r="B299" s="186"/>
      <c r="C299" s="185"/>
      <c r="D299" s="187"/>
      <c r="E299" s="188" t="s">
        <v>907</v>
      </c>
      <c r="F299" s="248"/>
      <c r="G299" s="248"/>
      <c r="H299" s="248"/>
      <c r="I299" s="191" t="s">
        <v>907</v>
      </c>
      <c r="J299" s="191" t="s">
        <v>1548</v>
      </c>
      <c r="K299" s="191">
        <v>4</v>
      </c>
      <c r="L299" s="191" t="s">
        <v>674</v>
      </c>
      <c r="M299" s="191">
        <v>2</v>
      </c>
      <c r="N299" s="191" t="s">
        <v>1535</v>
      </c>
      <c r="O299" s="191" t="s">
        <v>1243</v>
      </c>
      <c r="P299" s="192" t="s">
        <v>1244</v>
      </c>
      <c r="Q299" s="192" t="s">
        <v>1671</v>
      </c>
      <c r="R299" s="192" t="s">
        <v>1688</v>
      </c>
      <c r="S299" s="264" t="s">
        <v>1856</v>
      </c>
      <c r="T299" s="192"/>
      <c r="U299" s="191"/>
      <c r="V299" s="191" t="s">
        <v>2338</v>
      </c>
      <c r="W299" s="192"/>
    </row>
    <row r="300" spans="1:23" s="203" customFormat="1" ht="11.25" outlineLevel="4" x14ac:dyDescent="0.2">
      <c r="A300" s="196"/>
      <c r="B300" s="197"/>
      <c r="C300" s="196"/>
      <c r="D300" s="196"/>
      <c r="E300" s="196"/>
      <c r="F300" s="249" t="s">
        <v>1857</v>
      </c>
      <c r="G300" s="249"/>
      <c r="H300" s="249"/>
      <c r="I300" s="200" t="s">
        <v>1857</v>
      </c>
      <c r="J300" s="200"/>
      <c r="K300" s="200">
        <v>5</v>
      </c>
      <c r="L300" s="200"/>
      <c r="M300" s="200"/>
      <c r="N300" s="200"/>
      <c r="O300" s="200"/>
      <c r="P300" s="201"/>
      <c r="Q300" s="201"/>
      <c r="R300" s="201"/>
      <c r="S300" s="201"/>
      <c r="T300" s="201"/>
      <c r="U300" s="200"/>
      <c r="V300" s="200"/>
      <c r="W300" s="201"/>
    </row>
    <row r="301" spans="1:23" s="203" customFormat="1" ht="11.25" outlineLevel="4" x14ac:dyDescent="0.2">
      <c r="A301" s="196"/>
      <c r="B301" s="197"/>
      <c r="C301" s="196"/>
      <c r="D301" s="196"/>
      <c r="E301" s="196"/>
      <c r="F301" s="249" t="s">
        <v>1857</v>
      </c>
      <c r="G301" s="249"/>
      <c r="H301" s="249"/>
      <c r="I301" s="200" t="s">
        <v>1857</v>
      </c>
      <c r="J301" s="200"/>
      <c r="K301" s="200">
        <v>5</v>
      </c>
      <c r="L301" s="200"/>
      <c r="M301" s="200"/>
      <c r="N301" s="200"/>
      <c r="O301" s="200"/>
      <c r="P301" s="201"/>
      <c r="Q301" s="201"/>
      <c r="R301" s="201"/>
      <c r="S301" s="201"/>
      <c r="T301" s="201"/>
      <c r="U301" s="200"/>
      <c r="V301" s="200"/>
      <c r="W301" s="201"/>
    </row>
    <row r="302" spans="1:23" s="195" customFormat="1" ht="22.5" outlineLevel="3" x14ac:dyDescent="0.2">
      <c r="A302" s="185"/>
      <c r="B302" s="186"/>
      <c r="C302" s="185"/>
      <c r="D302" s="187"/>
      <c r="E302" s="188" t="s">
        <v>910</v>
      </c>
      <c r="F302" s="248"/>
      <c r="G302" s="248"/>
      <c r="H302" s="248"/>
      <c r="I302" s="191" t="s">
        <v>910</v>
      </c>
      <c r="J302" s="191" t="s">
        <v>1548</v>
      </c>
      <c r="K302" s="191">
        <v>4</v>
      </c>
      <c r="L302" s="191" t="s">
        <v>179</v>
      </c>
      <c r="M302" s="191">
        <v>2</v>
      </c>
      <c r="N302" s="191" t="s">
        <v>1535</v>
      </c>
      <c r="O302" s="191" t="s">
        <v>1249</v>
      </c>
      <c r="P302" s="192" t="s">
        <v>1250</v>
      </c>
      <c r="Q302" s="192" t="s">
        <v>1671</v>
      </c>
      <c r="R302" s="192"/>
      <c r="S302" s="192"/>
      <c r="T302" s="192" t="s">
        <v>1867</v>
      </c>
      <c r="U302" s="191"/>
      <c r="V302" s="191" t="s">
        <v>2414</v>
      </c>
      <c r="W302" s="192"/>
    </row>
    <row r="303" spans="1:23" s="195" customFormat="1" ht="33.75" outlineLevel="3" x14ac:dyDescent="0.2">
      <c r="A303" s="185"/>
      <c r="B303" s="186"/>
      <c r="C303" s="185"/>
      <c r="D303" s="187"/>
      <c r="E303" s="188" t="s">
        <v>908</v>
      </c>
      <c r="F303" s="248"/>
      <c r="G303" s="248"/>
      <c r="H303" s="248"/>
      <c r="I303" s="191" t="s">
        <v>908</v>
      </c>
      <c r="J303" s="191" t="s">
        <v>1548</v>
      </c>
      <c r="K303" s="191">
        <v>4</v>
      </c>
      <c r="L303" s="191" t="s">
        <v>171</v>
      </c>
      <c r="M303" s="191">
        <v>2</v>
      </c>
      <c r="N303" s="191" t="s">
        <v>1536</v>
      </c>
      <c r="O303" s="191" t="s">
        <v>1245</v>
      </c>
      <c r="P303" s="192" t="s">
        <v>1246</v>
      </c>
      <c r="Q303" s="192" t="s">
        <v>1671</v>
      </c>
      <c r="R303" s="192" t="s">
        <v>1709</v>
      </c>
      <c r="S303" s="192"/>
      <c r="T303" s="192" t="s">
        <v>1866</v>
      </c>
      <c r="U303" s="191"/>
      <c r="V303" s="191" t="s">
        <v>2413</v>
      </c>
      <c r="W303" s="192" t="s">
        <v>341</v>
      </c>
    </row>
    <row r="304" spans="1:23" s="195" customFormat="1" ht="45" outlineLevel="3" x14ac:dyDescent="0.2">
      <c r="A304" s="185"/>
      <c r="B304" s="186"/>
      <c r="C304" s="185"/>
      <c r="D304" s="187"/>
      <c r="E304" s="188" t="s">
        <v>909</v>
      </c>
      <c r="F304" s="248"/>
      <c r="G304" s="248"/>
      <c r="H304" s="248"/>
      <c r="I304" s="191" t="s">
        <v>909</v>
      </c>
      <c r="J304" s="191" t="s">
        <v>1548</v>
      </c>
      <c r="K304" s="191">
        <v>4</v>
      </c>
      <c r="L304" s="191" t="s">
        <v>407</v>
      </c>
      <c r="M304" s="191">
        <v>2</v>
      </c>
      <c r="N304" s="191" t="s">
        <v>1535</v>
      </c>
      <c r="O304" s="191" t="s">
        <v>1247</v>
      </c>
      <c r="P304" s="192" t="s">
        <v>1248</v>
      </c>
      <c r="Q304" s="192" t="s">
        <v>1671</v>
      </c>
      <c r="R304" s="192"/>
      <c r="S304" s="192"/>
      <c r="T304" s="192"/>
      <c r="U304" s="191"/>
      <c r="V304" s="192" t="s">
        <v>2438</v>
      </c>
      <c r="W304" s="192" t="s">
        <v>2022</v>
      </c>
    </row>
    <row r="305" spans="1:23" s="195" customFormat="1" ht="33.75" outlineLevel="3" x14ac:dyDescent="0.2">
      <c r="A305" s="185"/>
      <c r="B305" s="186"/>
      <c r="C305" s="185"/>
      <c r="D305" s="187"/>
      <c r="E305" s="188" t="s">
        <v>911</v>
      </c>
      <c r="F305" s="248"/>
      <c r="G305" s="248"/>
      <c r="H305" s="248"/>
      <c r="I305" s="191" t="s">
        <v>911</v>
      </c>
      <c r="J305" s="191" t="s">
        <v>1548</v>
      </c>
      <c r="K305" s="191">
        <v>4</v>
      </c>
      <c r="L305" s="191" t="s">
        <v>174</v>
      </c>
      <c r="M305" s="191">
        <v>2</v>
      </c>
      <c r="N305" s="191" t="s">
        <v>1536</v>
      </c>
      <c r="O305" s="191" t="s">
        <v>1251</v>
      </c>
      <c r="P305" s="192" t="s">
        <v>1252</v>
      </c>
      <c r="Q305" s="192" t="s">
        <v>1671</v>
      </c>
      <c r="R305" s="192" t="s">
        <v>1717</v>
      </c>
      <c r="S305" s="192"/>
      <c r="T305" s="192" t="s">
        <v>1868</v>
      </c>
      <c r="U305" s="191"/>
      <c r="V305" s="191" t="s">
        <v>2415</v>
      </c>
      <c r="W305" s="192" t="s">
        <v>342</v>
      </c>
    </row>
    <row r="306" spans="1:23" s="183" customFormat="1" ht="23.25" outlineLevel="2" x14ac:dyDescent="0.25">
      <c r="A306" s="173"/>
      <c r="B306" s="173"/>
      <c r="C306" s="174"/>
      <c r="D306" s="175" t="s">
        <v>786</v>
      </c>
      <c r="E306" s="176"/>
      <c r="F306" s="176"/>
      <c r="G306" s="176"/>
      <c r="H306" s="176"/>
      <c r="I306" s="179" t="s">
        <v>786</v>
      </c>
      <c r="J306" s="179" t="s">
        <v>1535</v>
      </c>
      <c r="K306" s="179">
        <v>3</v>
      </c>
      <c r="L306" s="179" t="s">
        <v>490</v>
      </c>
      <c r="M306" s="179">
        <v>1</v>
      </c>
      <c r="N306" s="179" t="s">
        <v>1548</v>
      </c>
      <c r="O306" s="179" t="s">
        <v>1026</v>
      </c>
      <c r="P306" s="180" t="s">
        <v>1027</v>
      </c>
      <c r="Q306" s="180"/>
      <c r="R306" s="180"/>
      <c r="S306" s="180"/>
      <c r="T306" s="180"/>
      <c r="U306" s="179"/>
      <c r="V306" s="179" t="s">
        <v>2350</v>
      </c>
      <c r="W306" s="180"/>
    </row>
    <row r="307" spans="1:23" s="195" customFormat="1" ht="22.5" outlineLevel="3" x14ac:dyDescent="0.2">
      <c r="A307" s="185"/>
      <c r="B307" s="186"/>
      <c r="C307" s="185"/>
      <c r="D307" s="187"/>
      <c r="E307" s="188" t="s">
        <v>787</v>
      </c>
      <c r="F307" s="248"/>
      <c r="G307" s="248"/>
      <c r="H307" s="248"/>
      <c r="I307" s="191" t="s">
        <v>787</v>
      </c>
      <c r="J307" s="191" t="s">
        <v>1535</v>
      </c>
      <c r="K307" s="191">
        <v>4</v>
      </c>
      <c r="L307" s="191" t="s">
        <v>137</v>
      </c>
      <c r="M307" s="191">
        <v>2</v>
      </c>
      <c r="N307" s="191" t="s">
        <v>1536</v>
      </c>
      <c r="O307" s="191" t="s">
        <v>1028</v>
      </c>
      <c r="P307" s="192" t="s">
        <v>1029</v>
      </c>
      <c r="Q307" s="192" t="s">
        <v>1560</v>
      </c>
      <c r="R307" s="192" t="s">
        <v>1563</v>
      </c>
      <c r="S307" s="192"/>
      <c r="T307" s="192" t="s">
        <v>1564</v>
      </c>
      <c r="U307" s="191"/>
      <c r="V307" s="191" t="s">
        <v>2351</v>
      </c>
      <c r="W307" s="192"/>
    </row>
    <row r="308" spans="1:23" s="195" customFormat="1" ht="12.75" outlineLevel="3" x14ac:dyDescent="0.2">
      <c r="A308" s="185"/>
      <c r="B308" s="186"/>
      <c r="C308" s="185"/>
      <c r="D308" s="187"/>
      <c r="E308" s="188" t="s">
        <v>1858</v>
      </c>
      <c r="F308" s="248"/>
      <c r="G308" s="248"/>
      <c r="H308" s="248"/>
      <c r="I308" s="191" t="s">
        <v>1858</v>
      </c>
      <c r="J308" s="191" t="s">
        <v>1535</v>
      </c>
      <c r="K308" s="191">
        <v>4</v>
      </c>
      <c r="L308" s="191"/>
      <c r="M308" s="191"/>
      <c r="N308" s="191"/>
      <c r="O308" s="191"/>
      <c r="P308" s="192"/>
      <c r="Q308" s="192"/>
      <c r="R308" s="192"/>
      <c r="S308" s="192"/>
      <c r="T308" s="192"/>
      <c r="U308" s="191"/>
      <c r="V308" s="191"/>
      <c r="W308" s="192"/>
    </row>
    <row r="309" spans="1:23" s="203" customFormat="1" ht="11.25" outlineLevel="4" x14ac:dyDescent="0.2">
      <c r="A309" s="196"/>
      <c r="B309" s="197"/>
      <c r="C309" s="196"/>
      <c r="D309" s="196"/>
      <c r="E309" s="196"/>
      <c r="F309" s="249" t="s">
        <v>788</v>
      </c>
      <c r="G309" s="249"/>
      <c r="H309" s="249"/>
      <c r="I309" s="200" t="s">
        <v>788</v>
      </c>
      <c r="J309" s="200" t="s">
        <v>1536</v>
      </c>
      <c r="K309" s="200">
        <v>5</v>
      </c>
      <c r="L309" s="200" t="s">
        <v>493</v>
      </c>
      <c r="M309" s="200">
        <v>2</v>
      </c>
      <c r="N309" s="200" t="s">
        <v>1535</v>
      </c>
      <c r="O309" s="200" t="s">
        <v>1030</v>
      </c>
      <c r="P309" s="201" t="s">
        <v>1031</v>
      </c>
      <c r="Q309" s="201" t="s">
        <v>1543</v>
      </c>
      <c r="R309" s="201"/>
      <c r="S309" s="201"/>
      <c r="T309" s="201"/>
      <c r="U309" s="200"/>
      <c r="V309" s="200" t="s">
        <v>2352</v>
      </c>
      <c r="W309" s="201"/>
    </row>
    <row r="310" spans="1:23" s="255" customFormat="1" ht="11.25" outlineLevel="5" x14ac:dyDescent="0.2">
      <c r="A310" s="250"/>
      <c r="B310" s="250"/>
      <c r="C310" s="250"/>
      <c r="D310" s="250"/>
      <c r="E310" s="250"/>
      <c r="F310" s="250"/>
      <c r="G310" s="251" t="s">
        <v>789</v>
      </c>
      <c r="H310" s="252"/>
      <c r="I310" s="253" t="s">
        <v>789</v>
      </c>
      <c r="J310" s="253"/>
      <c r="K310" s="253">
        <v>6</v>
      </c>
      <c r="L310" s="253" t="s">
        <v>493</v>
      </c>
      <c r="M310" s="253">
        <v>2</v>
      </c>
      <c r="N310" s="253" t="s">
        <v>1535</v>
      </c>
      <c r="O310" s="253" t="s">
        <v>1030</v>
      </c>
      <c r="P310" s="254" t="s">
        <v>1031</v>
      </c>
      <c r="Q310" s="254" t="s">
        <v>1543</v>
      </c>
      <c r="R310" s="254"/>
      <c r="S310" s="254" t="s">
        <v>1859</v>
      </c>
      <c r="T310" s="254"/>
      <c r="U310" s="253"/>
      <c r="V310" s="253" t="s">
        <v>2352</v>
      </c>
      <c r="W310" s="254"/>
    </row>
    <row r="311" spans="1:23" s="183" customFormat="1" outlineLevel="2" x14ac:dyDescent="0.25">
      <c r="A311" s="173"/>
      <c r="B311" s="173"/>
      <c r="C311" s="174"/>
      <c r="D311" s="175" t="s">
        <v>1860</v>
      </c>
      <c r="E311" s="176"/>
      <c r="F311" s="176"/>
      <c r="G311" s="176"/>
      <c r="H311" s="176"/>
      <c r="I311" s="179" t="s">
        <v>1860</v>
      </c>
      <c r="J311" s="179" t="s">
        <v>1548</v>
      </c>
      <c r="K311" s="179">
        <v>3</v>
      </c>
      <c r="L311" s="179"/>
      <c r="M311" s="179"/>
      <c r="N311" s="179"/>
      <c r="O311" s="179"/>
      <c r="P311" s="180"/>
      <c r="Q311" s="180"/>
      <c r="R311" s="180"/>
      <c r="S311" s="180"/>
      <c r="T311" s="180"/>
      <c r="U311" s="179"/>
      <c r="V311" s="179"/>
      <c r="W311" s="180"/>
    </row>
    <row r="312" spans="1:23" s="195" customFormat="1" ht="22.5" outlineLevel="3" x14ac:dyDescent="0.2">
      <c r="A312" s="185"/>
      <c r="B312" s="186"/>
      <c r="C312" s="185"/>
      <c r="D312" s="187"/>
      <c r="E312" s="188" t="s">
        <v>779</v>
      </c>
      <c r="F312" s="248"/>
      <c r="G312" s="248"/>
      <c r="H312" s="248"/>
      <c r="I312" s="191" t="s">
        <v>779</v>
      </c>
      <c r="J312" s="191" t="s">
        <v>1536</v>
      </c>
      <c r="K312" s="191">
        <v>4</v>
      </c>
      <c r="L312" s="191" t="s">
        <v>132</v>
      </c>
      <c r="M312" s="191">
        <v>1</v>
      </c>
      <c r="N312" s="191" t="s">
        <v>1535</v>
      </c>
      <c r="O312" s="191" t="s">
        <v>1010</v>
      </c>
      <c r="P312" s="192" t="s">
        <v>1011</v>
      </c>
      <c r="Q312" s="192" t="s">
        <v>1540</v>
      </c>
      <c r="R312" s="192"/>
      <c r="S312" s="192"/>
      <c r="T312" s="192" t="s">
        <v>1553</v>
      </c>
      <c r="U312" s="191"/>
      <c r="V312" s="191" t="s">
        <v>2345</v>
      </c>
      <c r="W312" s="192"/>
    </row>
  </sheetData>
  <autoFilter ref="A4:W312">
    <filterColumn colId="0" showButton="0"/>
    <filterColumn colId="1" showButton="0"/>
    <filterColumn colId="2" showButton="0"/>
    <filterColumn colId="3" showButton="0"/>
    <filterColumn colId="4" showButton="0"/>
    <filterColumn colId="5" showButton="0"/>
    <filterColumn colId="6" showButton="0"/>
  </autoFilter>
  <mergeCells count="3">
    <mergeCell ref="A1:U2"/>
    <mergeCell ref="A3:U3"/>
    <mergeCell ref="A4:H4"/>
  </mergeCells>
  <pageMargins left="0.7" right="0.7" top="0.75" bottom="0.75" header="0.3" footer="0.3"/>
  <pageSetup paperSize="9" orientation="portrait" r:id="rId1"/>
  <headerFooter>
    <oddHeader>&amp;LAgreement number: INEA/CEF/ICT/A2017/1560867
Action No: 2017-IT-IA-0150&amp;RTask 2.1 Italian CIUS consolidation
   Deliverable D2.1 Italian CIUS</oddHeader>
    <oddFooter>&amp;LAccountable: AdE                                                                             &amp;C31 ottobre 2018 Versione 2.0.0&amp;R&amp;P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4"/>
  <sheetViews>
    <sheetView zoomScale="80" zoomScaleNormal="80" workbookViewId="0">
      <selection activeCell="A115" sqref="A115"/>
    </sheetView>
  </sheetViews>
  <sheetFormatPr defaultRowHeight="12" x14ac:dyDescent="0.2"/>
  <cols>
    <col min="1" max="1" width="12.28515625" style="1" customWidth="1"/>
    <col min="2" max="2" width="43.7109375" style="1" customWidth="1"/>
    <col min="3" max="3" width="13.42578125" style="1" customWidth="1"/>
    <col min="4" max="4" width="37" style="1" customWidth="1"/>
    <col min="5" max="5" width="26" style="1" customWidth="1"/>
    <col min="6" max="6" width="24.5703125" style="1" customWidth="1"/>
    <col min="7" max="7" width="60.85546875" style="293" customWidth="1"/>
    <col min="8" max="8" width="70.85546875" style="1" customWidth="1"/>
    <col min="9" max="9" width="20.42578125" style="1" customWidth="1"/>
    <col min="10" max="10" width="9.140625" style="1"/>
    <col min="11" max="11" width="40.85546875" style="1" customWidth="1"/>
    <col min="12" max="16384" width="9.140625" style="1"/>
  </cols>
  <sheetData>
    <row r="1" spans="1:5" x14ac:dyDescent="0.2">
      <c r="A1" s="287" t="s">
        <v>2469</v>
      </c>
    </row>
    <row r="3" spans="1:5" x14ac:dyDescent="0.2">
      <c r="A3" s="419" t="s">
        <v>2479</v>
      </c>
      <c r="B3" s="419"/>
      <c r="C3" s="419" t="s">
        <v>2480</v>
      </c>
      <c r="D3" s="419"/>
    </row>
    <row r="4" spans="1:5" x14ac:dyDescent="0.2">
      <c r="A4" s="288" t="s">
        <v>2470</v>
      </c>
      <c r="B4" s="288" t="s">
        <v>2481</v>
      </c>
      <c r="C4" s="288" t="s">
        <v>2471</v>
      </c>
      <c r="D4" s="288" t="s">
        <v>2472</v>
      </c>
      <c r="E4" s="320"/>
    </row>
    <row r="5" spans="1:5" ht="127.5" customHeight="1" x14ac:dyDescent="0.2">
      <c r="A5" s="289" t="s">
        <v>2482</v>
      </c>
      <c r="B5" s="289"/>
      <c r="C5" s="291" t="s">
        <v>2473</v>
      </c>
      <c r="D5" s="291" t="s">
        <v>2474</v>
      </c>
      <c r="E5" s="312"/>
    </row>
    <row r="6" spans="1:5" ht="24" x14ac:dyDescent="0.2">
      <c r="A6" s="289" t="s">
        <v>2483</v>
      </c>
      <c r="B6" s="289"/>
      <c r="C6" s="290" t="s">
        <v>2484</v>
      </c>
      <c r="D6" s="291" t="s">
        <v>2485</v>
      </c>
      <c r="E6" s="312"/>
    </row>
    <row r="7" spans="1:5" ht="48" x14ac:dyDescent="0.2">
      <c r="A7" s="289" t="s">
        <v>2486</v>
      </c>
      <c r="B7" s="289"/>
      <c r="C7" s="291" t="s">
        <v>2475</v>
      </c>
      <c r="D7" s="291" t="s">
        <v>2476</v>
      </c>
      <c r="E7" s="312"/>
    </row>
    <row r="8" spans="1:5" ht="36" x14ac:dyDescent="0.2">
      <c r="A8" s="289" t="s">
        <v>2487</v>
      </c>
      <c r="B8" s="289"/>
      <c r="C8" s="291" t="s">
        <v>2477</v>
      </c>
      <c r="D8" s="291" t="s">
        <v>2478</v>
      </c>
      <c r="E8" s="312"/>
    </row>
    <row r="9" spans="1:5" ht="24" x14ac:dyDescent="0.2">
      <c r="A9" s="289" t="s">
        <v>2488</v>
      </c>
      <c r="B9" s="289"/>
      <c r="C9" s="290" t="s">
        <v>2489</v>
      </c>
      <c r="D9" s="290" t="s">
        <v>2490</v>
      </c>
      <c r="E9" s="312"/>
    </row>
    <row r="12" spans="1:5" x14ac:dyDescent="0.2">
      <c r="A12" s="288" t="s">
        <v>461</v>
      </c>
      <c r="B12" s="288" t="s">
        <v>986</v>
      </c>
      <c r="C12" s="288" t="s">
        <v>2491</v>
      </c>
      <c r="D12" s="288" t="s">
        <v>2492</v>
      </c>
      <c r="E12" s="288" t="s">
        <v>2493</v>
      </c>
    </row>
    <row r="13" spans="1:5" x14ac:dyDescent="0.2">
      <c r="A13" s="291" t="s">
        <v>1518</v>
      </c>
      <c r="B13" s="291" t="s">
        <v>2494</v>
      </c>
      <c r="C13" s="291" t="s">
        <v>1518</v>
      </c>
      <c r="D13" s="291" t="s">
        <v>2495</v>
      </c>
      <c r="E13" s="291">
        <v>3</v>
      </c>
    </row>
    <row r="14" spans="1:5" x14ac:dyDescent="0.2">
      <c r="A14" s="291" t="s">
        <v>1543</v>
      </c>
      <c r="B14" s="291" t="s">
        <v>2496</v>
      </c>
      <c r="C14" s="306" t="s">
        <v>1518</v>
      </c>
      <c r="D14" s="291" t="s">
        <v>2495</v>
      </c>
      <c r="E14" s="291">
        <v>35</v>
      </c>
    </row>
    <row r="15" spans="1:5" x14ac:dyDescent="0.2">
      <c r="A15" s="291" t="s">
        <v>1670</v>
      </c>
      <c r="B15" s="291" t="s">
        <v>2497</v>
      </c>
      <c r="C15" s="291" t="s">
        <v>1543</v>
      </c>
      <c r="D15" s="291" t="s">
        <v>2498</v>
      </c>
      <c r="E15" s="291">
        <v>432</v>
      </c>
    </row>
    <row r="16" spans="1:5" x14ac:dyDescent="0.2">
      <c r="A16" s="314"/>
      <c r="B16" s="314"/>
      <c r="C16" s="314"/>
      <c r="D16" s="314"/>
      <c r="E16" s="314"/>
    </row>
    <row r="17" spans="1:20" x14ac:dyDescent="0.2">
      <c r="A17" s="314"/>
      <c r="B17" s="314"/>
      <c r="C17" s="314"/>
      <c r="D17" s="314"/>
      <c r="E17" s="314"/>
    </row>
    <row r="18" spans="1:20" ht="36" x14ac:dyDescent="0.2">
      <c r="A18" s="292" t="s">
        <v>2657</v>
      </c>
      <c r="B18" s="292" t="s">
        <v>2658</v>
      </c>
      <c r="C18" s="292" t="s">
        <v>1259</v>
      </c>
      <c r="D18" s="292" t="s">
        <v>2659</v>
      </c>
      <c r="E18" s="292" t="s">
        <v>2660</v>
      </c>
      <c r="F18" s="292" t="s">
        <v>2661</v>
      </c>
    </row>
    <row r="19" spans="1:20" ht="48" x14ac:dyDescent="0.2">
      <c r="A19" s="290" t="s">
        <v>1576</v>
      </c>
      <c r="B19" s="290" t="s">
        <v>1576</v>
      </c>
      <c r="C19" s="290" t="s">
        <v>2501</v>
      </c>
      <c r="D19" s="290" t="s">
        <v>2668</v>
      </c>
      <c r="E19" s="290" t="s">
        <v>2674</v>
      </c>
      <c r="F19" s="290" t="s">
        <v>2679</v>
      </c>
    </row>
    <row r="20" spans="1:20" ht="36" x14ac:dyDescent="0.2">
      <c r="A20" s="420" t="s">
        <v>2500</v>
      </c>
      <c r="B20" s="420" t="s">
        <v>2500</v>
      </c>
      <c r="C20" s="420" t="s">
        <v>2664</v>
      </c>
      <c r="D20" s="420" t="s">
        <v>2672</v>
      </c>
      <c r="E20" s="420" t="s">
        <v>2675</v>
      </c>
      <c r="F20" s="290" t="s">
        <v>2680</v>
      </c>
    </row>
    <row r="21" spans="1:20" ht="48" x14ac:dyDescent="0.2">
      <c r="A21" s="420" t="s">
        <v>2499</v>
      </c>
      <c r="B21" s="420" t="s">
        <v>2499</v>
      </c>
      <c r="C21" s="420" t="s">
        <v>2665</v>
      </c>
      <c r="D21" s="420" t="s">
        <v>2669</v>
      </c>
      <c r="E21" s="420" t="s">
        <v>2676</v>
      </c>
      <c r="F21" s="290" t="s">
        <v>2681</v>
      </c>
    </row>
    <row r="22" spans="1:20" ht="48" x14ac:dyDescent="0.2">
      <c r="A22" s="420" t="s">
        <v>2503</v>
      </c>
      <c r="B22" s="420" t="s">
        <v>2662</v>
      </c>
      <c r="C22" s="420" t="s">
        <v>2666</v>
      </c>
      <c r="D22" s="420" t="s">
        <v>2670</v>
      </c>
      <c r="E22" s="420" t="s">
        <v>2677</v>
      </c>
      <c r="F22" s="290" t="s">
        <v>2682</v>
      </c>
    </row>
    <row r="23" spans="1:20" ht="48" x14ac:dyDescent="0.2">
      <c r="A23" s="420" t="s">
        <v>2502</v>
      </c>
      <c r="B23" s="420" t="s">
        <v>2502</v>
      </c>
      <c r="C23" s="420" t="s">
        <v>2667</v>
      </c>
      <c r="D23" s="420" t="s">
        <v>2671</v>
      </c>
      <c r="E23" s="420" t="s">
        <v>2677</v>
      </c>
      <c r="F23" s="290" t="s">
        <v>2682</v>
      </c>
    </row>
    <row r="24" spans="1:20" ht="36" x14ac:dyDescent="0.2">
      <c r="A24" s="420" t="s">
        <v>2504</v>
      </c>
      <c r="B24" s="420" t="s">
        <v>2663</v>
      </c>
      <c r="C24" s="420" t="s">
        <v>2663</v>
      </c>
      <c r="D24" s="420" t="s">
        <v>2673</v>
      </c>
      <c r="E24" s="420" t="s">
        <v>2678</v>
      </c>
      <c r="F24" s="290" t="s">
        <v>2683</v>
      </c>
    </row>
    <row r="25" spans="1:20" x14ac:dyDescent="0.2">
      <c r="A25" s="314"/>
      <c r="B25" s="314"/>
      <c r="C25" s="314"/>
      <c r="D25" s="314"/>
      <c r="E25" s="314"/>
    </row>
    <row r="26" spans="1:20" x14ac:dyDescent="0.2">
      <c r="A26" s="314"/>
      <c r="B26" s="314"/>
      <c r="C26" s="314"/>
      <c r="D26" s="314"/>
      <c r="E26" s="314"/>
    </row>
    <row r="27" spans="1:20" x14ac:dyDescent="0.2">
      <c r="A27" s="314"/>
      <c r="B27" s="314"/>
      <c r="C27" s="314"/>
      <c r="D27" s="314"/>
      <c r="E27" s="314"/>
    </row>
    <row r="28" spans="1:20" ht="14.25" customHeight="1" x14ac:dyDescent="0.2">
      <c r="A28" s="294"/>
      <c r="B28" s="296"/>
      <c r="F28" s="297"/>
      <c r="G28" s="297"/>
      <c r="H28" s="297"/>
      <c r="I28" s="297"/>
      <c r="J28" s="297"/>
      <c r="K28" s="297"/>
      <c r="L28" s="297"/>
      <c r="M28" s="297"/>
      <c r="N28" s="297"/>
      <c r="O28" s="297"/>
      <c r="P28" s="297"/>
    </row>
    <row r="29" spans="1:20" ht="12.75" x14ac:dyDescent="0.2">
      <c r="A29" s="294"/>
      <c r="B29" s="295"/>
      <c r="C29" s="295"/>
      <c r="D29" s="295"/>
      <c r="E29" s="297"/>
      <c r="R29" s="300"/>
      <c r="S29" s="300"/>
      <c r="T29" s="301"/>
    </row>
    <row r="30" spans="1:20" ht="12.75" x14ac:dyDescent="0.2">
      <c r="A30" s="298" t="s">
        <v>2524</v>
      </c>
      <c r="B30" s="295"/>
      <c r="C30" s="295"/>
      <c r="D30" s="295"/>
      <c r="E30" s="297"/>
      <c r="R30" s="300"/>
      <c r="S30" s="300"/>
      <c r="T30" s="301"/>
    </row>
    <row r="31" spans="1:20" x14ac:dyDescent="0.2">
      <c r="A31" s="299" t="s">
        <v>2506</v>
      </c>
      <c r="B31" s="299" t="s">
        <v>32</v>
      </c>
      <c r="C31" s="299" t="s">
        <v>2505</v>
      </c>
      <c r="D31" s="299" t="s">
        <v>2525</v>
      </c>
      <c r="E31" s="310"/>
      <c r="F31" s="311"/>
      <c r="G31" s="312"/>
      <c r="R31" s="300"/>
      <c r="S31" s="300"/>
      <c r="T31" s="301"/>
    </row>
    <row r="32" spans="1:20" x14ac:dyDescent="0.2">
      <c r="A32" s="307">
        <v>1</v>
      </c>
      <c r="B32" s="307" t="s">
        <v>2526</v>
      </c>
      <c r="C32" s="307" t="s">
        <v>2507</v>
      </c>
      <c r="D32" s="313" t="s">
        <v>2684</v>
      </c>
      <c r="E32" s="311"/>
      <c r="F32" s="311"/>
      <c r="G32" s="312"/>
      <c r="R32" s="300"/>
      <c r="S32" s="300"/>
      <c r="T32" s="301"/>
    </row>
    <row r="33" spans="1:20" x14ac:dyDescent="0.2">
      <c r="A33" s="307">
        <v>2</v>
      </c>
      <c r="B33" s="307" t="s">
        <v>2527</v>
      </c>
      <c r="C33" s="307" t="s">
        <v>2520</v>
      </c>
      <c r="D33" s="307" t="s">
        <v>2521</v>
      </c>
      <c r="E33" s="311"/>
      <c r="F33" s="311"/>
      <c r="G33" s="312"/>
      <c r="R33" s="300"/>
      <c r="S33" s="300"/>
      <c r="T33" s="301"/>
    </row>
    <row r="34" spans="1:20" x14ac:dyDescent="0.2">
      <c r="A34" s="307">
        <v>3</v>
      </c>
      <c r="B34" s="307" t="s">
        <v>2528</v>
      </c>
      <c r="C34" s="307" t="s">
        <v>2520</v>
      </c>
      <c r="D34" s="307" t="s">
        <v>2521</v>
      </c>
      <c r="E34" s="311"/>
      <c r="F34" s="311"/>
      <c r="G34" s="312"/>
      <c r="R34" s="300"/>
      <c r="S34" s="300"/>
      <c r="T34" s="301"/>
    </row>
    <row r="35" spans="1:20" ht="15" customHeight="1" x14ac:dyDescent="0.2">
      <c r="A35" s="307">
        <v>4</v>
      </c>
      <c r="B35" s="307" t="s">
        <v>2529</v>
      </c>
      <c r="C35" s="307" t="s">
        <v>2520</v>
      </c>
      <c r="D35" s="307" t="s">
        <v>2521</v>
      </c>
      <c r="E35" s="311"/>
      <c r="F35" s="311"/>
      <c r="G35" s="312"/>
      <c r="R35" s="300"/>
      <c r="S35" s="300"/>
      <c r="T35" s="301"/>
    </row>
    <row r="36" spans="1:20" ht="15" customHeight="1" x14ac:dyDescent="0.2">
      <c r="A36" s="307">
        <v>5</v>
      </c>
      <c r="B36" s="307" t="s">
        <v>2530</v>
      </c>
      <c r="C36" s="307" t="s">
        <v>2520</v>
      </c>
      <c r="D36" s="307" t="s">
        <v>2521</v>
      </c>
      <c r="E36" s="311"/>
      <c r="F36" s="311"/>
      <c r="G36" s="312"/>
      <c r="R36" s="300"/>
      <c r="S36" s="300"/>
      <c r="T36" s="301"/>
    </row>
    <row r="37" spans="1:20" x14ac:dyDescent="0.2">
      <c r="A37" s="307">
        <v>6</v>
      </c>
      <c r="B37" s="307" t="s">
        <v>2531</v>
      </c>
      <c r="C37" s="307" t="s">
        <v>2520</v>
      </c>
      <c r="D37" s="307" t="s">
        <v>2521</v>
      </c>
      <c r="E37" s="311"/>
      <c r="F37" s="311"/>
      <c r="G37" s="312"/>
      <c r="R37" s="300"/>
      <c r="S37" s="300"/>
      <c r="T37" s="301"/>
    </row>
    <row r="38" spans="1:20" x14ac:dyDescent="0.2">
      <c r="A38" s="307">
        <v>7</v>
      </c>
      <c r="B38" s="307" t="s">
        <v>2532</v>
      </c>
      <c r="C38" s="307" t="s">
        <v>2520</v>
      </c>
      <c r="D38" s="307" t="s">
        <v>2521</v>
      </c>
      <c r="E38" s="311"/>
      <c r="F38" s="311"/>
      <c r="G38" s="312"/>
      <c r="R38" s="300"/>
      <c r="S38" s="300"/>
      <c r="T38" s="301"/>
    </row>
    <row r="39" spans="1:20" x14ac:dyDescent="0.2">
      <c r="A39" s="307">
        <v>8</v>
      </c>
      <c r="B39" s="307" t="s">
        <v>2533</v>
      </c>
      <c r="C39" s="307" t="s">
        <v>2513</v>
      </c>
      <c r="D39" s="313" t="s">
        <v>2685</v>
      </c>
      <c r="E39" s="311"/>
      <c r="F39" s="311"/>
      <c r="G39" s="312"/>
      <c r="R39" s="300"/>
      <c r="S39" s="300"/>
      <c r="T39" s="301"/>
    </row>
    <row r="40" spans="1:20" ht="15" customHeight="1" x14ac:dyDescent="0.2">
      <c r="A40" s="307">
        <v>9</v>
      </c>
      <c r="B40" s="307" t="s">
        <v>2534</v>
      </c>
      <c r="C40" s="307" t="s">
        <v>2510</v>
      </c>
      <c r="D40" s="313" t="s">
        <v>2686</v>
      </c>
      <c r="E40" s="311"/>
      <c r="F40" s="311"/>
      <c r="G40" s="312"/>
      <c r="R40" s="300"/>
      <c r="S40" s="300"/>
      <c r="T40" s="301"/>
    </row>
    <row r="41" spans="1:20" ht="15" customHeight="1" x14ac:dyDescent="0.2">
      <c r="A41" s="307">
        <v>10</v>
      </c>
      <c r="B41" s="307" t="s">
        <v>2535</v>
      </c>
      <c r="C41" s="307" t="s">
        <v>2507</v>
      </c>
      <c r="D41" s="313" t="s">
        <v>2684</v>
      </c>
      <c r="E41" s="311"/>
      <c r="F41" s="311"/>
      <c r="G41" s="312"/>
      <c r="R41" s="300"/>
      <c r="S41" s="300"/>
      <c r="T41" s="301"/>
    </row>
    <row r="42" spans="1:20" ht="15" customHeight="1" x14ac:dyDescent="0.2">
      <c r="A42" s="307">
        <v>11</v>
      </c>
      <c r="B42" s="307" t="s">
        <v>2536</v>
      </c>
      <c r="C42" s="307" t="s">
        <v>2520</v>
      </c>
      <c r="D42" s="307" t="s">
        <v>2521</v>
      </c>
      <c r="E42" s="311"/>
      <c r="F42" s="311"/>
      <c r="G42" s="312"/>
      <c r="R42" s="300"/>
      <c r="S42" s="300"/>
      <c r="T42" s="301"/>
    </row>
    <row r="43" spans="1:20" x14ac:dyDescent="0.2">
      <c r="A43" s="307">
        <v>12</v>
      </c>
      <c r="B43" s="307" t="s">
        <v>2537</v>
      </c>
      <c r="C43" s="307" t="s">
        <v>2520</v>
      </c>
      <c r="D43" s="307" t="s">
        <v>2521</v>
      </c>
      <c r="E43" s="311"/>
      <c r="F43" s="311"/>
      <c r="G43" s="312"/>
    </row>
    <row r="44" spans="1:20" x14ac:dyDescent="0.2">
      <c r="A44" s="307">
        <v>13</v>
      </c>
      <c r="B44" s="307" t="s">
        <v>2538</v>
      </c>
      <c r="C44" s="307" t="s">
        <v>2520</v>
      </c>
      <c r="D44" s="307" t="s">
        <v>2521</v>
      </c>
      <c r="E44" s="311"/>
      <c r="F44" s="311"/>
      <c r="G44" s="312"/>
    </row>
    <row r="45" spans="1:20" x14ac:dyDescent="0.2">
      <c r="A45" s="307">
        <v>14</v>
      </c>
      <c r="B45" s="307" t="s">
        <v>2539</v>
      </c>
      <c r="C45" s="307" t="s">
        <v>2520</v>
      </c>
      <c r="D45" s="307" t="s">
        <v>2521</v>
      </c>
      <c r="E45" s="311"/>
      <c r="F45" s="311"/>
      <c r="G45" s="312"/>
    </row>
    <row r="46" spans="1:20" x14ac:dyDescent="0.2">
      <c r="A46" s="307">
        <v>15</v>
      </c>
      <c r="B46" s="307" t="s">
        <v>2517</v>
      </c>
      <c r="C46" s="307" t="s">
        <v>2510</v>
      </c>
      <c r="D46" s="313" t="s">
        <v>2686</v>
      </c>
      <c r="E46" s="311"/>
      <c r="F46" s="311"/>
      <c r="G46" s="312"/>
    </row>
    <row r="47" spans="1:20" x14ac:dyDescent="0.2">
      <c r="A47" s="307">
        <v>16</v>
      </c>
      <c r="B47" s="307" t="s">
        <v>2540</v>
      </c>
      <c r="C47" s="307" t="s">
        <v>2510</v>
      </c>
      <c r="D47" s="313" t="s">
        <v>2686</v>
      </c>
      <c r="E47" s="311"/>
      <c r="F47" s="311"/>
      <c r="G47" s="312"/>
    </row>
    <row r="48" spans="1:20" x14ac:dyDescent="0.2">
      <c r="A48" s="307">
        <v>17</v>
      </c>
      <c r="B48" s="307" t="s">
        <v>2541</v>
      </c>
      <c r="C48" s="307" t="s">
        <v>2507</v>
      </c>
      <c r="D48" s="313" t="s">
        <v>2684</v>
      </c>
      <c r="E48" s="311"/>
      <c r="F48" s="311"/>
      <c r="G48" s="312"/>
    </row>
    <row r="49" spans="1:21" x14ac:dyDescent="0.2">
      <c r="A49" s="307">
        <v>18</v>
      </c>
      <c r="B49" s="307" t="s">
        <v>2542</v>
      </c>
      <c r="C49" s="307" t="s">
        <v>2507</v>
      </c>
      <c r="D49" s="313" t="s">
        <v>2684</v>
      </c>
      <c r="E49" s="311"/>
      <c r="F49" s="311"/>
      <c r="G49" s="312"/>
    </row>
    <row r="50" spans="1:21" x14ac:dyDescent="0.2">
      <c r="A50" s="307">
        <v>19</v>
      </c>
      <c r="B50" s="307" t="s">
        <v>2543</v>
      </c>
      <c r="C50" s="307" t="s">
        <v>2507</v>
      </c>
      <c r="D50" s="313" t="s">
        <v>2684</v>
      </c>
      <c r="E50" s="311"/>
      <c r="F50" s="311"/>
      <c r="G50" s="312"/>
    </row>
    <row r="51" spans="1:21" x14ac:dyDescent="0.2">
      <c r="A51" s="307">
        <v>20</v>
      </c>
      <c r="B51" s="307" t="s">
        <v>2544</v>
      </c>
      <c r="C51" s="307" t="s">
        <v>2508</v>
      </c>
      <c r="D51" s="307" t="s">
        <v>2545</v>
      </c>
      <c r="E51" s="311"/>
      <c r="F51" s="311"/>
      <c r="G51" s="312"/>
    </row>
    <row r="52" spans="1:21" x14ac:dyDescent="0.2">
      <c r="A52" s="307">
        <v>21</v>
      </c>
      <c r="B52" s="307" t="s">
        <v>2546</v>
      </c>
      <c r="C52" s="307" t="s">
        <v>2509</v>
      </c>
      <c r="D52" s="307" t="s">
        <v>2547</v>
      </c>
      <c r="E52" s="311"/>
      <c r="F52" s="311"/>
      <c r="G52" s="312"/>
    </row>
    <row r="53" spans="1:21" x14ac:dyDescent="0.2">
      <c r="A53" s="307">
        <v>22</v>
      </c>
      <c r="B53" s="307" t="s">
        <v>2548</v>
      </c>
      <c r="C53" s="307" t="s">
        <v>2509</v>
      </c>
      <c r="D53" s="307" t="s">
        <v>2547</v>
      </c>
      <c r="E53" s="311"/>
      <c r="F53" s="311"/>
      <c r="G53" s="312"/>
    </row>
    <row r="54" spans="1:21" x14ac:dyDescent="0.2">
      <c r="A54" s="307">
        <v>23</v>
      </c>
      <c r="B54" s="307" t="s">
        <v>2549</v>
      </c>
      <c r="C54" s="307" t="s">
        <v>2509</v>
      </c>
      <c r="D54" s="307" t="s">
        <v>2547</v>
      </c>
      <c r="E54" s="311"/>
      <c r="F54" s="311"/>
      <c r="G54" s="312"/>
    </row>
    <row r="55" spans="1:21" x14ac:dyDescent="0.2">
      <c r="A55" s="307">
        <v>24</v>
      </c>
      <c r="B55" s="307" t="s">
        <v>2550</v>
      </c>
      <c r="C55" s="307" t="s">
        <v>2515</v>
      </c>
      <c r="D55" s="313" t="s">
        <v>2687</v>
      </c>
      <c r="E55" s="311"/>
      <c r="F55" s="311"/>
      <c r="G55" s="312"/>
    </row>
    <row r="56" spans="1:21" x14ac:dyDescent="0.2">
      <c r="A56" s="307">
        <v>25</v>
      </c>
      <c r="B56" s="307" t="s">
        <v>2551</v>
      </c>
      <c r="C56" s="307" t="s">
        <v>2508</v>
      </c>
      <c r="D56" s="307" t="s">
        <v>2545</v>
      </c>
      <c r="E56" s="311"/>
      <c r="F56" s="311"/>
      <c r="G56" s="312"/>
    </row>
    <row r="57" spans="1:21" x14ac:dyDescent="0.2">
      <c r="A57" s="307">
        <v>26</v>
      </c>
      <c r="B57" s="307" t="s">
        <v>2552</v>
      </c>
      <c r="C57" s="307" t="s">
        <v>2508</v>
      </c>
      <c r="D57" s="307" t="s">
        <v>2545</v>
      </c>
      <c r="E57" s="311"/>
      <c r="F57" s="311"/>
      <c r="G57" s="312"/>
    </row>
    <row r="58" spans="1:21" x14ac:dyDescent="0.2">
      <c r="A58" s="307">
        <v>27</v>
      </c>
      <c r="B58" s="307" t="s">
        <v>2553</v>
      </c>
      <c r="C58" s="307" t="s">
        <v>2507</v>
      </c>
      <c r="D58" s="313" t="s">
        <v>2684</v>
      </c>
      <c r="E58" s="311"/>
      <c r="F58" s="311"/>
      <c r="G58" s="312"/>
    </row>
    <row r="59" spans="1:21" x14ac:dyDescent="0.2">
      <c r="A59" s="307">
        <v>28</v>
      </c>
      <c r="B59" s="307" t="s">
        <v>2554</v>
      </c>
      <c r="C59" s="307" t="s">
        <v>2507</v>
      </c>
      <c r="D59" s="313" t="s">
        <v>2684</v>
      </c>
      <c r="E59" s="311"/>
      <c r="F59" s="311"/>
      <c r="G59" s="312"/>
    </row>
    <row r="60" spans="1:21" x14ac:dyDescent="0.2">
      <c r="A60" s="307">
        <v>29</v>
      </c>
      <c r="B60" s="307" t="s">
        <v>2555</v>
      </c>
      <c r="C60" s="307" t="s">
        <v>2507</v>
      </c>
      <c r="D60" s="313" t="s">
        <v>2684</v>
      </c>
      <c r="E60" s="311"/>
      <c r="F60" s="311"/>
      <c r="G60" s="312"/>
    </row>
    <row r="61" spans="1:21" x14ac:dyDescent="0.2">
      <c r="A61" s="307">
        <v>30</v>
      </c>
      <c r="B61" s="307" t="s">
        <v>2556</v>
      </c>
      <c r="C61" s="307" t="s">
        <v>2510</v>
      </c>
      <c r="D61" s="307" t="s">
        <v>2686</v>
      </c>
      <c r="E61" s="311"/>
      <c r="F61" s="311"/>
      <c r="G61" s="312"/>
    </row>
    <row r="62" spans="1:21" x14ac:dyDescent="0.2">
      <c r="A62" s="307">
        <v>31</v>
      </c>
      <c r="B62" s="307" t="s">
        <v>2557</v>
      </c>
      <c r="C62" s="307" t="s">
        <v>2515</v>
      </c>
      <c r="D62" s="313" t="s">
        <v>2687</v>
      </c>
      <c r="E62" s="311"/>
      <c r="F62" s="311"/>
      <c r="G62" s="312"/>
    </row>
    <row r="63" spans="1:21" x14ac:dyDescent="0.2">
      <c r="A63" s="307">
        <v>32</v>
      </c>
      <c r="B63" s="307" t="s">
        <v>2558</v>
      </c>
      <c r="C63" s="307" t="s">
        <v>2507</v>
      </c>
      <c r="D63" s="313" t="s">
        <v>2684</v>
      </c>
      <c r="E63" s="311"/>
      <c r="F63" s="311"/>
      <c r="G63" s="312"/>
    </row>
    <row r="64" spans="1:21" x14ac:dyDescent="0.2">
      <c r="A64" s="307">
        <v>33</v>
      </c>
      <c r="B64" s="307" t="s">
        <v>2559</v>
      </c>
      <c r="C64" s="307" t="s">
        <v>2507</v>
      </c>
      <c r="D64" s="313" t="s">
        <v>2684</v>
      </c>
      <c r="E64" s="311"/>
      <c r="F64" s="311"/>
      <c r="G64" s="312"/>
      <c r="L64" s="302"/>
      <c r="M64" s="302"/>
      <c r="N64" s="302"/>
      <c r="O64" s="302"/>
      <c r="P64" s="302"/>
      <c r="Q64" s="302"/>
      <c r="R64" s="302"/>
      <c r="S64" s="302"/>
      <c r="T64" s="294"/>
      <c r="U64" s="294"/>
    </row>
    <row r="65" spans="1:21" x14ac:dyDescent="0.2">
      <c r="A65" s="307">
        <v>34</v>
      </c>
      <c r="B65" s="307" t="s">
        <v>2560</v>
      </c>
      <c r="C65" s="307" t="s">
        <v>2507</v>
      </c>
      <c r="D65" s="313" t="s">
        <v>2684</v>
      </c>
      <c r="E65" s="311"/>
      <c r="F65" s="311"/>
      <c r="G65" s="312"/>
      <c r="L65" s="302"/>
      <c r="M65" s="302"/>
      <c r="N65" s="302"/>
      <c r="O65" s="302"/>
      <c r="P65" s="302"/>
      <c r="Q65" s="302"/>
      <c r="R65" s="302"/>
      <c r="S65" s="302"/>
      <c r="T65" s="294"/>
      <c r="U65" s="294"/>
    </row>
    <row r="66" spans="1:21" x14ac:dyDescent="0.2">
      <c r="A66" s="307">
        <v>35</v>
      </c>
      <c r="B66" s="307" t="s">
        <v>2561</v>
      </c>
      <c r="C66" s="307" t="s">
        <v>2507</v>
      </c>
      <c r="D66" s="313" t="s">
        <v>2684</v>
      </c>
      <c r="E66" s="311"/>
      <c r="F66" s="311"/>
      <c r="G66" s="312"/>
      <c r="L66" s="302"/>
      <c r="M66" s="302"/>
      <c r="N66" s="302"/>
      <c r="O66" s="302"/>
      <c r="P66" s="302"/>
      <c r="Q66" s="302"/>
      <c r="R66" s="302"/>
      <c r="S66" s="302"/>
      <c r="T66" s="294"/>
      <c r="U66" s="294"/>
    </row>
    <row r="67" spans="1:21" x14ac:dyDescent="0.2">
      <c r="A67" s="307">
        <v>36</v>
      </c>
      <c r="B67" s="307" t="s">
        <v>2562</v>
      </c>
      <c r="C67" s="307" t="s">
        <v>2507</v>
      </c>
      <c r="D67" s="313" t="s">
        <v>2684</v>
      </c>
      <c r="E67" s="311"/>
      <c r="F67" s="311"/>
      <c r="G67" s="312"/>
      <c r="L67" s="302"/>
      <c r="M67" s="302"/>
      <c r="N67" s="302"/>
      <c r="O67" s="302"/>
      <c r="P67" s="302"/>
      <c r="Q67" s="302"/>
      <c r="R67" s="302"/>
      <c r="S67" s="302"/>
      <c r="T67" s="294"/>
      <c r="U67" s="294"/>
    </row>
    <row r="68" spans="1:21" x14ac:dyDescent="0.2">
      <c r="A68" s="307">
        <v>37</v>
      </c>
      <c r="B68" s="307" t="s">
        <v>2563</v>
      </c>
      <c r="C68" s="307" t="s">
        <v>2507</v>
      </c>
      <c r="D68" s="313" t="s">
        <v>2684</v>
      </c>
      <c r="E68" s="311"/>
      <c r="F68" s="311"/>
      <c r="G68" s="312"/>
      <c r="L68" s="302"/>
      <c r="M68" s="302"/>
      <c r="N68" s="302"/>
      <c r="O68" s="302"/>
      <c r="P68" s="302"/>
      <c r="Q68" s="302"/>
      <c r="R68" s="302"/>
      <c r="S68" s="302"/>
      <c r="T68" s="294"/>
      <c r="U68" s="294"/>
    </row>
    <row r="69" spans="1:21" x14ac:dyDescent="0.2">
      <c r="A69" s="307">
        <v>38</v>
      </c>
      <c r="B69" s="307" t="s">
        <v>2564</v>
      </c>
      <c r="C69" s="307" t="s">
        <v>2507</v>
      </c>
      <c r="D69" s="313" t="s">
        <v>2684</v>
      </c>
      <c r="E69" s="311"/>
      <c r="F69" s="311"/>
      <c r="G69" s="312"/>
      <c r="I69" s="302"/>
      <c r="L69" s="302"/>
      <c r="M69" s="302"/>
      <c r="N69" s="302"/>
      <c r="O69" s="302"/>
      <c r="P69" s="302"/>
      <c r="Q69" s="302"/>
      <c r="R69" s="302"/>
      <c r="S69" s="302"/>
      <c r="T69" s="294"/>
      <c r="U69" s="294"/>
    </row>
    <row r="70" spans="1:21" x14ac:dyDescent="0.2">
      <c r="A70" s="307">
        <v>39</v>
      </c>
      <c r="B70" s="307" t="s">
        <v>2565</v>
      </c>
      <c r="C70" s="307" t="s">
        <v>2507</v>
      </c>
      <c r="D70" s="313" t="s">
        <v>2684</v>
      </c>
      <c r="E70" s="311"/>
      <c r="F70" s="311"/>
      <c r="G70" s="312"/>
      <c r="I70" s="303"/>
      <c r="L70" s="303"/>
      <c r="M70" s="303"/>
      <c r="N70" s="303"/>
      <c r="O70" s="303"/>
      <c r="P70" s="303"/>
      <c r="Q70" s="303"/>
      <c r="R70" s="303"/>
      <c r="S70" s="303"/>
      <c r="T70" s="294"/>
      <c r="U70" s="294"/>
    </row>
    <row r="71" spans="1:21" x14ac:dyDescent="0.2">
      <c r="A71" s="307">
        <v>40</v>
      </c>
      <c r="B71" s="307" t="s">
        <v>2566</v>
      </c>
      <c r="C71" s="307" t="s">
        <v>2507</v>
      </c>
      <c r="D71" s="313" t="s">
        <v>2684</v>
      </c>
      <c r="E71" s="311"/>
      <c r="F71" s="311"/>
      <c r="G71" s="312"/>
    </row>
    <row r="72" spans="1:21" x14ac:dyDescent="0.2">
      <c r="A72" s="307">
        <v>41</v>
      </c>
      <c r="B72" s="307" t="s">
        <v>2567</v>
      </c>
      <c r="C72" s="307" t="s">
        <v>2507</v>
      </c>
      <c r="D72" s="313" t="s">
        <v>2684</v>
      </c>
      <c r="E72" s="311"/>
      <c r="F72" s="311"/>
      <c r="G72" s="312"/>
    </row>
    <row r="73" spans="1:21" x14ac:dyDescent="0.2">
      <c r="A73" s="307">
        <v>42</v>
      </c>
      <c r="B73" s="307" t="s">
        <v>2568</v>
      </c>
      <c r="C73" s="307" t="s">
        <v>2518</v>
      </c>
      <c r="D73" s="313" t="s">
        <v>2688</v>
      </c>
      <c r="E73" s="311"/>
      <c r="F73" s="311"/>
      <c r="G73" s="312"/>
    </row>
    <row r="74" spans="1:21" x14ac:dyDescent="0.2">
      <c r="A74" s="307">
        <v>43</v>
      </c>
      <c r="B74" s="307" t="s">
        <v>2569</v>
      </c>
      <c r="C74" s="307" t="s">
        <v>2507</v>
      </c>
      <c r="D74" s="313" t="s">
        <v>2684</v>
      </c>
      <c r="E74" s="311"/>
      <c r="F74" s="311"/>
      <c r="G74" s="312"/>
    </row>
    <row r="75" spans="1:21" x14ac:dyDescent="0.2">
      <c r="A75" s="307">
        <v>44</v>
      </c>
      <c r="B75" s="307" t="s">
        <v>2570</v>
      </c>
      <c r="C75" s="307" t="s">
        <v>2513</v>
      </c>
      <c r="D75" s="313" t="s">
        <v>2685</v>
      </c>
      <c r="E75" s="311"/>
      <c r="F75" s="311"/>
      <c r="G75" s="312"/>
    </row>
    <row r="76" spans="1:21" x14ac:dyDescent="0.2">
      <c r="A76" s="307">
        <v>45</v>
      </c>
      <c r="B76" s="307" t="s">
        <v>2571</v>
      </c>
      <c r="C76" s="307" t="s">
        <v>2510</v>
      </c>
      <c r="D76" s="313" t="s">
        <v>2686</v>
      </c>
      <c r="E76" s="311"/>
      <c r="F76" s="311"/>
      <c r="G76" s="312"/>
    </row>
    <row r="77" spans="1:21" x14ac:dyDescent="0.2">
      <c r="A77" s="307">
        <v>46</v>
      </c>
      <c r="B77" s="307" t="s">
        <v>2572</v>
      </c>
      <c r="C77" s="307" t="s">
        <v>2520</v>
      </c>
      <c r="D77" s="307" t="s">
        <v>2521</v>
      </c>
      <c r="E77" s="311"/>
      <c r="F77" s="311"/>
      <c r="G77" s="312"/>
    </row>
    <row r="78" spans="1:21" x14ac:dyDescent="0.2">
      <c r="A78" s="307">
        <v>47</v>
      </c>
      <c r="B78" s="307" t="s">
        <v>2573</v>
      </c>
      <c r="C78" s="307" t="s">
        <v>2520</v>
      </c>
      <c r="D78" s="307" t="s">
        <v>2521</v>
      </c>
      <c r="E78" s="311"/>
      <c r="F78" s="311"/>
      <c r="G78" s="312"/>
    </row>
    <row r="79" spans="1:21" x14ac:dyDescent="0.2">
      <c r="A79" s="307">
        <v>48</v>
      </c>
      <c r="B79" s="307" t="s">
        <v>2574</v>
      </c>
      <c r="C79" s="307" t="s">
        <v>2512</v>
      </c>
      <c r="D79" s="307" t="s">
        <v>2575</v>
      </c>
      <c r="E79" s="311"/>
      <c r="F79" s="311"/>
      <c r="G79" s="312"/>
    </row>
    <row r="80" spans="1:21" x14ac:dyDescent="0.2">
      <c r="A80" s="307">
        <v>49</v>
      </c>
      <c r="B80" s="307" t="s">
        <v>2576</v>
      </c>
      <c r="C80" s="307" t="s">
        <v>2520</v>
      </c>
      <c r="D80" s="307" t="s">
        <v>2521</v>
      </c>
      <c r="E80" s="311"/>
      <c r="F80" s="311"/>
      <c r="G80" s="312"/>
    </row>
    <row r="81" spans="1:21" x14ac:dyDescent="0.2">
      <c r="A81" s="307">
        <v>50</v>
      </c>
      <c r="B81" s="307" t="s">
        <v>2577</v>
      </c>
      <c r="C81" s="307" t="s">
        <v>2519</v>
      </c>
      <c r="D81" s="307" t="s">
        <v>2578</v>
      </c>
      <c r="E81" s="311"/>
      <c r="F81" s="311"/>
      <c r="G81" s="312"/>
    </row>
    <row r="82" spans="1:21" x14ac:dyDescent="0.2">
      <c r="A82" s="307">
        <v>51</v>
      </c>
      <c r="B82" s="307" t="s">
        <v>2579</v>
      </c>
      <c r="C82" s="307" t="s">
        <v>2510</v>
      </c>
      <c r="D82" s="307" t="s">
        <v>2686</v>
      </c>
      <c r="E82" s="311"/>
      <c r="F82" s="311"/>
      <c r="G82" s="312"/>
    </row>
    <row r="83" spans="1:21" x14ac:dyDescent="0.2">
      <c r="A83" s="307">
        <v>52</v>
      </c>
      <c r="B83" s="307" t="s">
        <v>2580</v>
      </c>
      <c r="C83" s="307" t="s">
        <v>2507</v>
      </c>
      <c r="D83" s="313" t="s">
        <v>2684</v>
      </c>
      <c r="E83" s="311"/>
      <c r="F83" s="311"/>
      <c r="G83" s="312"/>
    </row>
    <row r="84" spans="1:21" x14ac:dyDescent="0.2">
      <c r="A84" s="307">
        <v>53</v>
      </c>
      <c r="B84" s="307" t="s">
        <v>2581</v>
      </c>
      <c r="C84" s="307" t="s">
        <v>2507</v>
      </c>
      <c r="D84" s="313" t="s">
        <v>2684</v>
      </c>
      <c r="E84" s="311"/>
      <c r="F84" s="311"/>
      <c r="G84" s="312"/>
    </row>
    <row r="85" spans="1:21" x14ac:dyDescent="0.2">
      <c r="A85" s="307">
        <v>54</v>
      </c>
      <c r="B85" s="307" t="s">
        <v>2582</v>
      </c>
      <c r="C85" s="307" t="s">
        <v>2512</v>
      </c>
      <c r="D85" s="307" t="s">
        <v>2575</v>
      </c>
      <c r="E85" s="311"/>
      <c r="F85" s="311"/>
      <c r="G85" s="312"/>
    </row>
    <row r="86" spans="1:21" x14ac:dyDescent="0.2">
      <c r="A86" s="307">
        <v>55</v>
      </c>
      <c r="B86" s="307" t="s">
        <v>2583</v>
      </c>
      <c r="C86" s="307" t="s">
        <v>2512</v>
      </c>
      <c r="D86" s="307" t="s">
        <v>2575</v>
      </c>
      <c r="E86" s="311"/>
      <c r="F86" s="311"/>
      <c r="G86" s="308"/>
    </row>
    <row r="87" spans="1:21" x14ac:dyDescent="0.2">
      <c r="A87" s="307">
        <v>56</v>
      </c>
      <c r="B87" s="307" t="s">
        <v>2584</v>
      </c>
      <c r="C87" s="307" t="s">
        <v>2510</v>
      </c>
      <c r="D87" s="307" t="s">
        <v>2686</v>
      </c>
      <c r="E87" s="311"/>
      <c r="F87" s="311"/>
      <c r="G87" s="312"/>
    </row>
    <row r="88" spans="1:21" x14ac:dyDescent="0.2">
      <c r="A88" s="307">
        <v>57</v>
      </c>
      <c r="B88" s="307" t="s">
        <v>2585</v>
      </c>
      <c r="C88" s="307" t="s">
        <v>2507</v>
      </c>
      <c r="D88" s="313" t="s">
        <v>2684</v>
      </c>
      <c r="E88" s="311"/>
      <c r="F88" s="311"/>
      <c r="G88" s="312"/>
    </row>
    <row r="89" spans="1:21" ht="12.75" customHeight="1" x14ac:dyDescent="0.2">
      <c r="A89" s="307">
        <v>58</v>
      </c>
      <c r="B89" s="307" t="s">
        <v>2586</v>
      </c>
      <c r="C89" s="307" t="s">
        <v>2520</v>
      </c>
      <c r="D89" s="307" t="s">
        <v>2521</v>
      </c>
      <c r="E89" s="311"/>
      <c r="F89" s="311"/>
      <c r="G89" s="309"/>
      <c r="H89" s="294"/>
      <c r="I89" s="302"/>
      <c r="L89" s="302"/>
      <c r="M89" s="302"/>
      <c r="N89" s="302"/>
      <c r="O89" s="302"/>
      <c r="P89" s="302"/>
      <c r="Q89" s="302"/>
      <c r="R89" s="302"/>
      <c r="S89" s="302"/>
      <c r="T89" s="294"/>
      <c r="U89" s="294"/>
    </row>
    <row r="90" spans="1:21" ht="12.75" customHeight="1" x14ac:dyDescent="0.2">
      <c r="A90" s="307">
        <v>59</v>
      </c>
      <c r="B90" s="307" t="s">
        <v>2587</v>
      </c>
      <c r="C90" s="307" t="s">
        <v>2520</v>
      </c>
      <c r="D90" s="307" t="s">
        <v>2521</v>
      </c>
      <c r="E90" s="311"/>
      <c r="F90" s="311"/>
      <c r="G90" s="309"/>
      <c r="H90" s="294"/>
      <c r="I90" s="302"/>
      <c r="L90" s="302"/>
      <c r="M90" s="302"/>
      <c r="N90" s="302"/>
      <c r="O90" s="302"/>
      <c r="P90" s="302"/>
      <c r="Q90" s="302"/>
      <c r="R90" s="302"/>
      <c r="S90" s="302"/>
      <c r="T90" s="294"/>
      <c r="U90" s="294"/>
    </row>
    <row r="91" spans="1:21" ht="12.75" customHeight="1" x14ac:dyDescent="0.2">
      <c r="A91" s="307">
        <v>60</v>
      </c>
      <c r="B91" s="307" t="s">
        <v>2588</v>
      </c>
      <c r="C91" s="307" t="s">
        <v>2511</v>
      </c>
      <c r="D91" s="307" t="s">
        <v>2589</v>
      </c>
      <c r="E91" s="311"/>
      <c r="F91" s="311"/>
      <c r="G91" s="309"/>
      <c r="H91" s="294"/>
      <c r="I91" s="302"/>
      <c r="L91" s="302"/>
      <c r="M91" s="302"/>
      <c r="N91" s="302"/>
      <c r="O91" s="302"/>
      <c r="P91" s="302"/>
      <c r="Q91" s="302"/>
      <c r="R91" s="302"/>
      <c r="S91" s="302"/>
      <c r="T91" s="294"/>
      <c r="U91" s="294"/>
    </row>
    <row r="92" spans="1:21" ht="12.75" customHeight="1" x14ac:dyDescent="0.2">
      <c r="A92" s="307">
        <v>61</v>
      </c>
      <c r="B92" s="307" t="s">
        <v>2590</v>
      </c>
      <c r="C92" s="307" t="s">
        <v>2511</v>
      </c>
      <c r="D92" s="307" t="s">
        <v>2589</v>
      </c>
      <c r="E92" s="311"/>
      <c r="F92" s="311"/>
      <c r="G92" s="309"/>
      <c r="H92" s="294"/>
      <c r="I92" s="302"/>
      <c r="L92" s="302"/>
      <c r="M92" s="302"/>
      <c r="N92" s="302"/>
      <c r="O92" s="302"/>
      <c r="P92" s="302"/>
      <c r="Q92" s="302"/>
      <c r="R92" s="302"/>
      <c r="S92" s="302"/>
      <c r="T92" s="294"/>
      <c r="U92" s="294"/>
    </row>
    <row r="93" spans="1:21" ht="12.75" customHeight="1" x14ac:dyDescent="0.2">
      <c r="A93" s="307">
        <v>62</v>
      </c>
      <c r="B93" s="307" t="s">
        <v>2591</v>
      </c>
      <c r="C93" s="307" t="s">
        <v>2511</v>
      </c>
      <c r="D93" s="307" t="s">
        <v>2589</v>
      </c>
      <c r="E93" s="311"/>
      <c r="F93" s="311"/>
      <c r="G93" s="309"/>
      <c r="H93" s="294"/>
      <c r="I93" s="302"/>
      <c r="L93" s="302"/>
      <c r="M93" s="302"/>
      <c r="N93" s="302"/>
      <c r="O93" s="302"/>
      <c r="P93" s="302"/>
      <c r="Q93" s="302"/>
      <c r="R93" s="302"/>
      <c r="S93" s="302"/>
      <c r="T93" s="294"/>
      <c r="U93" s="294"/>
    </row>
    <row r="94" spans="1:21" ht="12.75" customHeight="1" x14ac:dyDescent="0.2">
      <c r="A94" s="307">
        <v>63</v>
      </c>
      <c r="B94" s="307" t="s">
        <v>2592</v>
      </c>
      <c r="C94" s="307" t="s">
        <v>2511</v>
      </c>
      <c r="D94" s="307" t="s">
        <v>2589</v>
      </c>
      <c r="E94" s="311"/>
      <c r="F94" s="311"/>
      <c r="G94" s="309"/>
      <c r="H94" s="294"/>
      <c r="I94" s="302"/>
      <c r="L94" s="302"/>
      <c r="M94" s="302"/>
      <c r="N94" s="302"/>
      <c r="O94" s="302"/>
      <c r="P94" s="302"/>
      <c r="Q94" s="302"/>
      <c r="R94" s="302"/>
      <c r="S94" s="302"/>
      <c r="T94" s="294"/>
      <c r="U94" s="294"/>
    </row>
    <row r="95" spans="1:21" ht="12.75" customHeight="1" x14ac:dyDescent="0.2">
      <c r="A95" s="307">
        <v>64</v>
      </c>
      <c r="B95" s="307" t="s">
        <v>2593</v>
      </c>
      <c r="C95" s="307" t="s">
        <v>2511</v>
      </c>
      <c r="D95" s="307" t="s">
        <v>2589</v>
      </c>
      <c r="E95" s="311"/>
      <c r="F95" s="311"/>
      <c r="G95" s="309"/>
      <c r="H95" s="294"/>
      <c r="I95" s="302"/>
      <c r="L95" s="302"/>
      <c r="M95" s="302"/>
      <c r="N95" s="302"/>
      <c r="O95" s="302"/>
      <c r="P95" s="302"/>
      <c r="Q95" s="302"/>
      <c r="R95" s="302"/>
      <c r="S95" s="302"/>
      <c r="T95" s="294"/>
      <c r="U95" s="294"/>
    </row>
    <row r="96" spans="1:21" ht="12.75" customHeight="1" x14ac:dyDescent="0.2">
      <c r="A96" s="307">
        <v>65</v>
      </c>
      <c r="B96" s="307" t="s">
        <v>2594</v>
      </c>
      <c r="C96" s="307" t="s">
        <v>2511</v>
      </c>
      <c r="D96" s="307" t="s">
        <v>2589</v>
      </c>
      <c r="E96" s="311"/>
      <c r="F96" s="311"/>
      <c r="G96" s="309"/>
      <c r="H96" s="294"/>
      <c r="I96" s="302"/>
      <c r="L96" s="302"/>
      <c r="M96" s="302"/>
      <c r="N96" s="302"/>
      <c r="O96" s="302"/>
      <c r="P96" s="302"/>
      <c r="Q96" s="302"/>
      <c r="R96" s="302"/>
      <c r="S96" s="302"/>
      <c r="T96" s="294"/>
      <c r="U96" s="294"/>
    </row>
    <row r="97" spans="1:21" ht="12.75" customHeight="1" x14ac:dyDescent="0.2">
      <c r="A97" s="307">
        <v>66</v>
      </c>
      <c r="B97" s="307" t="s">
        <v>2595</v>
      </c>
      <c r="C97" s="307" t="s">
        <v>2511</v>
      </c>
      <c r="D97" s="307" t="s">
        <v>2589</v>
      </c>
      <c r="E97" s="311"/>
      <c r="F97" s="311"/>
      <c r="G97" s="309"/>
      <c r="H97" s="294"/>
      <c r="I97" s="302"/>
      <c r="L97" s="302"/>
      <c r="M97" s="302"/>
      <c r="N97" s="302"/>
      <c r="O97" s="302"/>
      <c r="P97" s="302"/>
      <c r="Q97" s="302"/>
      <c r="R97" s="302"/>
      <c r="S97" s="302"/>
      <c r="T97" s="294"/>
      <c r="U97" s="294"/>
    </row>
    <row r="98" spans="1:21" ht="12.75" customHeight="1" x14ac:dyDescent="0.2">
      <c r="A98" s="307">
        <v>67</v>
      </c>
      <c r="B98" s="307" t="s">
        <v>2596</v>
      </c>
      <c r="C98" s="307" t="s">
        <v>2511</v>
      </c>
      <c r="D98" s="307" t="s">
        <v>2589</v>
      </c>
      <c r="E98" s="311"/>
      <c r="F98" s="311"/>
      <c r="G98" s="309"/>
      <c r="H98" s="294"/>
      <c r="I98" s="302"/>
      <c r="L98" s="302"/>
      <c r="M98" s="302"/>
      <c r="N98" s="302"/>
      <c r="O98" s="302"/>
      <c r="P98" s="302"/>
      <c r="Q98" s="302"/>
      <c r="R98" s="302"/>
      <c r="S98" s="302"/>
      <c r="T98" s="294"/>
      <c r="U98" s="294"/>
    </row>
    <row r="99" spans="1:21" ht="12.75" customHeight="1" x14ac:dyDescent="0.2">
      <c r="A99" s="307">
        <v>68</v>
      </c>
      <c r="B99" s="307" t="s">
        <v>2597</v>
      </c>
      <c r="C99" s="307" t="s">
        <v>2510</v>
      </c>
      <c r="D99" s="307" t="s">
        <v>2686</v>
      </c>
      <c r="E99" s="311"/>
      <c r="F99" s="311"/>
      <c r="G99" s="309"/>
      <c r="H99" s="294"/>
      <c r="I99" s="302"/>
      <c r="L99" s="302"/>
      <c r="M99" s="302"/>
      <c r="N99" s="302"/>
      <c r="O99" s="302"/>
      <c r="P99" s="302"/>
      <c r="Q99" s="302"/>
      <c r="R99" s="302"/>
      <c r="S99" s="302"/>
      <c r="T99" s="294"/>
      <c r="U99" s="294"/>
    </row>
    <row r="100" spans="1:21" ht="12.75" customHeight="1" x14ac:dyDescent="0.2">
      <c r="A100" s="307">
        <v>70</v>
      </c>
      <c r="B100" s="307" t="s">
        <v>2514</v>
      </c>
      <c r="C100" s="307" t="s">
        <v>2513</v>
      </c>
      <c r="D100" s="307" t="s">
        <v>2685</v>
      </c>
      <c r="E100" s="311"/>
      <c r="F100" s="311"/>
      <c r="G100" s="309"/>
      <c r="H100" s="294"/>
      <c r="I100" s="302"/>
      <c r="L100" s="302"/>
      <c r="M100" s="302"/>
      <c r="N100" s="302"/>
      <c r="O100" s="302"/>
      <c r="P100" s="302"/>
      <c r="Q100" s="302"/>
      <c r="R100" s="302"/>
      <c r="S100" s="302"/>
      <c r="T100" s="294"/>
      <c r="U100" s="294"/>
    </row>
    <row r="101" spans="1:21" ht="12.75" customHeight="1" x14ac:dyDescent="0.2">
      <c r="A101" s="307">
        <v>74</v>
      </c>
      <c r="B101" s="307" t="s">
        <v>2598</v>
      </c>
      <c r="C101" s="307" t="s">
        <v>2515</v>
      </c>
      <c r="D101" s="307" t="s">
        <v>2687</v>
      </c>
      <c r="E101" s="311"/>
      <c r="F101" s="311"/>
      <c r="G101" s="309"/>
      <c r="H101" s="294"/>
      <c r="I101" s="302"/>
      <c r="L101" s="302"/>
      <c r="M101" s="302"/>
      <c r="N101" s="302"/>
      <c r="O101" s="302"/>
      <c r="P101" s="302"/>
      <c r="Q101" s="302"/>
      <c r="R101" s="302"/>
      <c r="S101" s="302"/>
      <c r="T101" s="294"/>
      <c r="U101" s="294"/>
    </row>
    <row r="102" spans="1:21" ht="12.75" customHeight="1" x14ac:dyDescent="0.2">
      <c r="A102" s="307">
        <v>75</v>
      </c>
      <c r="B102" s="307" t="s">
        <v>2599</v>
      </c>
      <c r="C102" s="307" t="s">
        <v>2515</v>
      </c>
      <c r="D102" s="307" t="s">
        <v>2687</v>
      </c>
      <c r="E102" s="311"/>
      <c r="F102" s="311"/>
      <c r="G102" s="309"/>
      <c r="H102" s="294"/>
      <c r="I102" s="302"/>
      <c r="L102" s="302"/>
      <c r="M102" s="302"/>
      <c r="N102" s="302"/>
      <c r="O102" s="302"/>
      <c r="P102" s="302"/>
      <c r="Q102" s="302"/>
      <c r="R102" s="302"/>
      <c r="S102" s="302"/>
      <c r="T102" s="294"/>
      <c r="U102" s="294"/>
    </row>
    <row r="103" spans="1:21" ht="12.75" customHeight="1" x14ac:dyDescent="0.2">
      <c r="A103" s="307">
        <v>76</v>
      </c>
      <c r="B103" s="307" t="s">
        <v>2600</v>
      </c>
      <c r="C103" s="307" t="s">
        <v>2515</v>
      </c>
      <c r="D103" s="307" t="s">
        <v>2687</v>
      </c>
      <c r="E103" s="311"/>
      <c r="F103" s="311"/>
      <c r="G103" s="312"/>
      <c r="I103" s="302"/>
      <c r="L103" s="302"/>
      <c r="M103" s="302"/>
      <c r="N103" s="302"/>
      <c r="O103" s="302"/>
      <c r="P103" s="302"/>
      <c r="Q103" s="302"/>
      <c r="R103" s="302"/>
      <c r="S103" s="302"/>
      <c r="T103" s="294"/>
      <c r="U103" s="294"/>
    </row>
    <row r="104" spans="1:21" ht="12.75" customHeight="1" x14ac:dyDescent="0.2">
      <c r="A104" s="307">
        <v>77</v>
      </c>
      <c r="B104" s="307" t="s">
        <v>2601</v>
      </c>
      <c r="C104" s="307" t="s">
        <v>2515</v>
      </c>
      <c r="D104" s="307" t="s">
        <v>2687</v>
      </c>
      <c r="E104" s="311"/>
      <c r="F104" s="311"/>
      <c r="G104" s="312"/>
      <c r="I104" s="302"/>
      <c r="L104" s="302"/>
      <c r="M104" s="302"/>
      <c r="N104" s="302"/>
      <c r="O104" s="302"/>
      <c r="P104" s="302"/>
      <c r="Q104" s="302"/>
      <c r="R104" s="302"/>
      <c r="S104" s="302"/>
      <c r="T104" s="294"/>
      <c r="U104" s="294"/>
    </row>
    <row r="105" spans="1:21" ht="12.75" customHeight="1" x14ac:dyDescent="0.2">
      <c r="A105" s="307">
        <v>78</v>
      </c>
      <c r="B105" s="307" t="s">
        <v>2602</v>
      </c>
      <c r="C105" s="307" t="s">
        <v>2515</v>
      </c>
      <c r="D105" s="307" t="s">
        <v>2687</v>
      </c>
      <c r="E105" s="311"/>
      <c r="F105" s="311"/>
      <c r="G105" s="312"/>
      <c r="I105" s="302"/>
      <c r="L105" s="302"/>
      <c r="M105" s="302"/>
      <c r="N105" s="302"/>
      <c r="O105" s="302"/>
      <c r="P105" s="302"/>
      <c r="Q105" s="302"/>
      <c r="R105" s="302"/>
      <c r="S105" s="302"/>
      <c r="T105" s="294"/>
      <c r="U105" s="294"/>
    </row>
    <row r="106" spans="1:21" ht="12.75" customHeight="1" x14ac:dyDescent="0.2">
      <c r="A106" s="307">
        <v>91</v>
      </c>
      <c r="B106" s="307" t="s">
        <v>2603</v>
      </c>
      <c r="C106" s="307" t="s">
        <v>2509</v>
      </c>
      <c r="D106" s="307" t="s">
        <v>2547</v>
      </c>
      <c r="E106" s="311"/>
      <c r="F106" s="311"/>
      <c r="G106" s="312"/>
      <c r="I106" s="302"/>
      <c r="L106" s="302"/>
      <c r="M106" s="302"/>
      <c r="N106" s="302"/>
      <c r="O106" s="302"/>
      <c r="P106" s="302"/>
      <c r="Q106" s="302"/>
      <c r="R106" s="302"/>
      <c r="S106" s="302"/>
      <c r="T106" s="294"/>
      <c r="U106" s="294"/>
    </row>
    <row r="107" spans="1:21" ht="12.75" customHeight="1" x14ac:dyDescent="0.2">
      <c r="A107" s="307">
        <v>92</v>
      </c>
      <c r="B107" s="307" t="s">
        <v>2604</v>
      </c>
      <c r="C107" s="307" t="s">
        <v>2508</v>
      </c>
      <c r="D107" s="307" t="s">
        <v>2545</v>
      </c>
      <c r="E107" s="311"/>
      <c r="F107" s="311"/>
      <c r="G107" s="312"/>
      <c r="I107" s="302"/>
      <c r="L107" s="302"/>
      <c r="M107" s="302"/>
      <c r="N107" s="302"/>
      <c r="O107" s="302"/>
      <c r="P107" s="302"/>
      <c r="Q107" s="302"/>
      <c r="R107" s="302"/>
      <c r="S107" s="302"/>
      <c r="T107" s="294"/>
      <c r="U107" s="294"/>
    </row>
    <row r="108" spans="1:21" ht="12.75" customHeight="1" x14ac:dyDescent="0.2">
      <c r="A108" s="307">
        <v>93</v>
      </c>
      <c r="B108" s="307" t="s">
        <v>2605</v>
      </c>
      <c r="C108" s="307" t="s">
        <v>2510</v>
      </c>
      <c r="D108" s="307" t="s">
        <v>2686</v>
      </c>
      <c r="E108" s="311"/>
      <c r="F108" s="311"/>
      <c r="G108" s="312"/>
      <c r="I108" s="302"/>
      <c r="L108" s="302"/>
      <c r="M108" s="302"/>
      <c r="N108" s="302"/>
      <c r="O108" s="302"/>
      <c r="P108" s="302"/>
      <c r="Q108" s="302"/>
      <c r="R108" s="302"/>
      <c r="S108" s="302"/>
      <c r="T108" s="294"/>
      <c r="U108" s="294"/>
    </row>
    <row r="109" spans="1:21" ht="12.75" customHeight="1" x14ac:dyDescent="0.2">
      <c r="A109" s="307">
        <v>94</v>
      </c>
      <c r="B109" s="307" t="s">
        <v>2606</v>
      </c>
      <c r="C109" s="307" t="s">
        <v>2510</v>
      </c>
      <c r="D109" s="307" t="s">
        <v>2686</v>
      </c>
      <c r="E109" s="311"/>
      <c r="F109" s="311"/>
      <c r="G109" s="312"/>
      <c r="I109" s="302"/>
      <c r="L109" s="302"/>
      <c r="M109" s="302"/>
      <c r="N109" s="302"/>
      <c r="O109" s="302"/>
      <c r="P109" s="302"/>
      <c r="Q109" s="302"/>
      <c r="R109" s="302"/>
      <c r="S109" s="302"/>
      <c r="T109" s="294"/>
      <c r="U109" s="294"/>
    </row>
    <row r="110" spans="1:21" x14ac:dyDescent="0.2">
      <c r="A110" s="307">
        <v>95</v>
      </c>
      <c r="B110" s="307" t="s">
        <v>2607</v>
      </c>
      <c r="C110" s="307" t="s">
        <v>2510</v>
      </c>
      <c r="D110" s="307" t="s">
        <v>2686</v>
      </c>
      <c r="E110" s="311"/>
      <c r="F110" s="311"/>
      <c r="G110" s="312"/>
      <c r="I110" s="302"/>
      <c r="L110" s="302"/>
      <c r="M110" s="302"/>
      <c r="N110" s="302"/>
      <c r="O110" s="302"/>
      <c r="P110" s="302"/>
      <c r="Q110" s="302"/>
      <c r="R110" s="302"/>
      <c r="S110" s="302"/>
      <c r="T110" s="294"/>
      <c r="U110" s="294"/>
    </row>
    <row r="111" spans="1:21" x14ac:dyDescent="0.2">
      <c r="A111" s="307">
        <v>96</v>
      </c>
      <c r="B111" s="307" t="s">
        <v>2608</v>
      </c>
      <c r="C111" s="307" t="s">
        <v>2507</v>
      </c>
      <c r="D111" s="313" t="s">
        <v>2684</v>
      </c>
      <c r="E111" s="311"/>
      <c r="F111" s="311"/>
      <c r="G111" s="312"/>
      <c r="I111" s="294"/>
      <c r="L111" s="294"/>
      <c r="M111" s="294"/>
      <c r="N111" s="294"/>
      <c r="O111" s="294"/>
      <c r="P111" s="294"/>
      <c r="Q111" s="294"/>
      <c r="R111" s="294"/>
      <c r="S111" s="294"/>
      <c r="T111" s="294"/>
      <c r="U111" s="294"/>
    </row>
    <row r="112" spans="1:21" x14ac:dyDescent="0.2">
      <c r="A112" s="307">
        <v>97</v>
      </c>
      <c r="B112" s="307" t="s">
        <v>2523</v>
      </c>
      <c r="C112" s="307" t="s">
        <v>2522</v>
      </c>
      <c r="D112" s="313" t="s">
        <v>2689</v>
      </c>
      <c r="E112" s="311"/>
      <c r="F112" s="311"/>
      <c r="G112" s="312"/>
      <c r="I112" s="294"/>
      <c r="L112" s="294"/>
      <c r="M112" s="294"/>
      <c r="N112" s="294"/>
      <c r="O112" s="294"/>
      <c r="P112" s="294"/>
      <c r="Q112" s="294"/>
      <c r="R112" s="294"/>
      <c r="S112" s="294"/>
      <c r="T112" s="294"/>
      <c r="U112" s="294"/>
    </row>
    <row r="113" spans="1:21" x14ac:dyDescent="0.2">
      <c r="A113" s="421" t="s">
        <v>2609</v>
      </c>
      <c r="B113" s="307" t="s">
        <v>2516</v>
      </c>
      <c r="C113" s="307" t="s">
        <v>2507</v>
      </c>
      <c r="D113" s="313" t="s">
        <v>2684</v>
      </c>
      <c r="E113" s="311"/>
      <c r="F113" s="311"/>
      <c r="G113" s="312"/>
      <c r="I113" s="294"/>
      <c r="L113" s="294"/>
      <c r="M113" s="294"/>
      <c r="N113" s="294"/>
      <c r="O113" s="294"/>
      <c r="P113" s="294"/>
      <c r="Q113" s="294"/>
      <c r="R113" s="294"/>
      <c r="S113" s="294"/>
      <c r="T113" s="294"/>
      <c r="U113" s="294"/>
    </row>
    <row r="114" spans="1:21" ht="12.75" x14ac:dyDescent="0.2">
      <c r="A114" s="294"/>
      <c r="B114" s="295"/>
      <c r="C114" s="295"/>
      <c r="D114" s="295"/>
      <c r="E114" s="297"/>
      <c r="I114" s="294"/>
      <c r="L114" s="294"/>
      <c r="M114" s="294"/>
      <c r="N114" s="294"/>
      <c r="O114" s="294"/>
      <c r="P114" s="294"/>
      <c r="Q114" s="294"/>
      <c r="R114" s="294"/>
      <c r="S114" s="294"/>
      <c r="T114" s="294"/>
      <c r="U114" s="294"/>
    </row>
    <row r="116" spans="1:21" x14ac:dyDescent="0.2">
      <c r="A116" s="294"/>
      <c r="B116" s="294"/>
      <c r="C116" s="319"/>
      <c r="D116" s="302"/>
      <c r="E116" s="314"/>
    </row>
    <row r="117" spans="1:21" ht="24" x14ac:dyDescent="0.2">
      <c r="A117" s="292" t="s">
        <v>2610</v>
      </c>
      <c r="B117" s="288" t="s">
        <v>2611</v>
      </c>
      <c r="C117" s="292" t="s">
        <v>2612</v>
      </c>
      <c r="D117" s="292" t="s">
        <v>2613</v>
      </c>
      <c r="E117" s="315"/>
    </row>
    <row r="118" spans="1:21" x14ac:dyDescent="0.2">
      <c r="A118" s="291" t="s">
        <v>2614</v>
      </c>
      <c r="B118" s="291" t="s">
        <v>2615</v>
      </c>
      <c r="C118" s="304" t="s">
        <v>2616</v>
      </c>
      <c r="D118" s="305" t="s">
        <v>2623</v>
      </c>
      <c r="E118" s="314"/>
    </row>
    <row r="119" spans="1:21" x14ac:dyDescent="0.2">
      <c r="A119" s="314"/>
      <c r="B119" s="314"/>
      <c r="C119" s="316"/>
      <c r="D119" s="317"/>
      <c r="E119" s="314"/>
    </row>
    <row r="120" spans="1:21" x14ac:dyDescent="0.2">
      <c r="A120" s="314"/>
      <c r="B120" s="314"/>
      <c r="C120" s="316"/>
      <c r="D120" s="317"/>
      <c r="E120" s="314"/>
    </row>
    <row r="121" spans="1:21" ht="24" x14ac:dyDescent="0.2">
      <c r="A121" s="292" t="s">
        <v>2617</v>
      </c>
      <c r="B121" s="288" t="s">
        <v>2618</v>
      </c>
      <c r="C121" s="292" t="s">
        <v>2612</v>
      </c>
      <c r="D121" s="292" t="s">
        <v>2613</v>
      </c>
      <c r="E121" s="315"/>
    </row>
    <row r="122" spans="1:21" x14ac:dyDescent="0.2">
      <c r="A122" s="291" t="s">
        <v>2614</v>
      </c>
      <c r="B122" s="290" t="s">
        <v>2622</v>
      </c>
      <c r="C122" s="304" t="s">
        <v>2619</v>
      </c>
      <c r="D122" s="305" t="s">
        <v>2620</v>
      </c>
      <c r="E122" s="314"/>
    </row>
    <row r="123" spans="1:21" x14ac:dyDescent="0.2">
      <c r="A123" s="314"/>
      <c r="B123" s="318"/>
      <c r="C123" s="316"/>
      <c r="D123" s="317"/>
      <c r="E123" s="314"/>
    </row>
    <row r="124" spans="1:21" x14ac:dyDescent="0.2">
      <c r="A124" s="314"/>
      <c r="B124" s="318"/>
      <c r="C124" s="316"/>
      <c r="D124" s="317"/>
      <c r="E124" s="314"/>
    </row>
  </sheetData>
  <mergeCells count="2">
    <mergeCell ref="A3:B3"/>
    <mergeCell ref="C3:D3"/>
  </mergeCells>
  <pageMargins left="0.7" right="0.7" top="0.75" bottom="0.75" header="0.3" footer="0.3"/>
  <pageSetup paperSize="9" orientation="portrait" horizontalDpi="300" verticalDpi="4294967293" r:id="rId1"/>
  <headerFooter>
    <oddHeader>&amp;LAgreement number: INEA/CEF/ICT/A2017/1560867
Action No: 2017-IT-IA-0150&amp;RTask 2.1 Italian CIUS consolidation
   Deliverable D2.1 Italian CIUS</oddHeader>
    <oddFooter>&amp;LAccountable: AdE                                                                             &amp;C31 ottobre 2018 Versione 2.0.0&amp;R&amp;P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B21"/>
  <sheetViews>
    <sheetView zoomScale="120" zoomScaleNormal="120" workbookViewId="0">
      <selection activeCell="A8" sqref="A8:A9"/>
    </sheetView>
  </sheetViews>
  <sheetFormatPr defaultRowHeight="12" x14ac:dyDescent="0.2"/>
  <cols>
    <col min="1" max="1" width="43.28515625" style="1" customWidth="1"/>
    <col min="2" max="2" width="113.7109375" style="1" customWidth="1"/>
    <col min="3" max="16384" width="9.140625" style="1"/>
  </cols>
  <sheetData>
    <row r="1" spans="1:2" ht="12.75" thickBot="1" x14ac:dyDescent="0.25">
      <c r="A1" s="2" t="s">
        <v>411</v>
      </c>
      <c r="B1" s="3" t="s">
        <v>412</v>
      </c>
    </row>
    <row r="2" spans="1:2" ht="12.75" thickBot="1" x14ac:dyDescent="0.25">
      <c r="A2" s="9" t="s">
        <v>2</v>
      </c>
      <c r="B2" s="4"/>
    </row>
    <row r="3" spans="1:2" ht="23.25" thickBot="1" x14ac:dyDescent="0.25">
      <c r="A3" s="5" t="s">
        <v>3</v>
      </c>
      <c r="B3" s="6" t="s">
        <v>413</v>
      </c>
    </row>
    <row r="4" spans="1:2" ht="23.25" thickBot="1" x14ac:dyDescent="0.25">
      <c r="A4" s="7" t="s">
        <v>4</v>
      </c>
      <c r="B4" s="8" t="s">
        <v>414</v>
      </c>
    </row>
    <row r="5" spans="1:2" ht="34.5" thickBot="1" x14ac:dyDescent="0.25">
      <c r="A5" s="5" t="s">
        <v>5</v>
      </c>
      <c r="B5" s="6" t="s">
        <v>415</v>
      </c>
    </row>
    <row r="6" spans="1:2" ht="34.5" thickBot="1" x14ac:dyDescent="0.25">
      <c r="A6" s="7" t="s">
        <v>6</v>
      </c>
      <c r="B6" s="8" t="s">
        <v>416</v>
      </c>
    </row>
    <row r="7" spans="1:2" ht="12.75" thickBot="1" x14ac:dyDescent="0.25">
      <c r="A7" s="9" t="s">
        <v>7</v>
      </c>
      <c r="B7" s="4"/>
    </row>
    <row r="8" spans="1:2" ht="23.25" thickBot="1" x14ac:dyDescent="0.25">
      <c r="A8" s="5" t="s">
        <v>8</v>
      </c>
      <c r="B8" s="6" t="s">
        <v>417</v>
      </c>
    </row>
    <row r="9" spans="1:2" ht="12.75" thickBot="1" x14ac:dyDescent="0.25">
      <c r="A9" s="7" t="s">
        <v>9</v>
      </c>
      <c r="B9" s="8" t="s">
        <v>418</v>
      </c>
    </row>
    <row r="10" spans="1:2" ht="12.75" thickBot="1" x14ac:dyDescent="0.25">
      <c r="A10" s="9" t="s">
        <v>10</v>
      </c>
      <c r="B10" s="4"/>
    </row>
    <row r="11" spans="1:2" ht="12.75" thickBot="1" x14ac:dyDescent="0.25">
      <c r="A11" s="5" t="s">
        <v>11</v>
      </c>
      <c r="B11" s="6" t="s">
        <v>419</v>
      </c>
    </row>
    <row r="12" spans="1:2" ht="12.75" thickBot="1" x14ac:dyDescent="0.25">
      <c r="A12" s="9" t="s">
        <v>12</v>
      </c>
      <c r="B12" s="4"/>
    </row>
    <row r="13" spans="1:2" ht="23.25" thickBot="1" x14ac:dyDescent="0.25">
      <c r="A13" s="7" t="s">
        <v>13</v>
      </c>
      <c r="B13" s="8" t="s">
        <v>420</v>
      </c>
    </row>
    <row r="14" spans="1:2" ht="23.25" thickBot="1" x14ac:dyDescent="0.25">
      <c r="A14" s="5" t="s">
        <v>14</v>
      </c>
      <c r="B14" s="6" t="s">
        <v>421</v>
      </c>
    </row>
    <row r="15" spans="1:2" ht="12.75" thickBot="1" x14ac:dyDescent="0.25">
      <c r="A15" s="9" t="s">
        <v>15</v>
      </c>
      <c r="B15" s="4"/>
    </row>
    <row r="16" spans="1:2" ht="23.25" thickBot="1" x14ac:dyDescent="0.25">
      <c r="A16" s="7" t="s">
        <v>16</v>
      </c>
      <c r="B16" s="8" t="s">
        <v>422</v>
      </c>
    </row>
    <row r="17" spans="1:2" ht="12.75" thickBot="1" x14ac:dyDescent="0.25">
      <c r="A17" s="5" t="s">
        <v>17</v>
      </c>
      <c r="B17" s="6" t="s">
        <v>423</v>
      </c>
    </row>
    <row r="18" spans="1:2" ht="12.75" thickBot="1" x14ac:dyDescent="0.25">
      <c r="A18" s="9" t="s">
        <v>18</v>
      </c>
      <c r="B18" s="4"/>
    </row>
    <row r="19" spans="1:2" ht="12.75" thickBot="1" x14ac:dyDescent="0.25">
      <c r="A19" s="7" t="s">
        <v>19</v>
      </c>
      <c r="B19" s="8" t="s">
        <v>424</v>
      </c>
    </row>
    <row r="20" spans="1:2" ht="23.25" thickBot="1" x14ac:dyDescent="0.25">
      <c r="A20" s="5" t="s">
        <v>20</v>
      </c>
      <c r="B20" s="6" t="s">
        <v>425</v>
      </c>
    </row>
    <row r="21" spans="1:2" ht="12.75" thickBot="1" x14ac:dyDescent="0.25">
      <c r="A21" s="7" t="s">
        <v>21</v>
      </c>
      <c r="B21" s="8" t="s">
        <v>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B17"/>
  <sheetViews>
    <sheetView topLeftCell="A4" zoomScale="145" zoomScaleNormal="145" workbookViewId="0">
      <selection activeCell="A13" sqref="A13"/>
    </sheetView>
  </sheetViews>
  <sheetFormatPr defaultRowHeight="12" x14ac:dyDescent="0.2"/>
  <cols>
    <col min="1" max="1" width="43.28515625" style="1" customWidth="1"/>
    <col min="2" max="2" width="113.7109375" style="1" customWidth="1"/>
    <col min="3" max="16384" width="9.140625" style="1"/>
  </cols>
  <sheetData>
    <row r="1" spans="1:2" ht="12.75" thickBot="1" x14ac:dyDescent="0.25">
      <c r="A1" s="2" t="s">
        <v>411</v>
      </c>
      <c r="B1" s="3" t="s">
        <v>427</v>
      </c>
    </row>
    <row r="2" spans="1:2" ht="12.75" thickBot="1" x14ac:dyDescent="0.25">
      <c r="A2" s="9" t="s">
        <v>2</v>
      </c>
      <c r="B2" s="4"/>
    </row>
    <row r="3" spans="1:2" ht="34.5" thickBot="1" x14ac:dyDescent="0.25">
      <c r="A3" s="5" t="s">
        <v>428</v>
      </c>
      <c r="B3" s="6" t="s">
        <v>429</v>
      </c>
    </row>
    <row r="4" spans="1:2" ht="23.25" thickBot="1" x14ac:dyDescent="0.25">
      <c r="A4" s="7" t="s">
        <v>430</v>
      </c>
      <c r="B4" s="8" t="s">
        <v>431</v>
      </c>
    </row>
    <row r="5" spans="1:2" ht="12.75" thickBot="1" x14ac:dyDescent="0.25">
      <c r="A5" s="5"/>
      <c r="B5" s="6" t="s">
        <v>432</v>
      </c>
    </row>
    <row r="6" spans="1:2" ht="12.75" thickBot="1" x14ac:dyDescent="0.25">
      <c r="A6" s="9" t="s">
        <v>7</v>
      </c>
      <c r="B6" s="4"/>
    </row>
    <row r="7" spans="1:2" ht="23.25" thickBot="1" x14ac:dyDescent="0.25">
      <c r="A7" s="7" t="s">
        <v>433</v>
      </c>
      <c r="B7" s="8" t="s">
        <v>434</v>
      </c>
    </row>
    <row r="8" spans="1:2" ht="12.75" thickBot="1" x14ac:dyDescent="0.25">
      <c r="A8" s="9" t="s">
        <v>12</v>
      </c>
      <c r="B8" s="4"/>
    </row>
    <row r="9" spans="1:2" ht="12.75" thickBot="1" x14ac:dyDescent="0.25">
      <c r="A9" s="7" t="s">
        <v>435</v>
      </c>
      <c r="B9" s="8" t="s">
        <v>436</v>
      </c>
    </row>
    <row r="10" spans="1:2" ht="12.75" thickBot="1" x14ac:dyDescent="0.25">
      <c r="A10" s="7" t="s">
        <v>437</v>
      </c>
      <c r="B10" s="8" t="s">
        <v>438</v>
      </c>
    </row>
    <row r="11" spans="1:2" ht="12.75" thickBot="1" x14ac:dyDescent="0.25">
      <c r="A11" s="9" t="s">
        <v>15</v>
      </c>
      <c r="B11" s="4" t="s">
        <v>439</v>
      </c>
    </row>
    <row r="12" spans="1:2" ht="23.25" thickBot="1" x14ac:dyDescent="0.25">
      <c r="A12" s="7" t="s">
        <v>440</v>
      </c>
      <c r="B12" s="8" t="s">
        <v>441</v>
      </c>
    </row>
    <row r="13" spans="1:2" ht="12.75" thickBot="1" x14ac:dyDescent="0.25">
      <c r="A13" s="7" t="s">
        <v>442</v>
      </c>
      <c r="B13" s="8" t="s">
        <v>443</v>
      </c>
    </row>
    <row r="14" spans="1:2" ht="23.25" thickBot="1" x14ac:dyDescent="0.25">
      <c r="A14" s="9" t="s">
        <v>18</v>
      </c>
      <c r="B14" s="4" t="s">
        <v>444</v>
      </c>
    </row>
    <row r="15" spans="1:2" ht="57" thickBot="1" x14ac:dyDescent="0.25">
      <c r="A15" s="7" t="s">
        <v>445</v>
      </c>
      <c r="B15" s="8" t="s">
        <v>446</v>
      </c>
    </row>
    <row r="16" spans="1:2" ht="31.5" customHeight="1" thickBot="1" x14ac:dyDescent="0.25">
      <c r="A16" s="5" t="s">
        <v>447</v>
      </c>
      <c r="B16" s="6" t="s">
        <v>448</v>
      </c>
    </row>
    <row r="17" spans="1:2" ht="23.25" thickBot="1" x14ac:dyDescent="0.25">
      <c r="A17" s="7" t="s">
        <v>449</v>
      </c>
      <c r="B17" s="8"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0000"/>
  </sheetPr>
  <dimension ref="A1:B222"/>
  <sheetViews>
    <sheetView topLeftCell="A109" workbookViewId="0">
      <selection activeCell="B116" sqref="B116"/>
    </sheetView>
  </sheetViews>
  <sheetFormatPr defaultRowHeight="15" x14ac:dyDescent="0.25"/>
  <cols>
    <col min="1" max="1" width="10.28515625" customWidth="1"/>
    <col min="2" max="2" width="45.85546875" customWidth="1"/>
  </cols>
  <sheetData>
    <row r="1" spans="1:2" ht="15.75" thickBot="1" x14ac:dyDescent="0.3">
      <c r="A1" s="23" t="s">
        <v>28</v>
      </c>
      <c r="B1" s="27" t="s">
        <v>451</v>
      </c>
    </row>
    <row r="2" spans="1:2" ht="15.75" thickBot="1" x14ac:dyDescent="0.3">
      <c r="A2" s="24" t="s">
        <v>117</v>
      </c>
      <c r="B2" s="28" t="s">
        <v>452</v>
      </c>
    </row>
    <row r="3" spans="1:2" ht="15.75" thickBot="1" x14ac:dyDescent="0.3">
      <c r="A3" s="24" t="s">
        <v>453</v>
      </c>
      <c r="B3" s="29" t="s">
        <v>454</v>
      </c>
    </row>
    <row r="4" spans="1:2" ht="15.75" thickBot="1" x14ac:dyDescent="0.3">
      <c r="A4" s="24" t="s">
        <v>316</v>
      </c>
      <c r="B4" s="29" t="s">
        <v>455</v>
      </c>
    </row>
    <row r="5" spans="1:2" ht="15.75" thickBot="1" x14ac:dyDescent="0.3">
      <c r="A5" s="24" t="s">
        <v>456</v>
      </c>
      <c r="B5" s="29" t="s">
        <v>457</v>
      </c>
    </row>
    <row r="6" spans="1:2" ht="15.75" thickBot="1" x14ac:dyDescent="0.3">
      <c r="A6" s="24" t="s">
        <v>77</v>
      </c>
      <c r="B6" s="29" t="s">
        <v>458</v>
      </c>
    </row>
    <row r="7" spans="1:2" ht="15.75" thickBot="1" x14ac:dyDescent="0.3">
      <c r="A7" s="24" t="s">
        <v>459</v>
      </c>
      <c r="B7" s="29" t="s">
        <v>460</v>
      </c>
    </row>
    <row r="8" spans="1:2" ht="15.75" thickBot="1" x14ac:dyDescent="0.3">
      <c r="A8" s="24" t="s">
        <v>461</v>
      </c>
      <c r="B8" s="29" t="s">
        <v>462</v>
      </c>
    </row>
    <row r="9" spans="1:2" ht="15.75" thickBot="1" x14ac:dyDescent="0.3">
      <c r="A9" s="24" t="s">
        <v>463</v>
      </c>
      <c r="B9" s="29" t="s">
        <v>464</v>
      </c>
    </row>
    <row r="10" spans="1:2" ht="15.75" thickBot="1" x14ac:dyDescent="0.3">
      <c r="A10" s="24" t="s">
        <v>465</v>
      </c>
      <c r="B10" s="29" t="s">
        <v>466</v>
      </c>
    </row>
    <row r="11" spans="1:2" ht="15.75" thickBot="1" x14ac:dyDescent="0.3">
      <c r="A11" s="24" t="s">
        <v>120</v>
      </c>
      <c r="B11" s="29" t="s">
        <v>467</v>
      </c>
    </row>
    <row r="12" spans="1:2" ht="15.75" thickBot="1" x14ac:dyDescent="0.3">
      <c r="A12" s="24" t="s">
        <v>123</v>
      </c>
      <c r="B12" s="29" t="s">
        <v>468</v>
      </c>
    </row>
    <row r="13" spans="1:2" ht="15.75" thickBot="1" x14ac:dyDescent="0.3">
      <c r="A13" s="24" t="s">
        <v>126</v>
      </c>
      <c r="B13" s="29" t="s">
        <v>469</v>
      </c>
    </row>
    <row r="14" spans="1:2" ht="15.75" thickBot="1" x14ac:dyDescent="0.3">
      <c r="A14" s="24" t="s">
        <v>470</v>
      </c>
      <c r="B14" s="29" t="s">
        <v>471</v>
      </c>
    </row>
    <row r="15" spans="1:2" ht="15.75" thickBot="1" x14ac:dyDescent="0.3">
      <c r="A15" s="24" t="s">
        <v>128</v>
      </c>
      <c r="B15" s="29" t="s">
        <v>472</v>
      </c>
    </row>
    <row r="16" spans="1:2" ht="15.75" thickBot="1" x14ac:dyDescent="0.3">
      <c r="A16" s="24" t="s">
        <v>84</v>
      </c>
      <c r="B16" s="29" t="s">
        <v>473</v>
      </c>
    </row>
    <row r="17" spans="1:2" ht="15.75" thickBot="1" x14ac:dyDescent="0.3">
      <c r="A17" s="24" t="s">
        <v>130</v>
      </c>
      <c r="B17" s="29" t="s">
        <v>474</v>
      </c>
    </row>
    <row r="18" spans="1:2" ht="15.75" thickBot="1" x14ac:dyDescent="0.3">
      <c r="A18" s="24" t="s">
        <v>475</v>
      </c>
      <c r="B18" s="29" t="s">
        <v>476</v>
      </c>
    </row>
    <row r="19" spans="1:2" ht="15.75" thickBot="1" x14ac:dyDescent="0.3">
      <c r="A19" s="24" t="s">
        <v>477</v>
      </c>
      <c r="B19" s="29" t="s">
        <v>478</v>
      </c>
    </row>
    <row r="20" spans="1:2" ht="15.75" thickBot="1" x14ac:dyDescent="0.3">
      <c r="A20" s="24" t="s">
        <v>132</v>
      </c>
      <c r="B20" s="29" t="s">
        <v>479</v>
      </c>
    </row>
    <row r="21" spans="1:2" ht="15.75" thickBot="1" x14ac:dyDescent="0.3">
      <c r="A21" s="24" t="s">
        <v>303</v>
      </c>
      <c r="B21" s="29" t="s">
        <v>480</v>
      </c>
    </row>
    <row r="22" spans="1:2" ht="15.75" thickBot="1" x14ac:dyDescent="0.3">
      <c r="A22" s="24" t="s">
        <v>481</v>
      </c>
      <c r="B22" s="29"/>
    </row>
    <row r="23" spans="1:2" ht="15.75" thickBot="1" x14ac:dyDescent="0.3">
      <c r="A23" s="24" t="s">
        <v>482</v>
      </c>
      <c r="B23" s="29" t="s">
        <v>483</v>
      </c>
    </row>
    <row r="24" spans="1:2" ht="15.75" thickBot="1" x14ac:dyDescent="0.3">
      <c r="A24" s="24" t="s">
        <v>484</v>
      </c>
      <c r="B24" s="29" t="s">
        <v>483</v>
      </c>
    </row>
    <row r="25" spans="1:2" ht="15.75" thickBot="1" x14ac:dyDescent="0.3">
      <c r="A25" s="24" t="s">
        <v>485</v>
      </c>
      <c r="B25" s="29"/>
    </row>
    <row r="26" spans="1:2" ht="15.75" thickBot="1" x14ac:dyDescent="0.3">
      <c r="A26" s="24" t="s">
        <v>486</v>
      </c>
      <c r="B26" s="29" t="s">
        <v>487</v>
      </c>
    </row>
    <row r="27" spans="1:2" ht="15.75" thickBot="1" x14ac:dyDescent="0.3">
      <c r="A27" s="24" t="s">
        <v>488</v>
      </c>
      <c r="B27" s="29" t="s">
        <v>489</v>
      </c>
    </row>
    <row r="28" spans="1:2" ht="15.75" thickBot="1" x14ac:dyDescent="0.3">
      <c r="A28" s="24" t="s">
        <v>490</v>
      </c>
      <c r="B28" s="29" t="s">
        <v>491</v>
      </c>
    </row>
    <row r="29" spans="1:2" ht="23.25" thickBot="1" x14ac:dyDescent="0.3">
      <c r="A29" s="24" t="s">
        <v>137</v>
      </c>
      <c r="B29" s="29" t="s">
        <v>492</v>
      </c>
    </row>
    <row r="30" spans="1:2" ht="23.25" thickBot="1" x14ac:dyDescent="0.3">
      <c r="A30" s="24" t="s">
        <v>493</v>
      </c>
      <c r="B30" s="29" t="s">
        <v>494</v>
      </c>
    </row>
    <row r="31" spans="1:2" ht="15.75" thickBot="1" x14ac:dyDescent="0.3">
      <c r="A31" s="24" t="s">
        <v>495</v>
      </c>
      <c r="B31" s="29" t="s">
        <v>496</v>
      </c>
    </row>
    <row r="32" spans="1:2" ht="23.25" thickBot="1" x14ac:dyDescent="0.3">
      <c r="A32" s="24" t="s">
        <v>88</v>
      </c>
      <c r="B32" s="29" t="s">
        <v>497</v>
      </c>
    </row>
    <row r="33" spans="1:2" ht="23.25" thickBot="1" x14ac:dyDescent="0.3">
      <c r="A33" s="24" t="s">
        <v>498</v>
      </c>
      <c r="B33" s="29" t="s">
        <v>499</v>
      </c>
    </row>
    <row r="34" spans="1:2" ht="23.25" thickBot="1" x14ac:dyDescent="0.3">
      <c r="A34" s="24" t="s">
        <v>500</v>
      </c>
      <c r="B34" s="29" t="s">
        <v>501</v>
      </c>
    </row>
    <row r="35" spans="1:2" ht="23.25" thickBot="1" x14ac:dyDescent="0.3">
      <c r="A35" s="24" t="s">
        <v>502</v>
      </c>
      <c r="B35" s="29" t="s">
        <v>503</v>
      </c>
    </row>
    <row r="36" spans="1:2" ht="23.25" thickBot="1" x14ac:dyDescent="0.3">
      <c r="A36" s="24" t="s">
        <v>504</v>
      </c>
      <c r="B36" s="29" t="s">
        <v>505</v>
      </c>
    </row>
    <row r="37" spans="1:2" ht="22.5" x14ac:dyDescent="0.25">
      <c r="A37" s="25" t="s">
        <v>506</v>
      </c>
      <c r="B37" s="30" t="s">
        <v>507</v>
      </c>
    </row>
    <row r="38" spans="1:2" ht="23.25" thickBot="1" x14ac:dyDescent="0.3">
      <c r="A38" s="24" t="s">
        <v>47</v>
      </c>
      <c r="B38" s="29" t="s">
        <v>508</v>
      </c>
    </row>
    <row r="39" spans="1:2" ht="23.25" thickBot="1" x14ac:dyDescent="0.3">
      <c r="A39" s="24" t="s">
        <v>37</v>
      </c>
      <c r="B39" s="29" t="s">
        <v>508</v>
      </c>
    </row>
    <row r="40" spans="1:2" ht="23.25" thickBot="1" x14ac:dyDescent="0.3">
      <c r="A40" s="24" t="s">
        <v>509</v>
      </c>
      <c r="B40" s="29" t="s">
        <v>510</v>
      </c>
    </row>
    <row r="41" spans="1:2" ht="15.75" thickBot="1" x14ac:dyDescent="0.3">
      <c r="A41" s="24" t="s">
        <v>511</v>
      </c>
      <c r="B41" s="29" t="s">
        <v>512</v>
      </c>
    </row>
    <row r="42" spans="1:2" ht="22.5" x14ac:dyDescent="0.25">
      <c r="A42" s="25" t="s">
        <v>513</v>
      </c>
      <c r="B42" s="30" t="s">
        <v>514</v>
      </c>
    </row>
    <row r="43" spans="1:2" ht="23.25" thickBot="1" x14ac:dyDescent="0.3">
      <c r="A43" s="24" t="s">
        <v>495</v>
      </c>
      <c r="B43" s="29" t="s">
        <v>515</v>
      </c>
    </row>
    <row r="44" spans="1:2" ht="23.25" thickBot="1" x14ac:dyDescent="0.3">
      <c r="A44" s="24" t="s">
        <v>52</v>
      </c>
      <c r="B44" s="29" t="s">
        <v>516</v>
      </c>
    </row>
    <row r="45" spans="1:2" ht="23.25" thickBot="1" x14ac:dyDescent="0.3">
      <c r="A45" s="24" t="s">
        <v>517</v>
      </c>
      <c r="B45" s="29" t="s">
        <v>518</v>
      </c>
    </row>
    <row r="46" spans="1:2" ht="23.25" thickBot="1" x14ac:dyDescent="0.3">
      <c r="A46" s="24" t="s">
        <v>519</v>
      </c>
      <c r="B46" s="29" t="s">
        <v>520</v>
      </c>
    </row>
    <row r="47" spans="1:2" ht="23.25" thickBot="1" x14ac:dyDescent="0.3">
      <c r="A47" s="24" t="s">
        <v>55</v>
      </c>
      <c r="B47" s="29" t="s">
        <v>521</v>
      </c>
    </row>
    <row r="48" spans="1:2" ht="23.25" thickBot="1" x14ac:dyDescent="0.3">
      <c r="A48" s="24" t="s">
        <v>56</v>
      </c>
      <c r="B48" s="29" t="s">
        <v>522</v>
      </c>
    </row>
    <row r="49" spans="1:2" ht="23.25" thickBot="1" x14ac:dyDescent="0.3">
      <c r="A49" s="24" t="s">
        <v>110</v>
      </c>
      <c r="B49" s="29" t="s">
        <v>523</v>
      </c>
    </row>
    <row r="50" spans="1:2" ht="23.25" thickBot="1" x14ac:dyDescent="0.3">
      <c r="A50" s="24" t="s">
        <v>524</v>
      </c>
      <c r="B50" s="29" t="s">
        <v>525</v>
      </c>
    </row>
    <row r="51" spans="1:2" ht="15.75" thickBot="1" x14ac:dyDescent="0.3">
      <c r="A51" s="24" t="s">
        <v>526</v>
      </c>
      <c r="B51" s="29" t="s">
        <v>527</v>
      </c>
    </row>
    <row r="52" spans="1:2" ht="23.25" thickBot="1" x14ac:dyDescent="0.3">
      <c r="A52" s="24" t="s">
        <v>144</v>
      </c>
      <c r="B52" s="29" t="s">
        <v>528</v>
      </c>
    </row>
    <row r="53" spans="1:2" ht="23.25" thickBot="1" x14ac:dyDescent="0.3">
      <c r="A53" s="24" t="s">
        <v>146</v>
      </c>
      <c r="B53" s="29" t="s">
        <v>529</v>
      </c>
    </row>
    <row r="54" spans="1:2" ht="23.25" thickBot="1" x14ac:dyDescent="0.3">
      <c r="A54" s="24" t="s">
        <v>149</v>
      </c>
      <c r="B54" s="29" t="s">
        <v>530</v>
      </c>
    </row>
    <row r="55" spans="1:2" ht="15.75" thickBot="1" x14ac:dyDescent="0.3">
      <c r="A55" s="24" t="s">
        <v>531</v>
      </c>
      <c r="B55" s="29" t="s">
        <v>532</v>
      </c>
    </row>
    <row r="56" spans="1:2" ht="23.25" thickBot="1" x14ac:dyDescent="0.3">
      <c r="A56" s="24" t="s">
        <v>91</v>
      </c>
      <c r="B56" s="29" t="s">
        <v>533</v>
      </c>
    </row>
    <row r="57" spans="1:2" ht="23.25" thickBot="1" x14ac:dyDescent="0.3">
      <c r="A57" s="24" t="s">
        <v>534</v>
      </c>
      <c r="B57" s="29" t="s">
        <v>535</v>
      </c>
    </row>
    <row r="58" spans="1:2" ht="23.25" thickBot="1" x14ac:dyDescent="0.3">
      <c r="A58" s="24" t="s">
        <v>536</v>
      </c>
      <c r="B58" s="29" t="s">
        <v>537</v>
      </c>
    </row>
    <row r="59" spans="1:2" ht="23.25" thickBot="1" x14ac:dyDescent="0.3">
      <c r="A59" s="24" t="s">
        <v>538</v>
      </c>
      <c r="B59" s="29" t="s">
        <v>539</v>
      </c>
    </row>
    <row r="60" spans="1:2" ht="23.25" thickBot="1" x14ac:dyDescent="0.3">
      <c r="A60" s="24" t="s">
        <v>540</v>
      </c>
      <c r="B60" s="29" t="s">
        <v>541</v>
      </c>
    </row>
    <row r="61" spans="1:2" ht="22.5" x14ac:dyDescent="0.25">
      <c r="A61" s="25" t="s">
        <v>542</v>
      </c>
      <c r="B61" s="30" t="s">
        <v>543</v>
      </c>
    </row>
    <row r="62" spans="1:2" ht="23.25" thickBot="1" x14ac:dyDescent="0.3">
      <c r="A62" s="24" t="s">
        <v>142</v>
      </c>
      <c r="B62" s="29" t="s">
        <v>544</v>
      </c>
    </row>
    <row r="63" spans="1:2" ht="23.25" thickBot="1" x14ac:dyDescent="0.3">
      <c r="A63" s="24" t="s">
        <v>545</v>
      </c>
      <c r="B63" s="29" t="s">
        <v>546</v>
      </c>
    </row>
    <row r="64" spans="1:2" ht="22.5" x14ac:dyDescent="0.25">
      <c r="A64" s="25" t="s">
        <v>547</v>
      </c>
      <c r="B64" s="30" t="s">
        <v>548</v>
      </c>
    </row>
    <row r="65" spans="1:2" ht="23.25" thickBot="1" x14ac:dyDescent="0.3">
      <c r="A65" s="24" t="s">
        <v>549</v>
      </c>
      <c r="B65" s="29" t="s">
        <v>550</v>
      </c>
    </row>
    <row r="66" spans="1:2" ht="23.25" thickBot="1" x14ac:dyDescent="0.3">
      <c r="A66" s="24" t="s">
        <v>58</v>
      </c>
      <c r="B66" s="29" t="s">
        <v>551</v>
      </c>
    </row>
    <row r="67" spans="1:2" ht="23.25" thickBot="1" x14ac:dyDescent="0.3">
      <c r="A67" s="24" t="s">
        <v>552</v>
      </c>
      <c r="B67" s="29" t="s">
        <v>553</v>
      </c>
    </row>
    <row r="68" spans="1:2" ht="23.25" thickBot="1" x14ac:dyDescent="0.3">
      <c r="A68" s="24" t="s">
        <v>554</v>
      </c>
      <c r="B68" s="29" t="s">
        <v>555</v>
      </c>
    </row>
    <row r="69" spans="1:2" ht="23.25" thickBot="1" x14ac:dyDescent="0.3">
      <c r="A69" s="24" t="s">
        <v>60</v>
      </c>
      <c r="B69" s="29" t="s">
        <v>556</v>
      </c>
    </row>
    <row r="70" spans="1:2" ht="23.25" thickBot="1" x14ac:dyDescent="0.3">
      <c r="A70" s="24" t="s">
        <v>61</v>
      </c>
      <c r="B70" s="29" t="s">
        <v>557</v>
      </c>
    </row>
    <row r="71" spans="1:2" ht="23.25" thickBot="1" x14ac:dyDescent="0.3">
      <c r="A71" s="24" t="s">
        <v>113</v>
      </c>
      <c r="B71" s="29" t="s">
        <v>558</v>
      </c>
    </row>
    <row r="72" spans="1:2" ht="23.25" thickBot="1" x14ac:dyDescent="0.3">
      <c r="A72" s="24" t="s">
        <v>559</v>
      </c>
      <c r="B72" s="29" t="s">
        <v>560</v>
      </c>
    </row>
    <row r="73" spans="1:2" ht="15.75" thickBot="1" x14ac:dyDescent="0.3">
      <c r="A73" s="24" t="s">
        <v>561</v>
      </c>
      <c r="B73" s="29" t="s">
        <v>562</v>
      </c>
    </row>
    <row r="74" spans="1:2" ht="23.25" thickBot="1" x14ac:dyDescent="0.3">
      <c r="A74" s="24" t="s">
        <v>155</v>
      </c>
      <c r="B74" s="29" t="s">
        <v>563</v>
      </c>
    </row>
    <row r="75" spans="1:2" ht="23.25" thickBot="1" x14ac:dyDescent="0.3">
      <c r="A75" s="24" t="s">
        <v>564</v>
      </c>
      <c r="B75" s="29" t="s">
        <v>565</v>
      </c>
    </row>
    <row r="76" spans="1:2" ht="23.25" thickBot="1" x14ac:dyDescent="0.3">
      <c r="A76" s="24" t="s">
        <v>566</v>
      </c>
      <c r="B76" s="29" t="s">
        <v>567</v>
      </c>
    </row>
    <row r="77" spans="1:2" ht="15.75" thickBot="1" x14ac:dyDescent="0.3">
      <c r="A77" s="24" t="s">
        <v>568</v>
      </c>
      <c r="B77" s="29" t="s">
        <v>569</v>
      </c>
    </row>
    <row r="78" spans="1:2" ht="15.75" thickBot="1" x14ac:dyDescent="0.3">
      <c r="A78" s="24" t="s">
        <v>153</v>
      </c>
      <c r="B78" s="29" t="s">
        <v>570</v>
      </c>
    </row>
    <row r="79" spans="1:2" ht="15.75" thickBot="1" x14ac:dyDescent="0.3">
      <c r="A79" s="24" t="s">
        <v>571</v>
      </c>
      <c r="B79" s="29" t="s">
        <v>572</v>
      </c>
    </row>
    <row r="80" spans="1:2" ht="23.25" thickBot="1" x14ac:dyDescent="0.3">
      <c r="A80" s="24" t="s">
        <v>573</v>
      </c>
      <c r="B80" s="29" t="s">
        <v>574</v>
      </c>
    </row>
    <row r="81" spans="1:2" ht="15.75" thickBot="1" x14ac:dyDescent="0.3">
      <c r="A81" s="24" t="s">
        <v>575</v>
      </c>
      <c r="B81" s="29" t="s">
        <v>576</v>
      </c>
    </row>
    <row r="82" spans="1:2" ht="22.5" x14ac:dyDescent="0.25">
      <c r="A82" s="25" t="s">
        <v>577</v>
      </c>
      <c r="B82" s="30" t="s">
        <v>578</v>
      </c>
    </row>
    <row r="83" spans="1:2" ht="15.75" thickBot="1" x14ac:dyDescent="0.3">
      <c r="A83" s="24"/>
      <c r="B83" s="31"/>
    </row>
    <row r="84" spans="1:2" ht="15.75" thickBot="1" x14ac:dyDescent="0.3">
      <c r="A84" s="24" t="s">
        <v>579</v>
      </c>
      <c r="B84" s="29" t="s">
        <v>580</v>
      </c>
    </row>
    <row r="85" spans="1:2" ht="15.75" thickBot="1" x14ac:dyDescent="0.3">
      <c r="A85" s="24" t="s">
        <v>93</v>
      </c>
      <c r="B85" s="29" t="s">
        <v>581</v>
      </c>
    </row>
    <row r="86" spans="1:2" ht="23.25" thickBot="1" x14ac:dyDescent="0.3">
      <c r="A86" s="24" t="s">
        <v>50</v>
      </c>
      <c r="B86" s="29" t="s">
        <v>582</v>
      </c>
    </row>
    <row r="87" spans="1:2" x14ac:dyDescent="0.25">
      <c r="A87" s="25" t="s">
        <v>583</v>
      </c>
      <c r="B87" s="30" t="s">
        <v>584</v>
      </c>
    </row>
    <row r="88" spans="1:2" ht="23.25" thickBot="1" x14ac:dyDescent="0.3">
      <c r="A88" s="24" t="s">
        <v>585</v>
      </c>
      <c r="B88" s="29" t="s">
        <v>586</v>
      </c>
    </row>
    <row r="89" spans="1:2" ht="23.25" thickBot="1" x14ac:dyDescent="0.3">
      <c r="A89" s="24" t="s">
        <v>587</v>
      </c>
      <c r="B89" s="29" t="s">
        <v>588</v>
      </c>
    </row>
    <row r="90" spans="1:2" ht="23.25" thickBot="1" x14ac:dyDescent="0.3">
      <c r="A90" s="24" t="s">
        <v>589</v>
      </c>
      <c r="B90" s="29" t="s">
        <v>590</v>
      </c>
    </row>
    <row r="91" spans="1:2" ht="23.25" thickBot="1" x14ac:dyDescent="0.3">
      <c r="A91" s="24" t="s">
        <v>591</v>
      </c>
      <c r="B91" s="29" t="s">
        <v>592</v>
      </c>
    </row>
    <row r="92" spans="1:2" ht="23.25" thickBot="1" x14ac:dyDescent="0.3">
      <c r="A92" s="24" t="s">
        <v>593</v>
      </c>
      <c r="B92" s="29" t="s">
        <v>594</v>
      </c>
    </row>
    <row r="93" spans="1:2" ht="23.25" thickBot="1" x14ac:dyDescent="0.3">
      <c r="A93" s="24" t="s">
        <v>595</v>
      </c>
      <c r="B93" s="29" t="s">
        <v>596</v>
      </c>
    </row>
    <row r="94" spans="1:2" ht="23.25" thickBot="1" x14ac:dyDescent="0.3">
      <c r="A94" s="24" t="s">
        <v>597</v>
      </c>
      <c r="B94" s="29" t="s">
        <v>598</v>
      </c>
    </row>
    <row r="95" spans="1:2" ht="15.75" thickBot="1" x14ac:dyDescent="0.3">
      <c r="A95" s="24" t="s">
        <v>599</v>
      </c>
      <c r="B95" s="29" t="s">
        <v>600</v>
      </c>
    </row>
    <row r="96" spans="1:2" ht="23.25" thickBot="1" x14ac:dyDescent="0.3">
      <c r="A96" s="24" t="s">
        <v>280</v>
      </c>
      <c r="B96" s="29" t="s">
        <v>601</v>
      </c>
    </row>
    <row r="97" spans="1:2" ht="15.75" thickBot="1" x14ac:dyDescent="0.3">
      <c r="A97" s="24" t="s">
        <v>281</v>
      </c>
      <c r="B97" s="29" t="s">
        <v>602</v>
      </c>
    </row>
    <row r="98" spans="1:2" x14ac:dyDescent="0.25">
      <c r="A98" s="25" t="s">
        <v>282</v>
      </c>
      <c r="B98" s="30" t="s">
        <v>603</v>
      </c>
    </row>
    <row r="99" spans="1:2" ht="15.75" thickBot="1" x14ac:dyDescent="0.3">
      <c r="A99" s="24" t="s">
        <v>604</v>
      </c>
      <c r="B99" s="29" t="s">
        <v>605</v>
      </c>
    </row>
    <row r="100" spans="1:2" ht="15.75" thickBot="1" x14ac:dyDescent="0.3">
      <c r="A100" s="24" t="s">
        <v>606</v>
      </c>
      <c r="B100" s="29" t="s">
        <v>607</v>
      </c>
    </row>
    <row r="101" spans="1:2" ht="15.75" thickBot="1" x14ac:dyDescent="0.3">
      <c r="A101" s="24" t="s">
        <v>283</v>
      </c>
      <c r="B101" s="29" t="s">
        <v>608</v>
      </c>
    </row>
    <row r="102" spans="1:2" ht="15.75" thickBot="1" x14ac:dyDescent="0.3">
      <c r="A102" s="24" t="s">
        <v>286</v>
      </c>
      <c r="B102" s="29" t="s">
        <v>609</v>
      </c>
    </row>
    <row r="103" spans="1:2" ht="15.75" thickBot="1" x14ac:dyDescent="0.3">
      <c r="A103" s="24" t="s">
        <v>610</v>
      </c>
      <c r="B103" s="29" t="s">
        <v>611</v>
      </c>
    </row>
    <row r="104" spans="1:2" ht="23.25" thickBot="1" x14ac:dyDescent="0.3">
      <c r="A104" s="24" t="s">
        <v>62</v>
      </c>
      <c r="B104" s="29" t="s">
        <v>612</v>
      </c>
    </row>
    <row r="105" spans="1:2" ht="23.25" thickBot="1" x14ac:dyDescent="0.3">
      <c r="A105" s="24" t="s">
        <v>613</v>
      </c>
      <c r="B105" s="29" t="s">
        <v>614</v>
      </c>
    </row>
    <row r="106" spans="1:2" ht="23.25" thickBot="1" x14ac:dyDescent="0.3">
      <c r="A106" s="24" t="s">
        <v>615</v>
      </c>
      <c r="B106" s="29" t="s">
        <v>616</v>
      </c>
    </row>
    <row r="107" spans="1:2" ht="23.25" thickBot="1" x14ac:dyDescent="0.3">
      <c r="A107" s="24" t="s">
        <v>65</v>
      </c>
      <c r="B107" s="29" t="s">
        <v>617</v>
      </c>
    </row>
    <row r="108" spans="1:2" ht="23.25" thickBot="1" x14ac:dyDescent="0.3">
      <c r="A108" s="24" t="s">
        <v>66</v>
      </c>
      <c r="B108" s="29" t="s">
        <v>618</v>
      </c>
    </row>
    <row r="109" spans="1:2" ht="23.25" thickBot="1" x14ac:dyDescent="0.3">
      <c r="A109" s="24" t="s">
        <v>115</v>
      </c>
      <c r="B109" s="29" t="s">
        <v>619</v>
      </c>
    </row>
    <row r="110" spans="1:2" ht="23.25" thickBot="1" x14ac:dyDescent="0.3">
      <c r="A110" s="24" t="s">
        <v>620</v>
      </c>
      <c r="B110" s="29" t="s">
        <v>621</v>
      </c>
    </row>
    <row r="111" spans="1:2" ht="15.75" thickBot="1" x14ac:dyDescent="0.3">
      <c r="A111" s="24" t="s">
        <v>622</v>
      </c>
      <c r="B111" s="29" t="s">
        <v>623</v>
      </c>
    </row>
    <row r="112" spans="1:2" ht="15.75" thickBot="1" x14ac:dyDescent="0.3">
      <c r="A112" s="24" t="s">
        <v>70</v>
      </c>
      <c r="B112" s="29" t="s">
        <v>624</v>
      </c>
    </row>
    <row r="113" spans="1:2" ht="15.75" thickBot="1" x14ac:dyDescent="0.3">
      <c r="A113" s="24" t="s">
        <v>159</v>
      </c>
      <c r="B113" s="29" t="s">
        <v>625</v>
      </c>
    </row>
    <row r="114" spans="1:2" ht="15.75" thickBot="1" x14ac:dyDescent="0.3">
      <c r="A114" s="24" t="s">
        <v>160</v>
      </c>
      <c r="B114" s="29" t="s">
        <v>626</v>
      </c>
    </row>
    <row r="115" spans="1:2" ht="15.75" thickBot="1" x14ac:dyDescent="0.3">
      <c r="A115" s="24" t="s">
        <v>627</v>
      </c>
      <c r="B115" s="29" t="s">
        <v>628</v>
      </c>
    </row>
    <row r="116" spans="1:2" ht="15.75" thickBot="1" x14ac:dyDescent="0.3">
      <c r="A116" s="24" t="s">
        <v>40</v>
      </c>
      <c r="B116" s="29" t="s">
        <v>629</v>
      </c>
    </row>
    <row r="117" spans="1:2" ht="23.25" thickBot="1" x14ac:dyDescent="0.3">
      <c r="A117" s="24" t="s">
        <v>163</v>
      </c>
      <c r="B117" s="29" t="s">
        <v>630</v>
      </c>
    </row>
    <row r="118" spans="1:2" ht="23.25" thickBot="1" x14ac:dyDescent="0.3">
      <c r="A118" s="24" t="s">
        <v>164</v>
      </c>
      <c r="B118" s="29" t="s">
        <v>631</v>
      </c>
    </row>
    <row r="119" spans="1:2" ht="15.75" thickBot="1" x14ac:dyDescent="0.3">
      <c r="A119" s="24" t="s">
        <v>632</v>
      </c>
      <c r="B119" s="29" t="s">
        <v>633</v>
      </c>
    </row>
    <row r="120" spans="1:2" ht="23.25" thickBot="1" x14ac:dyDescent="0.3">
      <c r="A120" s="24" t="s">
        <v>634</v>
      </c>
      <c r="B120" s="29" t="s">
        <v>635</v>
      </c>
    </row>
    <row r="121" spans="1:2" ht="15.75" thickBot="1" x14ac:dyDescent="0.3">
      <c r="A121" s="24" t="s">
        <v>636</v>
      </c>
      <c r="B121" s="29" t="s">
        <v>637</v>
      </c>
    </row>
    <row r="122" spans="1:2" ht="15.75" thickBot="1" x14ac:dyDescent="0.3">
      <c r="A122" s="24" t="s">
        <v>638</v>
      </c>
      <c r="B122" s="29" t="s">
        <v>639</v>
      </c>
    </row>
    <row r="123" spans="1:2" ht="15.75" thickBot="1" x14ac:dyDescent="0.3">
      <c r="A123" s="24" t="s">
        <v>640</v>
      </c>
      <c r="B123" s="29" t="s">
        <v>641</v>
      </c>
    </row>
    <row r="124" spans="1:2" ht="23.25" thickBot="1" x14ac:dyDescent="0.3">
      <c r="A124" s="24" t="s">
        <v>642</v>
      </c>
      <c r="B124" s="29" t="s">
        <v>501</v>
      </c>
    </row>
    <row r="125" spans="1:2" ht="15.75" thickBot="1" x14ac:dyDescent="0.3">
      <c r="A125" s="24" t="s">
        <v>642</v>
      </c>
      <c r="B125" s="29" t="s">
        <v>572</v>
      </c>
    </row>
    <row r="126" spans="1:2" ht="23.25" thickBot="1" x14ac:dyDescent="0.3">
      <c r="A126" s="24" t="s">
        <v>643</v>
      </c>
      <c r="B126" s="29" t="s">
        <v>644</v>
      </c>
    </row>
    <row r="127" spans="1:2" ht="15.75" thickBot="1" x14ac:dyDescent="0.3">
      <c r="A127" s="24" t="s">
        <v>645</v>
      </c>
      <c r="B127" s="29" t="s">
        <v>646</v>
      </c>
    </row>
    <row r="128" spans="1:2" ht="15.75" thickBot="1" x14ac:dyDescent="0.3">
      <c r="A128" s="24" t="s">
        <v>647</v>
      </c>
      <c r="B128" s="29" t="s">
        <v>648</v>
      </c>
    </row>
    <row r="129" spans="1:2" ht="15.75" thickBot="1" x14ac:dyDescent="0.3">
      <c r="A129" s="24" t="s">
        <v>649</v>
      </c>
      <c r="B129" s="29" t="s">
        <v>650</v>
      </c>
    </row>
    <row r="130" spans="1:2" ht="15.75" thickBot="1" x14ac:dyDescent="0.3">
      <c r="A130" s="24" t="s">
        <v>651</v>
      </c>
      <c r="B130" s="29" t="s">
        <v>652</v>
      </c>
    </row>
    <row r="131" spans="1:2" x14ac:dyDescent="0.25">
      <c r="A131" s="25" t="s">
        <v>653</v>
      </c>
      <c r="B131" s="30" t="s">
        <v>654</v>
      </c>
    </row>
    <row r="132" spans="1:2" x14ac:dyDescent="0.25">
      <c r="A132" s="26"/>
      <c r="B132" s="32"/>
    </row>
    <row r="133" spans="1:2" ht="15.75" thickBot="1" x14ac:dyDescent="0.3">
      <c r="A133" s="24"/>
      <c r="B133" s="31"/>
    </row>
    <row r="134" spans="1:2" x14ac:dyDescent="0.25">
      <c r="A134" s="25" t="s">
        <v>655</v>
      </c>
      <c r="B134" s="30" t="s">
        <v>656</v>
      </c>
    </row>
    <row r="135" spans="1:2" ht="15.75" thickBot="1" x14ac:dyDescent="0.3">
      <c r="A135" s="24"/>
      <c r="B135" s="31"/>
    </row>
    <row r="136" spans="1:2" ht="15.75" thickBot="1" x14ac:dyDescent="0.3">
      <c r="A136" s="24" t="s">
        <v>325</v>
      </c>
      <c r="B136" s="29" t="s">
        <v>657</v>
      </c>
    </row>
    <row r="137" spans="1:2" ht="23.25" thickBot="1" x14ac:dyDescent="0.3">
      <c r="A137" s="24" t="s">
        <v>658</v>
      </c>
      <c r="B137" s="29" t="s">
        <v>659</v>
      </c>
    </row>
    <row r="138" spans="1:2" ht="15.75" thickBot="1" x14ac:dyDescent="0.3">
      <c r="A138" s="24" t="s">
        <v>660</v>
      </c>
      <c r="B138" s="29" t="s">
        <v>646</v>
      </c>
    </row>
    <row r="139" spans="1:2" ht="15.75" thickBot="1" x14ac:dyDescent="0.3">
      <c r="A139" s="24" t="s">
        <v>661</v>
      </c>
      <c r="B139" s="29" t="s">
        <v>648</v>
      </c>
    </row>
    <row r="140" spans="1:2" ht="15.75" thickBot="1" x14ac:dyDescent="0.3">
      <c r="A140" s="24" t="s">
        <v>662</v>
      </c>
      <c r="B140" s="29" t="s">
        <v>650</v>
      </c>
    </row>
    <row r="141" spans="1:2" ht="15.75" thickBot="1" x14ac:dyDescent="0.3">
      <c r="A141" s="24" t="s">
        <v>663</v>
      </c>
      <c r="B141" s="29" t="s">
        <v>652</v>
      </c>
    </row>
    <row r="142" spans="1:2" ht="15.75" thickBot="1" x14ac:dyDescent="0.3">
      <c r="A142" s="24" t="s">
        <v>664</v>
      </c>
      <c r="B142" s="29" t="s">
        <v>654</v>
      </c>
    </row>
    <row r="143" spans="1:2" x14ac:dyDescent="0.25">
      <c r="A143" s="25" t="s">
        <v>665</v>
      </c>
      <c r="B143" s="30" t="s">
        <v>656</v>
      </c>
    </row>
    <row r="144" spans="1:2" ht="15.75" thickBot="1" x14ac:dyDescent="0.3">
      <c r="A144" s="24"/>
      <c r="B144" s="31"/>
    </row>
    <row r="145" spans="1:2" ht="15.75" thickBot="1" x14ac:dyDescent="0.3">
      <c r="A145" s="24" t="s">
        <v>328</v>
      </c>
      <c r="B145" s="29" t="s">
        <v>657</v>
      </c>
    </row>
    <row r="146" spans="1:2" ht="23.25" thickBot="1" x14ac:dyDescent="0.3">
      <c r="A146" s="24" t="s">
        <v>666</v>
      </c>
      <c r="B146" s="29" t="s">
        <v>659</v>
      </c>
    </row>
    <row r="147" spans="1:2" ht="15.75" thickBot="1" x14ac:dyDescent="0.3">
      <c r="A147" s="24" t="s">
        <v>667</v>
      </c>
      <c r="B147" s="29" t="s">
        <v>668</v>
      </c>
    </row>
    <row r="148" spans="1:2" ht="15.75" thickBot="1" x14ac:dyDescent="0.3">
      <c r="A148" s="24" t="s">
        <v>331</v>
      </c>
      <c r="B148" s="29" t="s">
        <v>669</v>
      </c>
    </row>
    <row r="149" spans="1:2" ht="15.75" thickBot="1" x14ac:dyDescent="0.3">
      <c r="A149" s="24" t="s">
        <v>333</v>
      </c>
      <c r="B149" s="29" t="s">
        <v>670</v>
      </c>
    </row>
    <row r="150" spans="1:2" ht="15.75" thickBot="1" x14ac:dyDescent="0.3">
      <c r="A150" s="24" t="s">
        <v>335</v>
      </c>
      <c r="B150" s="29" t="s">
        <v>671</v>
      </c>
    </row>
    <row r="151" spans="1:2" ht="15.75" thickBot="1" x14ac:dyDescent="0.3">
      <c r="A151" s="24" t="s">
        <v>337</v>
      </c>
      <c r="B151" s="29" t="s">
        <v>672</v>
      </c>
    </row>
    <row r="152" spans="1:2" ht="15.75" thickBot="1" x14ac:dyDescent="0.3">
      <c r="A152" s="24" t="s">
        <v>339</v>
      </c>
      <c r="B152" s="29" t="s">
        <v>673</v>
      </c>
    </row>
    <row r="153" spans="1:2" ht="15.75" thickBot="1" x14ac:dyDescent="0.3">
      <c r="A153" s="24" t="s">
        <v>674</v>
      </c>
      <c r="B153" s="29" t="s">
        <v>673</v>
      </c>
    </row>
    <row r="154" spans="1:2" ht="15.75" thickBot="1" x14ac:dyDescent="0.3">
      <c r="A154" s="24" t="s">
        <v>171</v>
      </c>
      <c r="B154" s="29" t="s">
        <v>675</v>
      </c>
    </row>
    <row r="155" spans="1:2" ht="15.75" thickBot="1" x14ac:dyDescent="0.3">
      <c r="A155" s="24" t="s">
        <v>407</v>
      </c>
      <c r="B155" s="29" t="s">
        <v>676</v>
      </c>
    </row>
    <row r="156" spans="1:2" ht="15.75" thickBot="1" x14ac:dyDescent="0.3">
      <c r="A156" s="24" t="s">
        <v>179</v>
      </c>
      <c r="B156" s="29" t="s">
        <v>677</v>
      </c>
    </row>
    <row r="157" spans="1:2" ht="15.75" thickBot="1" x14ac:dyDescent="0.3">
      <c r="A157" s="24" t="s">
        <v>174</v>
      </c>
      <c r="B157" s="29" t="s">
        <v>678</v>
      </c>
    </row>
    <row r="158" spans="1:2" ht="15.75" thickBot="1" x14ac:dyDescent="0.3">
      <c r="A158" s="24" t="s">
        <v>679</v>
      </c>
      <c r="B158" s="29" t="s">
        <v>680</v>
      </c>
    </row>
    <row r="159" spans="1:2" ht="15.75" thickBot="1" x14ac:dyDescent="0.3">
      <c r="A159" s="24" t="s">
        <v>181</v>
      </c>
      <c r="B159" s="29" t="s">
        <v>681</v>
      </c>
    </row>
    <row r="160" spans="1:2" ht="15.75" thickBot="1" x14ac:dyDescent="0.3">
      <c r="A160" s="24" t="s">
        <v>183</v>
      </c>
      <c r="B160" s="29" t="s">
        <v>682</v>
      </c>
    </row>
    <row r="161" spans="1:2" ht="15.75" thickBot="1" x14ac:dyDescent="0.3">
      <c r="A161" s="24" t="s">
        <v>345</v>
      </c>
      <c r="B161" s="29" t="s">
        <v>683</v>
      </c>
    </row>
    <row r="162" spans="1:2" ht="23.25" thickBot="1" x14ac:dyDescent="0.3">
      <c r="A162" s="24" t="s">
        <v>348</v>
      </c>
      <c r="B162" s="29" t="s">
        <v>684</v>
      </c>
    </row>
    <row r="163" spans="1:2" ht="23.25" thickBot="1" x14ac:dyDescent="0.3">
      <c r="A163" s="24" t="s">
        <v>185</v>
      </c>
      <c r="B163" s="29" t="s">
        <v>685</v>
      </c>
    </row>
    <row r="164" spans="1:2" ht="23.25" thickBot="1" x14ac:dyDescent="0.3">
      <c r="A164" s="24" t="s">
        <v>686</v>
      </c>
      <c r="B164" s="29" t="s">
        <v>687</v>
      </c>
    </row>
    <row r="165" spans="1:2" ht="15.75" thickBot="1" x14ac:dyDescent="0.3">
      <c r="A165" s="24" t="s">
        <v>688</v>
      </c>
      <c r="B165" s="29" t="s">
        <v>689</v>
      </c>
    </row>
    <row r="166" spans="1:2" ht="15.75" thickBot="1" x14ac:dyDescent="0.3">
      <c r="A166" s="24" t="s">
        <v>690</v>
      </c>
      <c r="B166" s="29" t="s">
        <v>476</v>
      </c>
    </row>
    <row r="167" spans="1:2" ht="15.75" thickBot="1" x14ac:dyDescent="0.3">
      <c r="A167" s="24" t="s">
        <v>191</v>
      </c>
      <c r="B167" s="29" t="s">
        <v>691</v>
      </c>
    </row>
    <row r="168" spans="1:2" ht="23.25" thickBot="1" x14ac:dyDescent="0.3">
      <c r="A168" s="24" t="s">
        <v>354</v>
      </c>
      <c r="B168" s="29" t="s">
        <v>692</v>
      </c>
    </row>
    <row r="169" spans="1:2" ht="23.25" thickBot="1" x14ac:dyDescent="0.3">
      <c r="A169" s="24" t="s">
        <v>67</v>
      </c>
      <c r="B169" s="29" t="s">
        <v>693</v>
      </c>
    </row>
    <row r="170" spans="1:2" ht="23.25" thickBot="1" x14ac:dyDescent="0.3">
      <c r="A170" s="24" t="s">
        <v>193</v>
      </c>
      <c r="B170" s="29" t="s">
        <v>694</v>
      </c>
    </row>
    <row r="171" spans="1:2" ht="23.25" thickBot="1" x14ac:dyDescent="0.3">
      <c r="A171" s="24" t="s">
        <v>695</v>
      </c>
      <c r="B171" s="29" t="s">
        <v>696</v>
      </c>
    </row>
    <row r="172" spans="1:2" ht="15.75" thickBot="1" x14ac:dyDescent="0.3">
      <c r="A172" s="24" t="s">
        <v>697</v>
      </c>
      <c r="B172" s="29" t="s">
        <v>698</v>
      </c>
    </row>
    <row r="173" spans="1:2" ht="15.75" thickBot="1" x14ac:dyDescent="0.3">
      <c r="A173" s="24" t="s">
        <v>73</v>
      </c>
      <c r="B173" s="29" t="s">
        <v>699</v>
      </c>
    </row>
    <row r="174" spans="1:2" ht="15.75" thickBot="1" x14ac:dyDescent="0.3">
      <c r="A174" s="24" t="s">
        <v>197</v>
      </c>
      <c r="B174" s="29" t="s">
        <v>700</v>
      </c>
    </row>
    <row r="175" spans="1:2" ht="15.75" thickBot="1" x14ac:dyDescent="0.3">
      <c r="A175" s="24" t="s">
        <v>202</v>
      </c>
      <c r="B175" s="29" t="s">
        <v>701</v>
      </c>
    </row>
    <row r="176" spans="1:2" ht="22.5" x14ac:dyDescent="0.25">
      <c r="A176" s="25" t="s">
        <v>199</v>
      </c>
      <c r="B176" s="30" t="s">
        <v>702</v>
      </c>
    </row>
    <row r="177" spans="1:2" ht="15.75" thickBot="1" x14ac:dyDescent="0.3">
      <c r="A177" s="24"/>
      <c r="B177" s="31"/>
    </row>
    <row r="178" spans="1:2" ht="15.75" thickBot="1" x14ac:dyDescent="0.3">
      <c r="A178" s="24" t="s">
        <v>204</v>
      </c>
      <c r="B178" s="29" t="s">
        <v>703</v>
      </c>
    </row>
    <row r="179" spans="1:2" ht="15.75" thickBot="1" x14ac:dyDescent="0.3">
      <c r="A179" s="24" t="s">
        <v>211</v>
      </c>
      <c r="B179" s="29" t="s">
        <v>704</v>
      </c>
    </row>
    <row r="180" spans="1:2" ht="15.75" thickBot="1" x14ac:dyDescent="0.3">
      <c r="A180" s="24" t="s">
        <v>208</v>
      </c>
      <c r="B180" s="29" t="s">
        <v>705</v>
      </c>
    </row>
    <row r="181" spans="1:2" ht="15.75" thickBot="1" x14ac:dyDescent="0.3">
      <c r="A181" s="24" t="s">
        <v>240</v>
      </c>
      <c r="B181" s="29" t="s">
        <v>706</v>
      </c>
    </row>
    <row r="182" spans="1:2" ht="15.75" thickBot="1" x14ac:dyDescent="0.3">
      <c r="A182" s="24" t="s">
        <v>216</v>
      </c>
      <c r="B182" s="29" t="s">
        <v>707</v>
      </c>
    </row>
    <row r="183" spans="1:2" ht="15.75" thickBot="1" x14ac:dyDescent="0.3">
      <c r="A183" s="24" t="s">
        <v>708</v>
      </c>
      <c r="B183" s="29" t="s">
        <v>709</v>
      </c>
    </row>
    <row r="184" spans="1:2" ht="15.75" thickBot="1" x14ac:dyDescent="0.3">
      <c r="A184" s="24" t="s">
        <v>710</v>
      </c>
      <c r="B184" s="29" t="s">
        <v>711</v>
      </c>
    </row>
    <row r="185" spans="1:2" ht="15.75" thickBot="1" x14ac:dyDescent="0.3">
      <c r="A185" s="24" t="s">
        <v>712</v>
      </c>
      <c r="B185" s="29" t="s">
        <v>713</v>
      </c>
    </row>
    <row r="186" spans="1:2" ht="15.75" thickBot="1" x14ac:dyDescent="0.3">
      <c r="A186" s="24" t="s">
        <v>714</v>
      </c>
      <c r="B186" s="29" t="s">
        <v>715</v>
      </c>
    </row>
    <row r="187" spans="1:2" ht="15.75" thickBot="1" x14ac:dyDescent="0.3">
      <c r="A187" s="24" t="s">
        <v>716</v>
      </c>
      <c r="B187" s="29" t="s">
        <v>717</v>
      </c>
    </row>
    <row r="188" spans="1:2" ht="23.25" thickBot="1" x14ac:dyDescent="0.3">
      <c r="A188" s="24" t="s">
        <v>718</v>
      </c>
      <c r="B188" s="29" t="s">
        <v>719</v>
      </c>
    </row>
    <row r="189" spans="1:2" ht="23.25" thickBot="1" x14ac:dyDescent="0.3">
      <c r="A189" s="24" t="s">
        <v>720</v>
      </c>
      <c r="B189" s="29" t="s">
        <v>721</v>
      </c>
    </row>
    <row r="190" spans="1:2" ht="23.25" thickBot="1" x14ac:dyDescent="0.3">
      <c r="A190" s="24" t="s">
        <v>219</v>
      </c>
      <c r="B190" s="29" t="s">
        <v>722</v>
      </c>
    </row>
    <row r="191" spans="1:2" ht="23.25" thickBot="1" x14ac:dyDescent="0.3">
      <c r="A191" s="24" t="s">
        <v>220</v>
      </c>
      <c r="B191" s="29" t="s">
        <v>723</v>
      </c>
    </row>
    <row r="192" spans="1:2" ht="15.75" thickBot="1" x14ac:dyDescent="0.3">
      <c r="A192" s="24" t="s">
        <v>724</v>
      </c>
      <c r="B192" s="29" t="s">
        <v>715</v>
      </c>
    </row>
    <row r="193" spans="1:2" ht="15.75" thickBot="1" x14ac:dyDescent="0.3">
      <c r="A193" s="24" t="s">
        <v>725</v>
      </c>
      <c r="B193" s="29" t="s">
        <v>717</v>
      </c>
    </row>
    <row r="194" spans="1:2" ht="23.25" thickBot="1" x14ac:dyDescent="0.3">
      <c r="A194" s="24" t="s">
        <v>726</v>
      </c>
      <c r="B194" s="29" t="s">
        <v>719</v>
      </c>
    </row>
    <row r="195" spans="1:2" ht="23.25" thickBot="1" x14ac:dyDescent="0.3">
      <c r="A195" s="24" t="s">
        <v>727</v>
      </c>
      <c r="B195" s="29" t="s">
        <v>721</v>
      </c>
    </row>
    <row r="196" spans="1:2" ht="23.25" thickBot="1" x14ac:dyDescent="0.3">
      <c r="A196" s="24" t="s">
        <v>221</v>
      </c>
      <c r="B196" s="29" t="s">
        <v>722</v>
      </c>
    </row>
    <row r="197" spans="1:2" ht="23.25" thickBot="1" x14ac:dyDescent="0.3">
      <c r="A197" s="24" t="s">
        <v>222</v>
      </c>
      <c r="B197" s="29" t="s">
        <v>723</v>
      </c>
    </row>
    <row r="198" spans="1:2" ht="15.75" thickBot="1" x14ac:dyDescent="0.3">
      <c r="A198" s="24" t="s">
        <v>728</v>
      </c>
      <c r="B198" s="29" t="s">
        <v>729</v>
      </c>
    </row>
    <row r="199" spans="1:2" ht="15.75" thickBot="1" x14ac:dyDescent="0.3">
      <c r="A199" s="24" t="s">
        <v>223</v>
      </c>
      <c r="B199" s="29" t="s">
        <v>730</v>
      </c>
    </row>
    <row r="200" spans="1:2" ht="23.25" thickBot="1" x14ac:dyDescent="0.3">
      <c r="A200" s="24" t="s">
        <v>731</v>
      </c>
      <c r="B200" s="29" t="s">
        <v>732</v>
      </c>
    </row>
    <row r="201" spans="1:2" ht="23.25" thickBot="1" x14ac:dyDescent="0.3">
      <c r="A201" s="24" t="s">
        <v>733</v>
      </c>
      <c r="B201" s="29" t="s">
        <v>734</v>
      </c>
    </row>
    <row r="202" spans="1:2" ht="15.75" thickBot="1" x14ac:dyDescent="0.3">
      <c r="A202" s="24" t="s">
        <v>214</v>
      </c>
      <c r="B202" s="29" t="s">
        <v>735</v>
      </c>
    </row>
    <row r="203" spans="1:2" ht="23.25" thickBot="1" x14ac:dyDescent="0.3">
      <c r="A203" s="24" t="s">
        <v>215</v>
      </c>
      <c r="B203" s="29" t="s">
        <v>736</v>
      </c>
    </row>
    <row r="204" spans="1:2" ht="15.75" thickBot="1" x14ac:dyDescent="0.3">
      <c r="A204" s="24" t="s">
        <v>737</v>
      </c>
      <c r="B204" s="29" t="s">
        <v>738</v>
      </c>
    </row>
    <row r="205" spans="1:2" ht="23.25" thickBot="1" x14ac:dyDescent="0.3">
      <c r="A205" s="24" t="s">
        <v>371</v>
      </c>
      <c r="B205" s="29" t="s">
        <v>739</v>
      </c>
    </row>
    <row r="206" spans="1:2" ht="23.25" thickBot="1" x14ac:dyDescent="0.3">
      <c r="A206" s="24" t="s">
        <v>372</v>
      </c>
      <c r="B206" s="29" t="s">
        <v>740</v>
      </c>
    </row>
    <row r="207" spans="1:2" ht="15.75" thickBot="1" x14ac:dyDescent="0.3">
      <c r="A207" s="24" t="s">
        <v>741</v>
      </c>
      <c r="B207" s="29" t="s">
        <v>742</v>
      </c>
    </row>
    <row r="208" spans="1:2" ht="15.75" thickBot="1" x14ac:dyDescent="0.3">
      <c r="A208" s="24" t="s">
        <v>225</v>
      </c>
      <c r="B208" s="29" t="s">
        <v>743</v>
      </c>
    </row>
    <row r="209" spans="1:2" ht="15.75" thickBot="1" x14ac:dyDescent="0.3">
      <c r="A209" s="24" t="s">
        <v>226</v>
      </c>
      <c r="B209" s="29" t="s">
        <v>744</v>
      </c>
    </row>
    <row r="210" spans="1:2" ht="23.25" thickBot="1" x14ac:dyDescent="0.3">
      <c r="A210" s="24" t="s">
        <v>227</v>
      </c>
      <c r="B210" s="29" t="s">
        <v>745</v>
      </c>
    </row>
    <row r="211" spans="1:2" ht="23.25" thickBot="1" x14ac:dyDescent="0.3">
      <c r="A211" s="24" t="s">
        <v>228</v>
      </c>
      <c r="B211" s="29" t="s">
        <v>746</v>
      </c>
    </row>
    <row r="212" spans="1:2" ht="23.25" thickBot="1" x14ac:dyDescent="0.3">
      <c r="A212" s="24" t="s">
        <v>229</v>
      </c>
      <c r="B212" s="29" t="s">
        <v>747</v>
      </c>
    </row>
    <row r="213" spans="1:2" ht="22.5" x14ac:dyDescent="0.25">
      <c r="A213" s="25" t="s">
        <v>231</v>
      </c>
      <c r="B213" s="30" t="s">
        <v>748</v>
      </c>
    </row>
    <row r="214" spans="1:2" ht="15.75" thickBot="1" x14ac:dyDescent="0.3">
      <c r="A214" s="24"/>
      <c r="B214" s="31"/>
    </row>
    <row r="215" spans="1:2" ht="23.25" thickBot="1" x14ac:dyDescent="0.3">
      <c r="A215" s="24" t="s">
        <v>230</v>
      </c>
      <c r="B215" s="29" t="s">
        <v>749</v>
      </c>
    </row>
    <row r="216" spans="1:2" ht="22.5" x14ac:dyDescent="0.25">
      <c r="A216" s="25" t="s">
        <v>232</v>
      </c>
      <c r="B216" s="30" t="s">
        <v>750</v>
      </c>
    </row>
    <row r="217" spans="1:2" ht="15.75" thickBot="1" x14ac:dyDescent="0.3">
      <c r="A217" s="24"/>
      <c r="B217" s="31"/>
    </row>
    <row r="218" spans="1:2" ht="23.25" thickBot="1" x14ac:dyDescent="0.3">
      <c r="A218" s="24" t="s">
        <v>234</v>
      </c>
      <c r="B218" s="29" t="s">
        <v>751</v>
      </c>
    </row>
    <row r="219" spans="1:2" ht="23.25" thickBot="1" x14ac:dyDescent="0.3">
      <c r="A219" s="24" t="s">
        <v>235</v>
      </c>
      <c r="B219" s="29" t="s">
        <v>752</v>
      </c>
    </row>
    <row r="220" spans="1:2" ht="15.75" thickBot="1" x14ac:dyDescent="0.3">
      <c r="A220" s="24" t="s">
        <v>753</v>
      </c>
      <c r="B220" s="29" t="s">
        <v>754</v>
      </c>
    </row>
    <row r="221" spans="1:2" ht="23.25" thickBot="1" x14ac:dyDescent="0.3">
      <c r="A221" s="24" t="s">
        <v>236</v>
      </c>
      <c r="B221" s="29" t="s">
        <v>755</v>
      </c>
    </row>
    <row r="222" spans="1:2" ht="22.5" x14ac:dyDescent="0.25">
      <c r="A222" s="26" t="s">
        <v>238</v>
      </c>
      <c r="B222" s="33" t="s">
        <v>756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97"/>
  <sheetViews>
    <sheetView topLeftCell="A55" workbookViewId="0">
      <selection activeCell="C61" sqref="C61"/>
    </sheetView>
  </sheetViews>
  <sheetFormatPr defaultRowHeight="15" x14ac:dyDescent="0.25"/>
  <cols>
    <col min="1" max="1" width="7.5703125" bestFit="1" customWidth="1"/>
    <col min="2" max="2" width="57" customWidth="1"/>
    <col min="3" max="3" width="49.28515625" customWidth="1"/>
  </cols>
  <sheetData>
    <row r="1" spans="1:2" ht="15.75" thickBot="1" x14ac:dyDescent="0.3">
      <c r="A1" s="34" t="s">
        <v>28</v>
      </c>
      <c r="B1" s="36" t="s">
        <v>451</v>
      </c>
    </row>
    <row r="2" spans="1:2" ht="15.75" thickBot="1" x14ac:dyDescent="0.3">
      <c r="A2" s="35" t="s">
        <v>117</v>
      </c>
      <c r="B2" s="37" t="s">
        <v>757</v>
      </c>
    </row>
    <row r="3" spans="1:2" ht="21.75" thickBot="1" x14ac:dyDescent="0.3">
      <c r="A3" s="35" t="s">
        <v>453</v>
      </c>
      <c r="B3" s="38" t="s">
        <v>758</v>
      </c>
    </row>
    <row r="4" spans="1:2" ht="21.75" thickBot="1" x14ac:dyDescent="0.3">
      <c r="A4" s="35"/>
      <c r="B4" s="38" t="s">
        <v>759</v>
      </c>
    </row>
    <row r="5" spans="1:2" ht="15.75" thickBot="1" x14ac:dyDescent="0.3">
      <c r="A5" s="35" t="s">
        <v>316</v>
      </c>
      <c r="B5" s="38" t="s">
        <v>760</v>
      </c>
    </row>
    <row r="6" spans="1:2" ht="21.75" thickBot="1" x14ac:dyDescent="0.3">
      <c r="A6" s="35" t="s">
        <v>456</v>
      </c>
      <c r="B6" s="38" t="s">
        <v>761</v>
      </c>
    </row>
    <row r="7" spans="1:2" ht="21.75" thickBot="1" x14ac:dyDescent="0.3">
      <c r="A7" s="35" t="s">
        <v>77</v>
      </c>
      <c r="B7" s="38" t="s">
        <v>762</v>
      </c>
    </row>
    <row r="8" spans="1:2" x14ac:dyDescent="0.25">
      <c r="A8" s="406" t="s">
        <v>459</v>
      </c>
      <c r="B8" s="403" t="s">
        <v>763</v>
      </c>
    </row>
    <row r="9" spans="1:2" x14ac:dyDescent="0.25">
      <c r="A9" s="407"/>
      <c r="B9" s="404"/>
    </row>
    <row r="10" spans="1:2" ht="15.75" thickBot="1" x14ac:dyDescent="0.3">
      <c r="A10" s="408"/>
      <c r="B10" s="405"/>
    </row>
    <row r="11" spans="1:2" ht="32.25" thickBot="1" x14ac:dyDescent="0.3">
      <c r="A11" s="35"/>
      <c r="B11" s="38" t="s">
        <v>764</v>
      </c>
    </row>
    <row r="12" spans="1:2" ht="21.75" thickBot="1" x14ac:dyDescent="0.3">
      <c r="A12" s="35" t="s">
        <v>461</v>
      </c>
      <c r="B12" s="38" t="s">
        <v>765</v>
      </c>
    </row>
    <row r="13" spans="1:2" ht="32.25" thickBot="1" x14ac:dyDescent="0.3">
      <c r="A13" s="35" t="s">
        <v>463</v>
      </c>
      <c r="B13" s="38" t="s">
        <v>766</v>
      </c>
    </row>
    <row r="14" spans="1:2" ht="32.25" thickBot="1" x14ac:dyDescent="0.3">
      <c r="A14" s="35"/>
      <c r="B14" s="38" t="s">
        <v>767</v>
      </c>
    </row>
    <row r="15" spans="1:2" ht="21.75" thickBot="1" x14ac:dyDescent="0.3">
      <c r="A15" s="35" t="s">
        <v>465</v>
      </c>
      <c r="B15" s="38" t="s">
        <v>768</v>
      </c>
    </row>
    <row r="16" spans="1:2" ht="21.75" thickBot="1" x14ac:dyDescent="0.3">
      <c r="A16" s="35" t="s">
        <v>120</v>
      </c>
      <c r="B16" s="38" t="s">
        <v>769</v>
      </c>
    </row>
    <row r="17" spans="1:2" ht="21.75" thickBot="1" x14ac:dyDescent="0.3">
      <c r="A17" s="35"/>
      <c r="B17" s="38" t="s">
        <v>770</v>
      </c>
    </row>
    <row r="18" spans="1:2" ht="32.25" thickBot="1" x14ac:dyDescent="0.3">
      <c r="A18" s="35" t="s">
        <v>123</v>
      </c>
      <c r="B18" s="38" t="s">
        <v>771</v>
      </c>
    </row>
    <row r="19" spans="1:2" ht="32.25" thickBot="1" x14ac:dyDescent="0.3">
      <c r="A19" s="35" t="s">
        <v>126</v>
      </c>
      <c r="B19" s="38" t="s">
        <v>772</v>
      </c>
    </row>
    <row r="20" spans="1:2" ht="32.25" thickBot="1" x14ac:dyDescent="0.3">
      <c r="A20" s="35" t="s">
        <v>470</v>
      </c>
      <c r="B20" s="38" t="s">
        <v>773</v>
      </c>
    </row>
    <row r="21" spans="1:2" ht="32.25" thickBot="1" x14ac:dyDescent="0.3">
      <c r="A21" s="35" t="s">
        <v>128</v>
      </c>
      <c r="B21" s="38" t="s">
        <v>774</v>
      </c>
    </row>
    <row r="22" spans="1:2" ht="32.25" thickBot="1" x14ac:dyDescent="0.3">
      <c r="A22" s="35" t="s">
        <v>84</v>
      </c>
      <c r="B22" s="38" t="s">
        <v>775</v>
      </c>
    </row>
    <row r="23" spans="1:2" ht="32.25" thickBot="1" x14ac:dyDescent="0.3">
      <c r="A23" s="35" t="s">
        <v>130</v>
      </c>
      <c r="B23" s="38" t="s">
        <v>776</v>
      </c>
    </row>
    <row r="24" spans="1:2" ht="21.75" thickBot="1" x14ac:dyDescent="0.3">
      <c r="A24" s="35"/>
      <c r="B24" s="38" t="s">
        <v>777</v>
      </c>
    </row>
    <row r="25" spans="1:2" ht="32.25" thickBot="1" x14ac:dyDescent="0.3">
      <c r="A25" s="35" t="s">
        <v>475</v>
      </c>
      <c r="B25" s="38" t="s">
        <v>776</v>
      </c>
    </row>
    <row r="26" spans="1:2" ht="21.75" thickBot="1" x14ac:dyDescent="0.3">
      <c r="A26" s="35"/>
      <c r="B26" s="38" t="s">
        <v>777</v>
      </c>
    </row>
    <row r="27" spans="1:2" ht="32.25" thickBot="1" x14ac:dyDescent="0.3">
      <c r="A27" s="35" t="s">
        <v>477</v>
      </c>
      <c r="B27" s="38" t="s">
        <v>778</v>
      </c>
    </row>
    <row r="28" spans="1:2" ht="32.25" thickBot="1" x14ac:dyDescent="0.3">
      <c r="A28" s="35" t="s">
        <v>132</v>
      </c>
      <c r="B28" s="38" t="s">
        <v>779</v>
      </c>
    </row>
    <row r="29" spans="1:2" x14ac:dyDescent="0.25">
      <c r="A29" s="406" t="s">
        <v>303</v>
      </c>
      <c r="B29" s="403" t="s">
        <v>780</v>
      </c>
    </row>
    <row r="30" spans="1:2" x14ac:dyDescent="0.25">
      <c r="A30" s="407"/>
      <c r="B30" s="404"/>
    </row>
    <row r="31" spans="1:2" ht="15.75" thickBot="1" x14ac:dyDescent="0.3">
      <c r="A31" s="408"/>
      <c r="B31" s="405"/>
    </row>
    <row r="32" spans="1:2" x14ac:dyDescent="0.25">
      <c r="A32" s="406" t="s">
        <v>481</v>
      </c>
      <c r="B32" s="403" t="s">
        <v>781</v>
      </c>
    </row>
    <row r="33" spans="1:2" x14ac:dyDescent="0.25">
      <c r="A33" s="407"/>
      <c r="B33" s="404"/>
    </row>
    <row r="34" spans="1:2" ht="15.75" thickBot="1" x14ac:dyDescent="0.3">
      <c r="A34" s="408"/>
      <c r="B34" s="405"/>
    </row>
    <row r="35" spans="1:2" ht="21.75" thickBot="1" x14ac:dyDescent="0.3">
      <c r="A35" s="35" t="s">
        <v>482</v>
      </c>
      <c r="B35" s="38" t="s">
        <v>782</v>
      </c>
    </row>
    <row r="36" spans="1:2" ht="21.75" thickBot="1" x14ac:dyDescent="0.3">
      <c r="A36" s="35" t="s">
        <v>484</v>
      </c>
      <c r="B36" s="38" t="s">
        <v>783</v>
      </c>
    </row>
    <row r="37" spans="1:2" ht="15.75" thickBot="1" x14ac:dyDescent="0.3">
      <c r="A37" s="35" t="s">
        <v>485</v>
      </c>
      <c r="B37" s="38" t="s">
        <v>784</v>
      </c>
    </row>
    <row r="38" spans="1:2" x14ac:dyDescent="0.25">
      <c r="A38" s="406" t="s">
        <v>486</v>
      </c>
      <c r="B38" s="403"/>
    </row>
    <row r="39" spans="1:2" x14ac:dyDescent="0.25">
      <c r="A39" s="407"/>
      <c r="B39" s="404"/>
    </row>
    <row r="40" spans="1:2" ht="15.75" thickBot="1" x14ac:dyDescent="0.3">
      <c r="A40" s="408"/>
      <c r="B40" s="405"/>
    </row>
    <row r="41" spans="1:2" x14ac:dyDescent="0.25">
      <c r="A41" s="406" t="s">
        <v>488</v>
      </c>
      <c r="B41" s="403" t="s">
        <v>785</v>
      </c>
    </row>
    <row r="42" spans="1:2" x14ac:dyDescent="0.25">
      <c r="A42" s="407"/>
      <c r="B42" s="404"/>
    </row>
    <row r="43" spans="1:2" ht="15.75" thickBot="1" x14ac:dyDescent="0.3">
      <c r="A43" s="408"/>
      <c r="B43" s="405"/>
    </row>
    <row r="44" spans="1:2" ht="21.75" thickBot="1" x14ac:dyDescent="0.3">
      <c r="A44" s="35" t="s">
        <v>490</v>
      </c>
      <c r="B44" s="38" t="s">
        <v>786</v>
      </c>
    </row>
    <row r="45" spans="1:2" ht="32.25" thickBot="1" x14ac:dyDescent="0.3">
      <c r="A45" s="35" t="s">
        <v>137</v>
      </c>
      <c r="B45" s="38" t="s">
        <v>787</v>
      </c>
    </row>
    <row r="46" spans="1:2" ht="32.25" thickBot="1" x14ac:dyDescent="0.3">
      <c r="A46" s="35" t="s">
        <v>493</v>
      </c>
      <c r="B46" s="38" t="s">
        <v>788</v>
      </c>
    </row>
    <row r="47" spans="1:2" ht="32.25" thickBot="1" x14ac:dyDescent="0.3">
      <c r="A47" s="35"/>
      <c r="B47" s="38" t="s">
        <v>789</v>
      </c>
    </row>
    <row r="48" spans="1:2" ht="21.75" thickBot="1" x14ac:dyDescent="0.3">
      <c r="A48" s="35" t="s">
        <v>495</v>
      </c>
      <c r="B48" s="38" t="s">
        <v>790</v>
      </c>
    </row>
    <row r="49" spans="1:3" x14ac:dyDescent="0.25">
      <c r="A49" s="406" t="s">
        <v>88</v>
      </c>
      <c r="B49" s="403" t="s">
        <v>791</v>
      </c>
    </row>
    <row r="50" spans="1:3" x14ac:dyDescent="0.25">
      <c r="A50" s="407"/>
      <c r="B50" s="404"/>
    </row>
    <row r="51" spans="1:3" ht="15.75" thickBot="1" x14ac:dyDescent="0.3">
      <c r="A51" s="408"/>
      <c r="B51" s="405"/>
    </row>
    <row r="52" spans="1:3" ht="32.25" thickBot="1" x14ac:dyDescent="0.3">
      <c r="A52" s="35" t="s">
        <v>498</v>
      </c>
      <c r="B52" s="38" t="s">
        <v>792</v>
      </c>
    </row>
    <row r="53" spans="1:3" ht="21.75" thickBot="1" x14ac:dyDescent="0.3">
      <c r="A53" s="35" t="s">
        <v>500</v>
      </c>
      <c r="B53" s="38" t="s">
        <v>793</v>
      </c>
    </row>
    <row r="54" spans="1:3" ht="21.75" thickBot="1" x14ac:dyDescent="0.3">
      <c r="A54" s="35"/>
      <c r="B54" s="38" t="s">
        <v>794</v>
      </c>
    </row>
    <row r="55" spans="1:3" ht="21.75" thickBot="1" x14ac:dyDescent="0.3">
      <c r="A55" s="35" t="s">
        <v>502</v>
      </c>
      <c r="B55" s="38" t="s">
        <v>795</v>
      </c>
    </row>
    <row r="56" spans="1:3" ht="32.25" thickBot="1" x14ac:dyDescent="0.3">
      <c r="A56" s="35" t="s">
        <v>504</v>
      </c>
      <c r="B56" s="38" t="s">
        <v>796</v>
      </c>
    </row>
    <row r="57" spans="1:3" x14ac:dyDescent="0.25">
      <c r="A57" s="406" t="s">
        <v>506</v>
      </c>
      <c r="B57" s="403" t="s">
        <v>797</v>
      </c>
    </row>
    <row r="58" spans="1:3" x14ac:dyDescent="0.25">
      <c r="A58" s="407"/>
      <c r="B58" s="404"/>
    </row>
    <row r="59" spans="1:3" ht="15.75" thickBot="1" x14ac:dyDescent="0.3">
      <c r="A59" s="408"/>
      <c r="B59" s="405"/>
    </row>
    <row r="60" spans="1:3" ht="32.25" thickBot="1" x14ac:dyDescent="0.3">
      <c r="A60" s="35" t="s">
        <v>47</v>
      </c>
      <c r="B60" s="38" t="s">
        <v>798</v>
      </c>
    </row>
    <row r="61" spans="1:3" ht="34.5" x14ac:dyDescent="0.25">
      <c r="A61" s="406" t="s">
        <v>37</v>
      </c>
      <c r="B61" s="403" t="s">
        <v>798</v>
      </c>
      <c r="C61" s="19" t="str">
        <f>VLOOKUP("BT-32",cii!$A$2:$B$297,2)</f>
        <v>/rsm:CrossIndustryInvoice/rsm:SupplyChainTradeTransaction/ram:ApplicableHeaderTradeAgreement/ram:SellerTradeParty/ram:SpecifiedTaxRegistration/ram:ID</v>
      </c>
    </row>
    <row r="62" spans="1:3" x14ac:dyDescent="0.25">
      <c r="A62" s="407"/>
      <c r="B62" s="404"/>
    </row>
    <row r="63" spans="1:3" ht="15.75" thickBot="1" x14ac:dyDescent="0.3">
      <c r="A63" s="408"/>
      <c r="B63" s="405"/>
    </row>
    <row r="64" spans="1:3" ht="21.75" thickBot="1" x14ac:dyDescent="0.3">
      <c r="A64" s="35" t="s">
        <v>509</v>
      </c>
      <c r="B64" s="38" t="s">
        <v>799</v>
      </c>
    </row>
    <row r="65" spans="1:2" ht="32.25" thickBot="1" x14ac:dyDescent="0.3">
      <c r="A65" s="35" t="s">
        <v>511</v>
      </c>
      <c r="B65" s="38" t="s">
        <v>800</v>
      </c>
    </row>
    <row r="66" spans="1:2" x14ac:dyDescent="0.25">
      <c r="A66" s="406" t="s">
        <v>513</v>
      </c>
      <c r="B66" s="403" t="s">
        <v>801</v>
      </c>
    </row>
    <row r="67" spans="1:2" x14ac:dyDescent="0.25">
      <c r="A67" s="407"/>
      <c r="B67" s="404"/>
    </row>
    <row r="68" spans="1:2" ht="15.75" thickBot="1" x14ac:dyDescent="0.3">
      <c r="A68" s="408"/>
      <c r="B68" s="405"/>
    </row>
    <row r="69" spans="1:2" ht="21.75" thickBot="1" x14ac:dyDescent="0.3">
      <c r="A69" s="35" t="s">
        <v>495</v>
      </c>
      <c r="B69" s="38" t="s">
        <v>802</v>
      </c>
    </row>
    <row r="70" spans="1:2" ht="32.25" thickBot="1" x14ac:dyDescent="0.3">
      <c r="A70" s="35" t="s">
        <v>52</v>
      </c>
      <c r="B70" s="38" t="s">
        <v>803</v>
      </c>
    </row>
    <row r="71" spans="1:2" ht="32.25" thickBot="1" x14ac:dyDescent="0.3">
      <c r="A71" s="35" t="s">
        <v>517</v>
      </c>
      <c r="B71" s="38" t="s">
        <v>804</v>
      </c>
    </row>
    <row r="72" spans="1:2" ht="32.25" thickBot="1" x14ac:dyDescent="0.3">
      <c r="A72" s="35" t="s">
        <v>519</v>
      </c>
      <c r="B72" s="38" t="s">
        <v>805</v>
      </c>
    </row>
    <row r="73" spans="1:2" ht="32.25" thickBot="1" x14ac:dyDescent="0.3">
      <c r="A73" s="35" t="s">
        <v>55</v>
      </c>
      <c r="B73" s="38" t="s">
        <v>806</v>
      </c>
    </row>
    <row r="74" spans="1:2" ht="32.25" thickBot="1" x14ac:dyDescent="0.3">
      <c r="A74" s="35" t="s">
        <v>56</v>
      </c>
      <c r="B74" s="38" t="s">
        <v>807</v>
      </c>
    </row>
    <row r="75" spans="1:2" ht="32.25" thickBot="1" x14ac:dyDescent="0.3">
      <c r="A75" s="35" t="s">
        <v>110</v>
      </c>
      <c r="B75" s="38" t="s">
        <v>808</v>
      </c>
    </row>
    <row r="76" spans="1:2" ht="32.25" thickBot="1" x14ac:dyDescent="0.3">
      <c r="A76" s="35" t="s">
        <v>524</v>
      </c>
      <c r="B76" s="38" t="s">
        <v>809</v>
      </c>
    </row>
    <row r="77" spans="1:2" ht="21.75" thickBot="1" x14ac:dyDescent="0.3">
      <c r="A77" s="35" t="s">
        <v>526</v>
      </c>
      <c r="B77" s="38" t="s">
        <v>810</v>
      </c>
    </row>
    <row r="78" spans="1:2" ht="32.25" thickBot="1" x14ac:dyDescent="0.3">
      <c r="A78" s="35" t="s">
        <v>144</v>
      </c>
      <c r="B78" s="38" t="s">
        <v>811</v>
      </c>
    </row>
    <row r="79" spans="1:2" ht="32.25" thickBot="1" x14ac:dyDescent="0.3">
      <c r="A79" s="35"/>
      <c r="B79" s="38" t="s">
        <v>812</v>
      </c>
    </row>
    <row r="80" spans="1:2" ht="32.25" thickBot="1" x14ac:dyDescent="0.3">
      <c r="A80" s="35" t="s">
        <v>146</v>
      </c>
      <c r="B80" s="38" t="s">
        <v>813</v>
      </c>
    </row>
    <row r="81" spans="1:3" ht="32.25" thickBot="1" x14ac:dyDescent="0.3">
      <c r="A81" s="35" t="s">
        <v>149</v>
      </c>
      <c r="B81" s="38" t="s">
        <v>814</v>
      </c>
    </row>
    <row r="82" spans="1:3" ht="21.75" thickBot="1" x14ac:dyDescent="0.3">
      <c r="A82" s="35" t="s">
        <v>531</v>
      </c>
      <c r="B82" s="38" t="s">
        <v>815</v>
      </c>
    </row>
    <row r="83" spans="1:3" ht="21.75" thickBot="1" x14ac:dyDescent="0.3">
      <c r="A83" s="35" t="s">
        <v>91</v>
      </c>
      <c r="B83" s="38" t="s">
        <v>816</v>
      </c>
    </row>
    <row r="84" spans="1:3" ht="32.25" thickBot="1" x14ac:dyDescent="0.3">
      <c r="A84" s="35" t="s">
        <v>534</v>
      </c>
      <c r="B84" s="38" t="s">
        <v>817</v>
      </c>
    </row>
    <row r="85" spans="1:3" ht="21.75" thickBot="1" x14ac:dyDescent="0.3">
      <c r="A85" s="35" t="s">
        <v>536</v>
      </c>
      <c r="B85" s="38" t="s">
        <v>818</v>
      </c>
    </row>
    <row r="86" spans="1:3" ht="21.75" thickBot="1" x14ac:dyDescent="0.3">
      <c r="A86" s="35"/>
      <c r="B86" s="38" t="s">
        <v>819</v>
      </c>
    </row>
    <row r="87" spans="1:3" ht="21.75" thickBot="1" x14ac:dyDescent="0.3">
      <c r="A87" s="35" t="s">
        <v>538</v>
      </c>
      <c r="B87" s="38" t="s">
        <v>820</v>
      </c>
    </row>
    <row r="88" spans="1:3" ht="32.25" thickBot="1" x14ac:dyDescent="0.3">
      <c r="A88" s="35" t="s">
        <v>540</v>
      </c>
      <c r="B88" s="38" t="s">
        <v>821</v>
      </c>
    </row>
    <row r="89" spans="1:3" x14ac:dyDescent="0.25">
      <c r="A89" s="406" t="s">
        <v>542</v>
      </c>
      <c r="B89" s="403" t="s">
        <v>822</v>
      </c>
    </row>
    <row r="90" spans="1:3" x14ac:dyDescent="0.25">
      <c r="A90" s="407"/>
      <c r="B90" s="404"/>
    </row>
    <row r="91" spans="1:3" ht="15.75" thickBot="1" x14ac:dyDescent="0.3">
      <c r="A91" s="408"/>
      <c r="B91" s="405"/>
    </row>
    <row r="92" spans="1:3" ht="32.25" thickBot="1" x14ac:dyDescent="0.3">
      <c r="A92" s="35" t="s">
        <v>142</v>
      </c>
      <c r="B92" s="38" t="s">
        <v>823</v>
      </c>
    </row>
    <row r="93" spans="1:3" ht="32.25" thickBot="1" x14ac:dyDescent="0.3">
      <c r="A93" s="35" t="s">
        <v>545</v>
      </c>
      <c r="B93" s="38" t="s">
        <v>824</v>
      </c>
      <c r="C93" s="39"/>
    </row>
    <row r="94" spans="1:3" x14ac:dyDescent="0.25">
      <c r="A94" s="406" t="s">
        <v>547</v>
      </c>
      <c r="B94" s="403" t="s">
        <v>825</v>
      </c>
    </row>
    <row r="95" spans="1:3" x14ac:dyDescent="0.25">
      <c r="A95" s="407"/>
      <c r="B95" s="404"/>
    </row>
    <row r="96" spans="1:3" ht="15.75" thickBot="1" x14ac:dyDescent="0.3">
      <c r="A96" s="408"/>
      <c r="B96" s="405"/>
    </row>
    <row r="97" spans="1:2" ht="21.75" thickBot="1" x14ac:dyDescent="0.3">
      <c r="A97" s="35" t="s">
        <v>549</v>
      </c>
      <c r="B97" s="38" t="s">
        <v>826</v>
      </c>
    </row>
    <row r="98" spans="1:2" ht="32.25" thickBot="1" x14ac:dyDescent="0.3">
      <c r="A98" s="35" t="s">
        <v>58</v>
      </c>
      <c r="B98" s="38" t="s">
        <v>827</v>
      </c>
    </row>
    <row r="99" spans="1:2" ht="32.25" thickBot="1" x14ac:dyDescent="0.3">
      <c r="A99" s="35" t="s">
        <v>552</v>
      </c>
      <c r="B99" s="38" t="s">
        <v>828</v>
      </c>
    </row>
    <row r="100" spans="1:2" ht="32.25" thickBot="1" x14ac:dyDescent="0.3">
      <c r="A100" s="35" t="s">
        <v>554</v>
      </c>
      <c r="B100" s="38" t="s">
        <v>829</v>
      </c>
    </row>
    <row r="101" spans="1:2" ht="32.25" thickBot="1" x14ac:dyDescent="0.3">
      <c r="A101" s="35" t="s">
        <v>60</v>
      </c>
      <c r="B101" s="38" t="s">
        <v>830</v>
      </c>
    </row>
    <row r="102" spans="1:2" ht="32.25" thickBot="1" x14ac:dyDescent="0.3">
      <c r="A102" s="35" t="s">
        <v>61</v>
      </c>
      <c r="B102" s="38" t="s">
        <v>831</v>
      </c>
    </row>
    <row r="103" spans="1:2" ht="32.25" thickBot="1" x14ac:dyDescent="0.3">
      <c r="A103" s="35" t="s">
        <v>113</v>
      </c>
      <c r="B103" s="38" t="s">
        <v>832</v>
      </c>
    </row>
    <row r="104" spans="1:2" ht="32.25" thickBot="1" x14ac:dyDescent="0.3">
      <c r="A104" s="35" t="s">
        <v>559</v>
      </c>
      <c r="B104" s="38" t="s">
        <v>833</v>
      </c>
    </row>
    <row r="105" spans="1:2" ht="21.75" thickBot="1" x14ac:dyDescent="0.3">
      <c r="A105" s="35" t="s">
        <v>561</v>
      </c>
      <c r="B105" s="38" t="s">
        <v>834</v>
      </c>
    </row>
    <row r="106" spans="1:2" ht="32.25" thickBot="1" x14ac:dyDescent="0.3">
      <c r="A106" s="35" t="s">
        <v>155</v>
      </c>
      <c r="B106" s="38" t="s">
        <v>835</v>
      </c>
    </row>
    <row r="107" spans="1:2" ht="32.25" thickBot="1" x14ac:dyDescent="0.3">
      <c r="A107" s="35"/>
      <c r="B107" s="38" t="s">
        <v>836</v>
      </c>
    </row>
    <row r="108" spans="1:2" ht="32.25" thickBot="1" x14ac:dyDescent="0.3">
      <c r="A108" s="35" t="s">
        <v>564</v>
      </c>
      <c r="B108" s="38" t="s">
        <v>837</v>
      </c>
    </row>
    <row r="109" spans="1:2" ht="32.25" thickBot="1" x14ac:dyDescent="0.3">
      <c r="A109" s="35" t="s">
        <v>566</v>
      </c>
      <c r="B109" s="38" t="s">
        <v>838</v>
      </c>
    </row>
    <row r="110" spans="1:2" ht="21.75" thickBot="1" x14ac:dyDescent="0.3">
      <c r="A110" s="35" t="s">
        <v>568</v>
      </c>
      <c r="B110" s="38" t="s">
        <v>839</v>
      </c>
    </row>
    <row r="111" spans="1:2" ht="21.75" thickBot="1" x14ac:dyDescent="0.3">
      <c r="A111" s="35" t="s">
        <v>153</v>
      </c>
      <c r="B111" s="38" t="s">
        <v>840</v>
      </c>
    </row>
    <row r="112" spans="1:2" ht="21.75" thickBot="1" x14ac:dyDescent="0.3">
      <c r="A112" s="35" t="s">
        <v>571</v>
      </c>
      <c r="B112" s="38" t="s">
        <v>841</v>
      </c>
    </row>
    <row r="113" spans="1:2" ht="21.75" thickBot="1" x14ac:dyDescent="0.3">
      <c r="A113" s="35"/>
      <c r="B113" s="38" t="s">
        <v>842</v>
      </c>
    </row>
    <row r="114" spans="1:2" ht="21.75" thickBot="1" x14ac:dyDescent="0.3">
      <c r="A114" s="35" t="s">
        <v>573</v>
      </c>
      <c r="B114" s="38" t="s">
        <v>843</v>
      </c>
    </row>
    <row r="115" spans="1:2" ht="32.25" thickBot="1" x14ac:dyDescent="0.3">
      <c r="A115" s="35" t="s">
        <v>575</v>
      </c>
      <c r="B115" s="38" t="s">
        <v>844</v>
      </c>
    </row>
    <row r="116" spans="1:2" x14ac:dyDescent="0.25">
      <c r="A116" s="406" t="s">
        <v>577</v>
      </c>
      <c r="B116" s="403" t="s">
        <v>845</v>
      </c>
    </row>
    <row r="117" spans="1:2" x14ac:dyDescent="0.25">
      <c r="A117" s="407"/>
      <c r="B117" s="404"/>
    </row>
    <row r="118" spans="1:2" ht="15.75" thickBot="1" x14ac:dyDescent="0.3">
      <c r="A118" s="408"/>
      <c r="B118" s="405"/>
    </row>
    <row r="119" spans="1:2" ht="21.75" thickBot="1" x14ac:dyDescent="0.3">
      <c r="A119" s="35" t="s">
        <v>579</v>
      </c>
      <c r="B119" s="38" t="s">
        <v>846</v>
      </c>
    </row>
    <row r="120" spans="1:2" ht="21.75" thickBot="1" x14ac:dyDescent="0.3">
      <c r="A120" s="35" t="s">
        <v>93</v>
      </c>
      <c r="B120" s="38" t="s">
        <v>847</v>
      </c>
    </row>
    <row r="121" spans="1:2" ht="32.25" thickBot="1" x14ac:dyDescent="0.3">
      <c r="A121" s="35" t="s">
        <v>50</v>
      </c>
      <c r="B121" s="38" t="s">
        <v>848</v>
      </c>
    </row>
    <row r="122" spans="1:2" x14ac:dyDescent="0.25">
      <c r="A122" s="406" t="s">
        <v>583</v>
      </c>
      <c r="B122" s="403" t="s">
        <v>849</v>
      </c>
    </row>
    <row r="123" spans="1:2" x14ac:dyDescent="0.25">
      <c r="A123" s="407"/>
      <c r="B123" s="404"/>
    </row>
    <row r="124" spans="1:2" ht="15.75" thickBot="1" x14ac:dyDescent="0.3">
      <c r="A124" s="408"/>
      <c r="B124" s="405"/>
    </row>
    <row r="125" spans="1:2" ht="32.25" thickBot="1" x14ac:dyDescent="0.3">
      <c r="A125" s="35" t="s">
        <v>585</v>
      </c>
      <c r="B125" s="38" t="s">
        <v>850</v>
      </c>
    </row>
    <row r="126" spans="1:2" ht="32.25" thickBot="1" x14ac:dyDescent="0.3">
      <c r="A126" s="35" t="s">
        <v>587</v>
      </c>
      <c r="B126" s="38" t="s">
        <v>851</v>
      </c>
    </row>
    <row r="127" spans="1:2" ht="32.25" thickBot="1" x14ac:dyDescent="0.3">
      <c r="A127" s="35" t="s">
        <v>589</v>
      </c>
      <c r="B127" s="38" t="s">
        <v>852</v>
      </c>
    </row>
    <row r="128" spans="1:2" ht="32.25" thickBot="1" x14ac:dyDescent="0.3">
      <c r="A128" s="35" t="s">
        <v>591</v>
      </c>
      <c r="B128" s="38" t="s">
        <v>853</v>
      </c>
    </row>
    <row r="129" spans="1:2" ht="32.25" thickBot="1" x14ac:dyDescent="0.3">
      <c r="A129" s="35" t="s">
        <v>593</v>
      </c>
      <c r="B129" s="38" t="s">
        <v>854</v>
      </c>
    </row>
    <row r="130" spans="1:2" ht="32.25" thickBot="1" x14ac:dyDescent="0.3">
      <c r="A130" s="35" t="s">
        <v>595</v>
      </c>
      <c r="B130" s="38" t="s">
        <v>855</v>
      </c>
    </row>
    <row r="131" spans="1:2" ht="32.25" thickBot="1" x14ac:dyDescent="0.3">
      <c r="A131" s="35" t="s">
        <v>597</v>
      </c>
      <c r="B131" s="38" t="s">
        <v>856</v>
      </c>
    </row>
    <row r="132" spans="1:2" ht="21.75" thickBot="1" x14ac:dyDescent="0.3">
      <c r="A132" s="35" t="s">
        <v>599</v>
      </c>
      <c r="B132" s="38" t="s">
        <v>857</v>
      </c>
    </row>
    <row r="133" spans="1:2" ht="21.75" thickBot="1" x14ac:dyDescent="0.3">
      <c r="A133" s="35" t="s">
        <v>280</v>
      </c>
      <c r="B133" s="38" t="s">
        <v>858</v>
      </c>
    </row>
    <row r="134" spans="1:2" ht="21.75" thickBot="1" x14ac:dyDescent="0.3">
      <c r="A134" s="35" t="s">
        <v>281</v>
      </c>
      <c r="B134" s="38" t="s">
        <v>859</v>
      </c>
    </row>
    <row r="135" spans="1:2" ht="21.75" thickBot="1" x14ac:dyDescent="0.3">
      <c r="A135" s="35"/>
      <c r="B135" s="38" t="s">
        <v>860</v>
      </c>
    </row>
    <row r="136" spans="1:2" x14ac:dyDescent="0.25">
      <c r="A136" s="406" t="s">
        <v>282</v>
      </c>
      <c r="B136" s="403" t="s">
        <v>861</v>
      </c>
    </row>
    <row r="137" spans="1:2" x14ac:dyDescent="0.25">
      <c r="A137" s="407"/>
      <c r="B137" s="404"/>
    </row>
    <row r="138" spans="1:2" ht="15.75" thickBot="1" x14ac:dyDescent="0.3">
      <c r="A138" s="408"/>
      <c r="B138" s="405"/>
    </row>
    <row r="139" spans="1:2" ht="32.25" thickBot="1" x14ac:dyDescent="0.3">
      <c r="A139" s="35" t="s">
        <v>604</v>
      </c>
      <c r="B139" s="38" t="s">
        <v>862</v>
      </c>
    </row>
    <row r="140" spans="1:2" ht="21.75" thickBot="1" x14ac:dyDescent="0.3">
      <c r="A140" s="35" t="s">
        <v>606</v>
      </c>
      <c r="B140" s="38" t="s">
        <v>863</v>
      </c>
    </row>
    <row r="141" spans="1:2" ht="32.25" thickBot="1" x14ac:dyDescent="0.3">
      <c r="A141" s="35" t="s">
        <v>283</v>
      </c>
      <c r="B141" s="38" t="s">
        <v>864</v>
      </c>
    </row>
    <row r="142" spans="1:2" ht="32.25" thickBot="1" x14ac:dyDescent="0.3">
      <c r="A142" s="35"/>
      <c r="B142" s="38" t="s">
        <v>865</v>
      </c>
    </row>
    <row r="143" spans="1:2" ht="32.25" thickBot="1" x14ac:dyDescent="0.3">
      <c r="A143" s="35" t="s">
        <v>286</v>
      </c>
      <c r="B143" s="38" t="s">
        <v>866</v>
      </c>
    </row>
    <row r="144" spans="1:2" ht="32.25" thickBot="1" x14ac:dyDescent="0.3">
      <c r="A144" s="35"/>
      <c r="B144" s="38" t="s">
        <v>867</v>
      </c>
    </row>
    <row r="145" spans="1:2" ht="21.75" thickBot="1" x14ac:dyDescent="0.3">
      <c r="A145" s="35" t="s">
        <v>610</v>
      </c>
      <c r="B145" s="38" t="s">
        <v>868</v>
      </c>
    </row>
    <row r="146" spans="1:2" ht="32.25" thickBot="1" x14ac:dyDescent="0.3">
      <c r="A146" s="35" t="s">
        <v>62</v>
      </c>
      <c r="B146" s="38" t="s">
        <v>869</v>
      </c>
    </row>
    <row r="147" spans="1:2" ht="32.25" thickBot="1" x14ac:dyDescent="0.3">
      <c r="A147" s="35" t="s">
        <v>613</v>
      </c>
      <c r="B147" s="38" t="s">
        <v>870</v>
      </c>
    </row>
    <row r="148" spans="1:2" ht="32.25" thickBot="1" x14ac:dyDescent="0.3">
      <c r="A148" s="35" t="s">
        <v>615</v>
      </c>
      <c r="B148" s="38" t="s">
        <v>871</v>
      </c>
    </row>
    <row r="149" spans="1:2" ht="32.25" thickBot="1" x14ac:dyDescent="0.3">
      <c r="A149" s="35" t="s">
        <v>65</v>
      </c>
      <c r="B149" s="38" t="s">
        <v>872</v>
      </c>
    </row>
    <row r="150" spans="1:2" ht="32.25" thickBot="1" x14ac:dyDescent="0.3">
      <c r="A150" s="35" t="s">
        <v>66</v>
      </c>
      <c r="B150" s="38" t="s">
        <v>873</v>
      </c>
    </row>
    <row r="151" spans="1:2" ht="32.25" thickBot="1" x14ac:dyDescent="0.3">
      <c r="A151" s="35" t="s">
        <v>115</v>
      </c>
      <c r="B151" s="38" t="s">
        <v>874</v>
      </c>
    </row>
    <row r="152" spans="1:2" ht="32.25" thickBot="1" x14ac:dyDescent="0.3">
      <c r="A152" s="35" t="s">
        <v>620</v>
      </c>
      <c r="B152" s="38" t="s">
        <v>875</v>
      </c>
    </row>
    <row r="153" spans="1:2" ht="21.75" thickBot="1" x14ac:dyDescent="0.3">
      <c r="A153" s="35" t="s">
        <v>622</v>
      </c>
      <c r="B153" s="38" t="s">
        <v>876</v>
      </c>
    </row>
    <row r="154" spans="1:2" ht="32.25" thickBot="1" x14ac:dyDescent="0.3">
      <c r="A154" s="35" t="s">
        <v>70</v>
      </c>
      <c r="B154" s="38" t="s">
        <v>877</v>
      </c>
    </row>
    <row r="155" spans="1:2" ht="32.25" thickBot="1" x14ac:dyDescent="0.3">
      <c r="A155" s="35" t="s">
        <v>159</v>
      </c>
      <c r="B155" s="38" t="s">
        <v>878</v>
      </c>
    </row>
    <row r="156" spans="1:2" ht="21.75" thickBot="1" x14ac:dyDescent="0.3">
      <c r="A156" s="35" t="s">
        <v>160</v>
      </c>
      <c r="B156" s="38" t="s">
        <v>879</v>
      </c>
    </row>
    <row r="157" spans="1:2" ht="32.25" thickBot="1" x14ac:dyDescent="0.3">
      <c r="A157" s="35" t="s">
        <v>627</v>
      </c>
      <c r="B157" s="38" t="s">
        <v>880</v>
      </c>
    </row>
    <row r="158" spans="1:2" ht="32.25" thickBot="1" x14ac:dyDescent="0.3">
      <c r="A158" s="35" t="s">
        <v>40</v>
      </c>
      <c r="B158" s="38" t="s">
        <v>881</v>
      </c>
    </row>
    <row r="159" spans="1:2" ht="32.25" thickBot="1" x14ac:dyDescent="0.3">
      <c r="A159" s="35"/>
      <c r="B159" s="38" t="s">
        <v>882</v>
      </c>
    </row>
    <row r="160" spans="1:2" ht="32.25" thickBot="1" x14ac:dyDescent="0.3">
      <c r="A160" s="35" t="s">
        <v>163</v>
      </c>
      <c r="B160" s="38" t="s">
        <v>883</v>
      </c>
    </row>
    <row r="161" spans="1:2" ht="32.25" thickBot="1" x14ac:dyDescent="0.3">
      <c r="A161" s="35" t="s">
        <v>164</v>
      </c>
      <c r="B161" s="38" t="s">
        <v>884</v>
      </c>
    </row>
    <row r="162" spans="1:2" ht="32.25" thickBot="1" x14ac:dyDescent="0.3">
      <c r="A162" s="35"/>
      <c r="B162" s="38" t="s">
        <v>885</v>
      </c>
    </row>
    <row r="163" spans="1:2" ht="32.25" thickBot="1" x14ac:dyDescent="0.3">
      <c r="A163" s="35" t="s">
        <v>632</v>
      </c>
      <c r="B163" s="38" t="s">
        <v>886</v>
      </c>
    </row>
    <row r="164" spans="1:2" ht="32.25" thickBot="1" x14ac:dyDescent="0.3">
      <c r="A164" s="35" t="s">
        <v>634</v>
      </c>
      <c r="B164" s="38" t="s">
        <v>887</v>
      </c>
    </row>
    <row r="165" spans="1:2" ht="32.25" thickBot="1" x14ac:dyDescent="0.3">
      <c r="A165" s="35" t="s">
        <v>636</v>
      </c>
      <c r="B165" s="38" t="s">
        <v>888</v>
      </c>
    </row>
    <row r="166" spans="1:2" ht="21.75" thickBot="1" x14ac:dyDescent="0.3">
      <c r="A166" s="35" t="s">
        <v>638</v>
      </c>
      <c r="B166" s="38" t="s">
        <v>889</v>
      </c>
    </row>
    <row r="167" spans="1:2" ht="32.25" thickBot="1" x14ac:dyDescent="0.3">
      <c r="A167" s="35" t="s">
        <v>640</v>
      </c>
      <c r="B167" s="38" t="s">
        <v>890</v>
      </c>
    </row>
    <row r="168" spans="1:2" ht="21.75" thickBot="1" x14ac:dyDescent="0.3">
      <c r="A168" s="35" t="s">
        <v>642</v>
      </c>
      <c r="B168" s="38" t="s">
        <v>891</v>
      </c>
    </row>
    <row r="169" spans="1:2" ht="32.25" thickBot="1" x14ac:dyDescent="0.3">
      <c r="A169" s="35" t="s">
        <v>643</v>
      </c>
      <c r="B169" s="38" t="s">
        <v>892</v>
      </c>
    </row>
    <row r="170" spans="1:2" ht="21.75" thickBot="1" x14ac:dyDescent="0.3">
      <c r="A170" s="35" t="s">
        <v>645</v>
      </c>
      <c r="B170" s="38" t="s">
        <v>893</v>
      </c>
    </row>
    <row r="171" spans="1:2" ht="32.25" thickBot="1" x14ac:dyDescent="0.3">
      <c r="A171" s="35" t="s">
        <v>647</v>
      </c>
      <c r="B171" s="38" t="s">
        <v>894</v>
      </c>
    </row>
    <row r="172" spans="1:2" x14ac:dyDescent="0.25">
      <c r="A172" s="406" t="s">
        <v>649</v>
      </c>
      <c r="B172" s="403" t="s">
        <v>895</v>
      </c>
    </row>
    <row r="173" spans="1:2" x14ac:dyDescent="0.25">
      <c r="A173" s="407"/>
      <c r="B173" s="404"/>
    </row>
    <row r="174" spans="1:2" ht="15.75" thickBot="1" x14ac:dyDescent="0.3">
      <c r="A174" s="408"/>
      <c r="B174" s="405"/>
    </row>
    <row r="175" spans="1:2" x14ac:dyDescent="0.25">
      <c r="A175" s="406" t="s">
        <v>651</v>
      </c>
      <c r="B175" s="403" t="s">
        <v>896</v>
      </c>
    </row>
    <row r="176" spans="1:2" x14ac:dyDescent="0.25">
      <c r="A176" s="407"/>
      <c r="B176" s="404"/>
    </row>
    <row r="177" spans="1:2" ht="15.75" thickBot="1" x14ac:dyDescent="0.3">
      <c r="A177" s="408"/>
      <c r="B177" s="405"/>
    </row>
    <row r="178" spans="1:2" ht="32.25" thickBot="1" x14ac:dyDescent="0.3">
      <c r="A178" s="35" t="s">
        <v>653</v>
      </c>
      <c r="B178" s="38" t="s">
        <v>897</v>
      </c>
    </row>
    <row r="179" spans="1:2" ht="32.25" thickBot="1" x14ac:dyDescent="0.3">
      <c r="A179" s="35"/>
      <c r="B179" s="38" t="s">
        <v>898</v>
      </c>
    </row>
    <row r="180" spans="1:2" ht="32.25" thickBot="1" x14ac:dyDescent="0.3">
      <c r="A180" s="35" t="s">
        <v>655</v>
      </c>
      <c r="B180" s="38" t="s">
        <v>899</v>
      </c>
    </row>
    <row r="181" spans="1:2" ht="21.75" thickBot="1" x14ac:dyDescent="0.3">
      <c r="A181" s="35" t="s">
        <v>325</v>
      </c>
      <c r="B181" s="38" t="s">
        <v>900</v>
      </c>
    </row>
    <row r="182" spans="1:2" x14ac:dyDescent="0.25">
      <c r="A182" s="406" t="s">
        <v>658</v>
      </c>
      <c r="B182" s="403" t="s">
        <v>901</v>
      </c>
    </row>
    <row r="183" spans="1:2" x14ac:dyDescent="0.25">
      <c r="A183" s="407"/>
      <c r="B183" s="404"/>
    </row>
    <row r="184" spans="1:2" ht="15.75" thickBot="1" x14ac:dyDescent="0.3">
      <c r="A184" s="408"/>
      <c r="B184" s="405"/>
    </row>
    <row r="185" spans="1:2" ht="21.75" thickBot="1" x14ac:dyDescent="0.3">
      <c r="A185" s="35" t="s">
        <v>660</v>
      </c>
      <c r="B185" s="38" t="s">
        <v>893</v>
      </c>
    </row>
    <row r="186" spans="1:2" ht="32.25" thickBot="1" x14ac:dyDescent="0.3">
      <c r="A186" s="35" t="s">
        <v>661</v>
      </c>
      <c r="B186" s="38" t="s">
        <v>894</v>
      </c>
    </row>
    <row r="187" spans="1:2" x14ac:dyDescent="0.25">
      <c r="A187" s="406" t="s">
        <v>662</v>
      </c>
      <c r="B187" s="403" t="s">
        <v>895</v>
      </c>
    </row>
    <row r="188" spans="1:2" x14ac:dyDescent="0.25">
      <c r="A188" s="407"/>
      <c r="B188" s="404"/>
    </row>
    <row r="189" spans="1:2" ht="15.75" thickBot="1" x14ac:dyDescent="0.3">
      <c r="A189" s="408"/>
      <c r="B189" s="405"/>
    </row>
    <row r="190" spans="1:2" x14ac:dyDescent="0.25">
      <c r="A190" s="406" t="s">
        <v>663</v>
      </c>
      <c r="B190" s="403" t="s">
        <v>896</v>
      </c>
    </row>
    <row r="191" spans="1:2" x14ac:dyDescent="0.25">
      <c r="A191" s="407"/>
      <c r="B191" s="404"/>
    </row>
    <row r="192" spans="1:2" ht="15.75" thickBot="1" x14ac:dyDescent="0.3">
      <c r="A192" s="408"/>
      <c r="B192" s="405"/>
    </row>
    <row r="193" spans="1:2" ht="32.25" thickBot="1" x14ac:dyDescent="0.3">
      <c r="A193" s="35" t="s">
        <v>664</v>
      </c>
      <c r="B193" s="38" t="s">
        <v>897</v>
      </c>
    </row>
    <row r="194" spans="1:2" ht="32.25" thickBot="1" x14ac:dyDescent="0.3">
      <c r="A194" s="35"/>
      <c r="B194" s="38" t="s">
        <v>898</v>
      </c>
    </row>
    <row r="195" spans="1:2" ht="32.25" thickBot="1" x14ac:dyDescent="0.3">
      <c r="A195" s="35" t="s">
        <v>665</v>
      </c>
      <c r="B195" s="38" t="s">
        <v>899</v>
      </c>
    </row>
    <row r="196" spans="1:2" ht="21.75" thickBot="1" x14ac:dyDescent="0.3">
      <c r="A196" s="35" t="s">
        <v>328</v>
      </c>
      <c r="B196" s="38" t="s">
        <v>900</v>
      </c>
    </row>
    <row r="197" spans="1:2" ht="21.75" thickBot="1" x14ac:dyDescent="0.3">
      <c r="A197" s="35" t="s">
        <v>666</v>
      </c>
      <c r="B197" s="38" t="s">
        <v>901</v>
      </c>
    </row>
    <row r="198" spans="1:2" ht="32.25" thickBot="1" x14ac:dyDescent="0.3">
      <c r="A198" s="35" t="s">
        <v>667</v>
      </c>
      <c r="B198" s="38" t="s">
        <v>902</v>
      </c>
    </row>
    <row r="199" spans="1:2" ht="32.25" thickBot="1" x14ac:dyDescent="0.3">
      <c r="A199" s="35" t="s">
        <v>331</v>
      </c>
      <c r="B199" s="38" t="s">
        <v>903</v>
      </c>
    </row>
    <row r="200" spans="1:2" ht="32.25" thickBot="1" x14ac:dyDescent="0.3">
      <c r="A200" s="35" t="s">
        <v>333</v>
      </c>
      <c r="B200" s="38" t="s">
        <v>904</v>
      </c>
    </row>
    <row r="201" spans="1:2" ht="32.25" thickBot="1" x14ac:dyDescent="0.3">
      <c r="A201" s="35" t="s">
        <v>335</v>
      </c>
      <c r="B201" s="38" t="s">
        <v>905</v>
      </c>
    </row>
    <row r="202" spans="1:2" ht="32.25" thickBot="1" x14ac:dyDescent="0.3">
      <c r="A202" s="35" t="s">
        <v>337</v>
      </c>
      <c r="B202" s="38" t="s">
        <v>906</v>
      </c>
    </row>
    <row r="203" spans="1:2" ht="32.25" thickBot="1" x14ac:dyDescent="0.3">
      <c r="A203" s="35" t="s">
        <v>339</v>
      </c>
      <c r="B203" s="38" t="s">
        <v>907</v>
      </c>
    </row>
    <row r="204" spans="1:2" x14ac:dyDescent="0.25">
      <c r="A204" s="406" t="s">
        <v>674</v>
      </c>
      <c r="B204" s="403" t="s">
        <v>907</v>
      </c>
    </row>
    <row r="205" spans="1:2" x14ac:dyDescent="0.25">
      <c r="A205" s="407"/>
      <c r="B205" s="404"/>
    </row>
    <row r="206" spans="1:2" ht="15.75" thickBot="1" x14ac:dyDescent="0.3">
      <c r="A206" s="408"/>
      <c r="B206" s="405"/>
    </row>
    <row r="207" spans="1:2" ht="32.25" thickBot="1" x14ac:dyDescent="0.3">
      <c r="A207" s="35" t="s">
        <v>171</v>
      </c>
      <c r="B207" s="38" t="s">
        <v>908</v>
      </c>
    </row>
    <row r="208" spans="1:2" ht="32.25" thickBot="1" x14ac:dyDescent="0.3">
      <c r="A208" s="35" t="s">
        <v>407</v>
      </c>
      <c r="B208" s="38" t="s">
        <v>909</v>
      </c>
    </row>
    <row r="209" spans="1:2" ht="32.25" thickBot="1" x14ac:dyDescent="0.3">
      <c r="A209" s="35" t="s">
        <v>179</v>
      </c>
      <c r="B209" s="38" t="s">
        <v>910</v>
      </c>
    </row>
    <row r="210" spans="1:2" ht="32.25" thickBot="1" x14ac:dyDescent="0.3">
      <c r="A210" s="35" t="s">
        <v>174</v>
      </c>
      <c r="B210" s="38" t="s">
        <v>911</v>
      </c>
    </row>
    <row r="211" spans="1:2" ht="21.75" thickBot="1" x14ac:dyDescent="0.3">
      <c r="A211" s="35" t="s">
        <v>679</v>
      </c>
      <c r="B211" s="38" t="s">
        <v>912</v>
      </c>
    </row>
    <row r="212" spans="1:2" x14ac:dyDescent="0.25">
      <c r="A212" s="406" t="s">
        <v>181</v>
      </c>
      <c r="B212" s="403" t="s">
        <v>913</v>
      </c>
    </row>
    <row r="213" spans="1:2" x14ac:dyDescent="0.25">
      <c r="A213" s="407"/>
      <c r="B213" s="404"/>
    </row>
    <row r="214" spans="1:2" ht="15.75" thickBot="1" x14ac:dyDescent="0.3">
      <c r="A214" s="408"/>
      <c r="B214" s="405"/>
    </row>
    <row r="215" spans="1:2" ht="21.75" thickBot="1" x14ac:dyDescent="0.3">
      <c r="A215" s="35" t="s">
        <v>183</v>
      </c>
      <c r="B215" s="38" t="s">
        <v>914</v>
      </c>
    </row>
    <row r="216" spans="1:2" ht="21.75" thickBot="1" x14ac:dyDescent="0.3">
      <c r="A216" s="35" t="s">
        <v>345</v>
      </c>
      <c r="B216" s="38" t="s">
        <v>915</v>
      </c>
    </row>
    <row r="217" spans="1:2" ht="21.75" thickBot="1" x14ac:dyDescent="0.3">
      <c r="A217" s="35"/>
      <c r="B217" s="38" t="s">
        <v>916</v>
      </c>
    </row>
    <row r="218" spans="1:2" ht="21.75" thickBot="1" x14ac:dyDescent="0.3">
      <c r="A218" s="35" t="s">
        <v>348</v>
      </c>
      <c r="B218" s="38" t="s">
        <v>917</v>
      </c>
    </row>
    <row r="219" spans="1:2" ht="21.75" thickBot="1" x14ac:dyDescent="0.3">
      <c r="A219" s="35" t="s">
        <v>185</v>
      </c>
      <c r="B219" s="38" t="s">
        <v>918</v>
      </c>
    </row>
    <row r="220" spans="1:2" ht="21.75" thickBot="1" x14ac:dyDescent="0.3">
      <c r="A220" s="35" t="s">
        <v>686</v>
      </c>
      <c r="B220" s="38" t="s">
        <v>919</v>
      </c>
    </row>
    <row r="221" spans="1:2" x14ac:dyDescent="0.25">
      <c r="A221" s="406" t="s">
        <v>688</v>
      </c>
      <c r="B221" s="403" t="s">
        <v>920</v>
      </c>
    </row>
    <row r="222" spans="1:2" x14ac:dyDescent="0.25">
      <c r="A222" s="407"/>
      <c r="B222" s="404"/>
    </row>
    <row r="223" spans="1:2" ht="15.75" thickBot="1" x14ac:dyDescent="0.3">
      <c r="A223" s="408"/>
      <c r="B223" s="405"/>
    </row>
    <row r="224" spans="1:2" ht="32.25" thickBot="1" x14ac:dyDescent="0.3">
      <c r="A224" s="35" t="s">
        <v>690</v>
      </c>
      <c r="B224" s="38" t="s">
        <v>776</v>
      </c>
    </row>
    <row r="225" spans="1:2" ht="21.75" thickBot="1" x14ac:dyDescent="0.3">
      <c r="A225" s="35"/>
      <c r="B225" s="38" t="s">
        <v>777</v>
      </c>
    </row>
    <row r="226" spans="1:2" ht="21.75" thickBot="1" x14ac:dyDescent="0.3">
      <c r="A226" s="35" t="s">
        <v>191</v>
      </c>
      <c r="B226" s="38" t="s">
        <v>921</v>
      </c>
    </row>
    <row r="227" spans="1:2" ht="21.75" thickBot="1" x14ac:dyDescent="0.3">
      <c r="A227" s="35" t="s">
        <v>354</v>
      </c>
      <c r="B227" s="38" t="s">
        <v>922</v>
      </c>
    </row>
    <row r="228" spans="1:2" ht="32.25" thickBot="1" x14ac:dyDescent="0.3">
      <c r="A228" s="35" t="s">
        <v>67</v>
      </c>
      <c r="B228" s="38" t="s">
        <v>923</v>
      </c>
    </row>
    <row r="229" spans="1:2" ht="32.25" thickBot="1" x14ac:dyDescent="0.3">
      <c r="A229" s="35" t="s">
        <v>193</v>
      </c>
      <c r="B229" s="38" t="s">
        <v>924</v>
      </c>
    </row>
    <row r="230" spans="1:2" ht="32.25" thickBot="1" x14ac:dyDescent="0.3">
      <c r="A230" s="35" t="s">
        <v>695</v>
      </c>
      <c r="B230" s="38" t="s">
        <v>925</v>
      </c>
    </row>
    <row r="231" spans="1:2" ht="21.75" thickBot="1" x14ac:dyDescent="0.3">
      <c r="A231" s="35" t="s">
        <v>697</v>
      </c>
      <c r="B231" s="38" t="s">
        <v>926</v>
      </c>
    </row>
    <row r="232" spans="1:2" ht="21.75" thickBot="1" x14ac:dyDescent="0.3">
      <c r="A232" s="35" t="s">
        <v>73</v>
      </c>
      <c r="B232" s="38" t="s">
        <v>927</v>
      </c>
    </row>
    <row r="233" spans="1:2" ht="32.25" thickBot="1" x14ac:dyDescent="0.3">
      <c r="A233" s="35" t="s">
        <v>197</v>
      </c>
      <c r="B233" s="38" t="s">
        <v>928</v>
      </c>
    </row>
    <row r="234" spans="1:2" ht="32.25" thickBot="1" x14ac:dyDescent="0.3">
      <c r="A234" s="35" t="s">
        <v>202</v>
      </c>
      <c r="B234" s="38" t="s">
        <v>929</v>
      </c>
    </row>
    <row r="235" spans="1:2" ht="32.25" thickBot="1" x14ac:dyDescent="0.3">
      <c r="A235" s="35"/>
      <c r="B235" s="38" t="s">
        <v>930</v>
      </c>
    </row>
    <row r="236" spans="1:2" x14ac:dyDescent="0.25">
      <c r="A236" s="406" t="s">
        <v>199</v>
      </c>
      <c r="B236" s="403" t="s">
        <v>931</v>
      </c>
    </row>
    <row r="237" spans="1:2" x14ac:dyDescent="0.25">
      <c r="A237" s="407"/>
      <c r="B237" s="404"/>
    </row>
    <row r="238" spans="1:2" ht="15.75" thickBot="1" x14ac:dyDescent="0.3">
      <c r="A238" s="408"/>
      <c r="B238" s="405"/>
    </row>
    <row r="239" spans="1:2" ht="21.75" thickBot="1" x14ac:dyDescent="0.3">
      <c r="A239" s="35" t="s">
        <v>204</v>
      </c>
      <c r="B239" s="38" t="s">
        <v>932</v>
      </c>
    </row>
    <row r="240" spans="1:2" ht="32.25" thickBot="1" x14ac:dyDescent="0.3">
      <c r="A240" s="35" t="s">
        <v>211</v>
      </c>
      <c r="B240" s="38" t="s">
        <v>933</v>
      </c>
    </row>
    <row r="241" spans="1:2" ht="32.25" thickBot="1" x14ac:dyDescent="0.3">
      <c r="A241" s="35" t="s">
        <v>208</v>
      </c>
      <c r="B241" s="38" t="s">
        <v>934</v>
      </c>
    </row>
    <row r="242" spans="1:2" ht="32.25" thickBot="1" x14ac:dyDescent="0.3">
      <c r="A242" s="35" t="s">
        <v>240</v>
      </c>
      <c r="B242" s="38" t="s">
        <v>935</v>
      </c>
    </row>
    <row r="243" spans="1:2" ht="32.25" thickBot="1" x14ac:dyDescent="0.3">
      <c r="A243" s="35" t="s">
        <v>216</v>
      </c>
      <c r="B243" s="38" t="s">
        <v>936</v>
      </c>
    </row>
    <row r="244" spans="1:2" ht="32.25" thickBot="1" x14ac:dyDescent="0.3">
      <c r="A244" s="35" t="s">
        <v>708</v>
      </c>
      <c r="B244" s="38" t="s">
        <v>937</v>
      </c>
    </row>
    <row r="245" spans="1:2" ht="32.25" thickBot="1" x14ac:dyDescent="0.3">
      <c r="A245" s="35" t="s">
        <v>710</v>
      </c>
      <c r="B245" s="38" t="s">
        <v>938</v>
      </c>
    </row>
    <row r="246" spans="1:2" ht="32.25" thickBot="1" x14ac:dyDescent="0.3">
      <c r="A246" s="35"/>
      <c r="B246" s="38" t="s">
        <v>939</v>
      </c>
    </row>
    <row r="247" spans="1:2" ht="32.25" thickBot="1" x14ac:dyDescent="0.3">
      <c r="A247" s="35" t="s">
        <v>712</v>
      </c>
      <c r="B247" s="38" t="s">
        <v>940</v>
      </c>
    </row>
    <row r="248" spans="1:2" ht="32.25" thickBot="1" x14ac:dyDescent="0.3">
      <c r="A248" s="35"/>
      <c r="B248" s="38" t="s">
        <v>941</v>
      </c>
    </row>
    <row r="249" spans="1:2" ht="32.25" thickBot="1" x14ac:dyDescent="0.3">
      <c r="A249" s="35" t="s">
        <v>714</v>
      </c>
      <c r="B249" s="38" t="s">
        <v>942</v>
      </c>
    </row>
    <row r="250" spans="1:2" ht="32.25" thickBot="1" x14ac:dyDescent="0.3">
      <c r="A250" s="35" t="s">
        <v>716</v>
      </c>
      <c r="B250" s="38" t="s">
        <v>943</v>
      </c>
    </row>
    <row r="251" spans="1:2" x14ac:dyDescent="0.25">
      <c r="A251" s="406" t="s">
        <v>718</v>
      </c>
      <c r="B251" s="403" t="s">
        <v>944</v>
      </c>
    </row>
    <row r="252" spans="1:2" x14ac:dyDescent="0.25">
      <c r="A252" s="407"/>
      <c r="B252" s="404"/>
    </row>
    <row r="253" spans="1:2" ht="15.75" thickBot="1" x14ac:dyDescent="0.3">
      <c r="A253" s="408"/>
      <c r="B253" s="405"/>
    </row>
    <row r="254" spans="1:2" x14ac:dyDescent="0.25">
      <c r="A254" s="406" t="s">
        <v>720</v>
      </c>
      <c r="B254" s="403" t="s">
        <v>945</v>
      </c>
    </row>
    <row r="255" spans="1:2" x14ac:dyDescent="0.25">
      <c r="A255" s="407"/>
      <c r="B255" s="404"/>
    </row>
    <row r="256" spans="1:2" ht="15.75" thickBot="1" x14ac:dyDescent="0.3">
      <c r="A256" s="408"/>
      <c r="B256" s="405"/>
    </row>
    <row r="257" spans="1:2" ht="32.25" thickBot="1" x14ac:dyDescent="0.3">
      <c r="A257" s="35" t="s">
        <v>219</v>
      </c>
      <c r="B257" s="38" t="s">
        <v>946</v>
      </c>
    </row>
    <row r="258" spans="1:2" ht="32.25" thickBot="1" x14ac:dyDescent="0.3">
      <c r="A258" s="35" t="s">
        <v>220</v>
      </c>
      <c r="B258" s="38" t="s">
        <v>947</v>
      </c>
    </row>
    <row r="259" spans="1:2" ht="32.25" thickBot="1" x14ac:dyDescent="0.3">
      <c r="A259" s="35" t="s">
        <v>724</v>
      </c>
      <c r="B259" s="38" t="s">
        <v>942</v>
      </c>
    </row>
    <row r="260" spans="1:2" ht="32.25" thickBot="1" x14ac:dyDescent="0.3">
      <c r="A260" s="35" t="s">
        <v>725</v>
      </c>
      <c r="B260" s="38" t="s">
        <v>943</v>
      </c>
    </row>
    <row r="261" spans="1:2" x14ac:dyDescent="0.25">
      <c r="A261" s="406" t="s">
        <v>726</v>
      </c>
      <c r="B261" s="403" t="s">
        <v>944</v>
      </c>
    </row>
    <row r="262" spans="1:2" x14ac:dyDescent="0.25">
      <c r="A262" s="407"/>
      <c r="B262" s="404"/>
    </row>
    <row r="263" spans="1:2" ht="15.75" thickBot="1" x14ac:dyDescent="0.3">
      <c r="A263" s="408"/>
      <c r="B263" s="405"/>
    </row>
    <row r="264" spans="1:2" x14ac:dyDescent="0.25">
      <c r="A264" s="406" t="s">
        <v>727</v>
      </c>
      <c r="B264" s="403" t="s">
        <v>945</v>
      </c>
    </row>
    <row r="265" spans="1:2" x14ac:dyDescent="0.25">
      <c r="A265" s="407"/>
      <c r="B265" s="404"/>
    </row>
    <row r="266" spans="1:2" ht="15.75" thickBot="1" x14ac:dyDescent="0.3">
      <c r="A266" s="408"/>
      <c r="B266" s="405"/>
    </row>
    <row r="267" spans="1:2" ht="32.25" thickBot="1" x14ac:dyDescent="0.3">
      <c r="A267" s="35" t="s">
        <v>221</v>
      </c>
      <c r="B267" s="38" t="s">
        <v>946</v>
      </c>
    </row>
    <row r="268" spans="1:2" ht="32.25" thickBot="1" x14ac:dyDescent="0.3">
      <c r="A268" s="35" t="s">
        <v>222</v>
      </c>
      <c r="B268" s="38" t="s">
        <v>947</v>
      </c>
    </row>
    <row r="269" spans="1:2" ht="21.75" thickBot="1" x14ac:dyDescent="0.3">
      <c r="A269" s="35" t="s">
        <v>728</v>
      </c>
      <c r="B269" s="38" t="s">
        <v>948</v>
      </c>
    </row>
    <row r="270" spans="1:2" ht="32.25" thickBot="1" x14ac:dyDescent="0.3">
      <c r="A270" s="35" t="s">
        <v>223</v>
      </c>
      <c r="B270" s="38" t="s">
        <v>949</v>
      </c>
    </row>
    <row r="271" spans="1:2" ht="32.25" thickBot="1" x14ac:dyDescent="0.3">
      <c r="A271" s="35" t="s">
        <v>731</v>
      </c>
      <c r="B271" s="38" t="s">
        <v>950</v>
      </c>
    </row>
    <row r="272" spans="1:2" ht="32.25" thickBot="1" x14ac:dyDescent="0.3">
      <c r="A272" s="35" t="s">
        <v>733</v>
      </c>
      <c r="B272" s="38" t="s">
        <v>951</v>
      </c>
    </row>
    <row r="273" spans="1:2" ht="32.25" thickBot="1" x14ac:dyDescent="0.3">
      <c r="A273" s="35" t="s">
        <v>214</v>
      </c>
      <c r="B273" s="38" t="s">
        <v>952</v>
      </c>
    </row>
    <row r="274" spans="1:2" ht="32.25" thickBot="1" x14ac:dyDescent="0.3">
      <c r="A274" s="35"/>
      <c r="B274" s="38" t="s">
        <v>953</v>
      </c>
    </row>
    <row r="275" spans="1:2" ht="32.25" thickBot="1" x14ac:dyDescent="0.3">
      <c r="A275" s="35" t="s">
        <v>215</v>
      </c>
      <c r="B275" s="38" t="s">
        <v>954</v>
      </c>
    </row>
    <row r="276" spans="1:2" ht="32.25" thickBot="1" x14ac:dyDescent="0.3">
      <c r="A276" s="35" t="s">
        <v>737</v>
      </c>
      <c r="B276" s="38" t="s">
        <v>955</v>
      </c>
    </row>
    <row r="277" spans="1:2" ht="32.25" thickBot="1" x14ac:dyDescent="0.3">
      <c r="A277" s="35" t="s">
        <v>371</v>
      </c>
      <c r="B277" s="38" t="s">
        <v>956</v>
      </c>
    </row>
    <row r="278" spans="1:2" ht="32.25" thickBot="1" x14ac:dyDescent="0.3">
      <c r="A278" s="35"/>
      <c r="B278" s="38" t="s">
        <v>957</v>
      </c>
    </row>
    <row r="279" spans="1:2" ht="32.25" thickBot="1" x14ac:dyDescent="0.3">
      <c r="A279" s="35" t="s">
        <v>372</v>
      </c>
      <c r="B279" s="38" t="s">
        <v>958</v>
      </c>
    </row>
    <row r="280" spans="1:2" ht="21.75" thickBot="1" x14ac:dyDescent="0.3">
      <c r="A280" s="35" t="s">
        <v>741</v>
      </c>
      <c r="B280" s="38" t="s">
        <v>959</v>
      </c>
    </row>
    <row r="281" spans="1:2" ht="21.75" thickBot="1" x14ac:dyDescent="0.3">
      <c r="A281" s="35" t="s">
        <v>225</v>
      </c>
      <c r="B281" s="38" t="s">
        <v>960</v>
      </c>
    </row>
    <row r="282" spans="1:2" ht="21.75" thickBot="1" x14ac:dyDescent="0.3">
      <c r="A282" s="35" t="s">
        <v>226</v>
      </c>
      <c r="B282" s="38" t="s">
        <v>961</v>
      </c>
    </row>
    <row r="283" spans="1:2" ht="21.75" thickBot="1" x14ac:dyDescent="0.3">
      <c r="A283" s="35" t="s">
        <v>227</v>
      </c>
      <c r="B283" s="38" t="s">
        <v>962</v>
      </c>
    </row>
    <row r="284" spans="1:2" ht="21.75" thickBot="1" x14ac:dyDescent="0.3">
      <c r="A284" s="35" t="s">
        <v>228</v>
      </c>
      <c r="B284" s="38" t="s">
        <v>963</v>
      </c>
    </row>
    <row r="285" spans="1:2" ht="21.75" thickBot="1" x14ac:dyDescent="0.3">
      <c r="A285" s="35" t="s">
        <v>229</v>
      </c>
      <c r="B285" s="38" t="s">
        <v>964</v>
      </c>
    </row>
    <row r="286" spans="1:2" x14ac:dyDescent="0.25">
      <c r="A286" s="406" t="s">
        <v>231</v>
      </c>
      <c r="B286" s="403" t="s">
        <v>965</v>
      </c>
    </row>
    <row r="287" spans="1:2" x14ac:dyDescent="0.25">
      <c r="A287" s="407"/>
      <c r="B287" s="404"/>
    </row>
    <row r="288" spans="1:2" ht="15.75" thickBot="1" x14ac:dyDescent="0.3">
      <c r="A288" s="408"/>
      <c r="B288" s="405"/>
    </row>
    <row r="289" spans="1:2" ht="32.25" thickBot="1" x14ac:dyDescent="0.3">
      <c r="A289" s="35" t="s">
        <v>230</v>
      </c>
      <c r="B289" s="38" t="s">
        <v>966</v>
      </c>
    </row>
    <row r="290" spans="1:2" x14ac:dyDescent="0.25">
      <c r="A290" s="406" t="s">
        <v>232</v>
      </c>
      <c r="B290" s="403" t="s">
        <v>967</v>
      </c>
    </row>
    <row r="291" spans="1:2" x14ac:dyDescent="0.25">
      <c r="A291" s="407"/>
      <c r="B291" s="404"/>
    </row>
    <row r="292" spans="1:2" ht="15.75" thickBot="1" x14ac:dyDescent="0.3">
      <c r="A292" s="408"/>
      <c r="B292" s="405"/>
    </row>
    <row r="293" spans="1:2" ht="32.25" thickBot="1" x14ac:dyDescent="0.3">
      <c r="A293" s="35" t="s">
        <v>234</v>
      </c>
      <c r="B293" s="38" t="s">
        <v>968</v>
      </c>
    </row>
    <row r="294" spans="1:2" ht="32.25" thickBot="1" x14ac:dyDescent="0.3">
      <c r="A294" s="35" t="s">
        <v>235</v>
      </c>
      <c r="B294" s="38" t="s">
        <v>969</v>
      </c>
    </row>
    <row r="295" spans="1:2" ht="32.25" thickBot="1" x14ac:dyDescent="0.3">
      <c r="A295" s="35" t="s">
        <v>753</v>
      </c>
      <c r="B295" s="38" t="s">
        <v>970</v>
      </c>
    </row>
    <row r="296" spans="1:2" ht="32.25" thickBot="1" x14ac:dyDescent="0.3">
      <c r="A296" s="35" t="s">
        <v>236</v>
      </c>
      <c r="B296" s="38" t="s">
        <v>971</v>
      </c>
    </row>
    <row r="297" spans="1:2" ht="32.25" thickBot="1" x14ac:dyDescent="0.3">
      <c r="A297" s="35" t="s">
        <v>238</v>
      </c>
      <c r="B297" s="38" t="s">
        <v>972</v>
      </c>
    </row>
  </sheetData>
  <mergeCells count="58">
    <mergeCell ref="A8:A10"/>
    <mergeCell ref="A29:A31"/>
    <mergeCell ref="A32:A34"/>
    <mergeCell ref="A38:A40"/>
    <mergeCell ref="A41:A43"/>
    <mergeCell ref="A49:A51"/>
    <mergeCell ref="A57:A59"/>
    <mergeCell ref="A61:A63"/>
    <mergeCell ref="A66:A68"/>
    <mergeCell ref="A89:A91"/>
    <mergeCell ref="A94:A96"/>
    <mergeCell ref="A116:A118"/>
    <mergeCell ref="A122:A124"/>
    <mergeCell ref="A136:A138"/>
    <mergeCell ref="A172:A174"/>
    <mergeCell ref="A175:A177"/>
    <mergeCell ref="A182:A184"/>
    <mergeCell ref="A187:A189"/>
    <mergeCell ref="A190:A192"/>
    <mergeCell ref="A204:A206"/>
    <mergeCell ref="A212:A214"/>
    <mergeCell ref="A221:A223"/>
    <mergeCell ref="A236:A238"/>
    <mergeCell ref="A251:A253"/>
    <mergeCell ref="A254:A256"/>
    <mergeCell ref="A261:A263"/>
    <mergeCell ref="A264:A266"/>
    <mergeCell ref="A286:A288"/>
    <mergeCell ref="A290:A292"/>
    <mergeCell ref="B8:B10"/>
    <mergeCell ref="B29:B31"/>
    <mergeCell ref="B32:B34"/>
    <mergeCell ref="B38:B40"/>
    <mergeCell ref="B41:B43"/>
    <mergeCell ref="B49:B51"/>
    <mergeCell ref="B57:B59"/>
    <mergeCell ref="B61:B63"/>
    <mergeCell ref="B66:B68"/>
    <mergeCell ref="B89:B91"/>
    <mergeCell ref="B94:B96"/>
    <mergeCell ref="B116:B118"/>
    <mergeCell ref="B122:B124"/>
    <mergeCell ref="B136:B138"/>
    <mergeCell ref="B172:B174"/>
    <mergeCell ref="B175:B177"/>
    <mergeCell ref="B182:B184"/>
    <mergeCell ref="B187:B189"/>
    <mergeCell ref="B190:B192"/>
    <mergeCell ref="B204:B206"/>
    <mergeCell ref="B212:B214"/>
    <mergeCell ref="B221:B223"/>
    <mergeCell ref="B286:B288"/>
    <mergeCell ref="B290:B292"/>
    <mergeCell ref="B236:B238"/>
    <mergeCell ref="B251:B253"/>
    <mergeCell ref="B254:B256"/>
    <mergeCell ref="B261:B263"/>
    <mergeCell ref="B264:B2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214"/>
  <sheetViews>
    <sheetView workbookViewId="0">
      <selection activeCell="E164" sqref="E164"/>
    </sheetView>
  </sheetViews>
  <sheetFormatPr defaultRowHeight="15" x14ac:dyDescent="0.25"/>
  <cols>
    <col min="1" max="1" width="13.42578125" style="60" customWidth="1"/>
    <col min="2" max="2" width="27.28515625" style="60" customWidth="1"/>
    <col min="3" max="3" width="49.7109375" style="61" customWidth="1"/>
  </cols>
  <sheetData>
    <row r="1" spans="1:3" x14ac:dyDescent="0.25">
      <c r="A1" s="40" t="s">
        <v>28</v>
      </c>
      <c r="B1" s="41" t="s">
        <v>31</v>
      </c>
      <c r="C1" s="41" t="s">
        <v>973</v>
      </c>
    </row>
    <row r="2" spans="1:3" x14ac:dyDescent="0.25">
      <c r="A2" s="42" t="s">
        <v>117</v>
      </c>
      <c r="B2" s="43" t="s">
        <v>974</v>
      </c>
      <c r="C2" s="43" t="s">
        <v>975</v>
      </c>
    </row>
    <row r="3" spans="1:3" x14ac:dyDescent="0.25">
      <c r="A3" s="42" t="s">
        <v>453</v>
      </c>
      <c r="B3" s="43" t="s">
        <v>976</v>
      </c>
      <c r="C3" s="43" t="s">
        <v>977</v>
      </c>
    </row>
    <row r="4" spans="1:3" x14ac:dyDescent="0.25">
      <c r="A4" s="42" t="s">
        <v>316</v>
      </c>
      <c r="B4" s="43" t="s">
        <v>978</v>
      </c>
      <c r="C4" s="43" t="s">
        <v>979</v>
      </c>
    </row>
    <row r="5" spans="1:3" ht="22.5" x14ac:dyDescent="0.25">
      <c r="A5" s="42" t="s">
        <v>456</v>
      </c>
      <c r="B5" s="43" t="s">
        <v>980</v>
      </c>
      <c r="C5" s="43" t="s">
        <v>981</v>
      </c>
    </row>
    <row r="6" spans="1:3" ht="22.5" x14ac:dyDescent="0.25">
      <c r="A6" s="42" t="s">
        <v>77</v>
      </c>
      <c r="B6" s="43" t="s">
        <v>982</v>
      </c>
      <c r="C6" s="43" t="s">
        <v>983</v>
      </c>
    </row>
    <row r="7" spans="1:3" ht="33.75" x14ac:dyDescent="0.25">
      <c r="A7" s="42" t="s">
        <v>459</v>
      </c>
      <c r="B7" s="43" t="s">
        <v>984</v>
      </c>
      <c r="C7" s="43" t="s">
        <v>985</v>
      </c>
    </row>
    <row r="8" spans="1:3" ht="22.5" x14ac:dyDescent="0.25">
      <c r="A8" s="42" t="s">
        <v>461</v>
      </c>
      <c r="B8" s="43" t="s">
        <v>986</v>
      </c>
      <c r="C8" s="43" t="s">
        <v>987</v>
      </c>
    </row>
    <row r="9" spans="1:3" x14ac:dyDescent="0.25">
      <c r="A9" s="42" t="s">
        <v>463</v>
      </c>
      <c r="B9" s="43" t="s">
        <v>988</v>
      </c>
      <c r="C9" s="43" t="s">
        <v>989</v>
      </c>
    </row>
    <row r="10" spans="1:3" ht="22.5" x14ac:dyDescent="0.25">
      <c r="A10" s="42" t="s">
        <v>465</v>
      </c>
      <c r="B10" s="43" t="s">
        <v>990</v>
      </c>
      <c r="C10" s="43" t="s">
        <v>991</v>
      </c>
    </row>
    <row r="11" spans="1:3" x14ac:dyDescent="0.25">
      <c r="A11" s="42" t="s">
        <v>120</v>
      </c>
      <c r="B11" s="43" t="s">
        <v>992</v>
      </c>
      <c r="C11" s="43" t="s">
        <v>993</v>
      </c>
    </row>
    <row r="12" spans="1:3" x14ac:dyDescent="0.25">
      <c r="A12" s="42" t="s">
        <v>123</v>
      </c>
      <c r="B12" s="43" t="s">
        <v>994</v>
      </c>
      <c r="C12" s="43" t="s">
        <v>995</v>
      </c>
    </row>
    <row r="13" spans="1:3" x14ac:dyDescent="0.25">
      <c r="A13" s="42" t="s">
        <v>126</v>
      </c>
      <c r="B13" s="43" t="s">
        <v>996</v>
      </c>
      <c r="C13" s="43" t="s">
        <v>997</v>
      </c>
    </row>
    <row r="14" spans="1:3" x14ac:dyDescent="0.25">
      <c r="A14" s="42" t="s">
        <v>470</v>
      </c>
      <c r="B14" s="43" t="s">
        <v>998</v>
      </c>
      <c r="C14" s="43" t="s">
        <v>999</v>
      </c>
    </row>
    <row r="15" spans="1:3" x14ac:dyDescent="0.25">
      <c r="A15" s="42" t="s">
        <v>128</v>
      </c>
      <c r="B15" s="43" t="s">
        <v>1000</v>
      </c>
      <c r="C15" s="43" t="s">
        <v>1001</v>
      </c>
    </row>
    <row r="16" spans="1:3" x14ac:dyDescent="0.25">
      <c r="A16" s="42" t="s">
        <v>84</v>
      </c>
      <c r="B16" s="43" t="s">
        <v>1002</v>
      </c>
      <c r="C16" s="43" t="s">
        <v>1003</v>
      </c>
    </row>
    <row r="17" spans="1:3" x14ac:dyDescent="0.25">
      <c r="A17" s="42" t="s">
        <v>130</v>
      </c>
      <c r="B17" s="43" t="s">
        <v>1004</v>
      </c>
      <c r="C17" s="43" t="s">
        <v>1005</v>
      </c>
    </row>
    <row r="18" spans="1:3" ht="22.5" x14ac:dyDescent="0.25">
      <c r="A18" s="42" t="s">
        <v>475</v>
      </c>
      <c r="B18" s="43" t="s">
        <v>1006</v>
      </c>
      <c r="C18" s="44" t="s">
        <v>1007</v>
      </c>
    </row>
    <row r="19" spans="1:3" x14ac:dyDescent="0.25">
      <c r="A19" s="42" t="s">
        <v>477</v>
      </c>
      <c r="B19" s="43" t="s">
        <v>1008</v>
      </c>
      <c r="C19" s="43" t="s">
        <v>1009</v>
      </c>
    </row>
    <row r="20" spans="1:3" ht="22.5" x14ac:dyDescent="0.25">
      <c r="A20" s="42" t="s">
        <v>132</v>
      </c>
      <c r="B20" s="43" t="s">
        <v>1010</v>
      </c>
      <c r="C20" s="43" t="s">
        <v>1011</v>
      </c>
    </row>
    <row r="21" spans="1:3" ht="22.5" x14ac:dyDescent="0.25">
      <c r="A21" s="42" t="s">
        <v>303</v>
      </c>
      <c r="B21" s="43" t="s">
        <v>1012</v>
      </c>
      <c r="C21" s="43" t="s">
        <v>1013</v>
      </c>
    </row>
    <row r="22" spans="1:3" ht="22.5" x14ac:dyDescent="0.25">
      <c r="A22" s="45" t="s">
        <v>481</v>
      </c>
      <c r="B22" s="46" t="s">
        <v>1014</v>
      </c>
      <c r="C22" s="46" t="s">
        <v>1015</v>
      </c>
    </row>
    <row r="23" spans="1:3" x14ac:dyDescent="0.25">
      <c r="A23" s="42" t="s">
        <v>482</v>
      </c>
      <c r="B23" s="43" t="s">
        <v>1016</v>
      </c>
      <c r="C23" s="43" t="s">
        <v>1017</v>
      </c>
    </row>
    <row r="24" spans="1:3" ht="22.5" x14ac:dyDescent="0.25">
      <c r="A24" s="42" t="s">
        <v>484</v>
      </c>
      <c r="B24" s="43" t="s">
        <v>1018</v>
      </c>
      <c r="C24" s="43" t="s">
        <v>1019</v>
      </c>
    </row>
    <row r="25" spans="1:3" ht="22.5" x14ac:dyDescent="0.25">
      <c r="A25" s="45" t="s">
        <v>485</v>
      </c>
      <c r="B25" s="46" t="s">
        <v>1020</v>
      </c>
      <c r="C25" s="46" t="s">
        <v>1021</v>
      </c>
    </row>
    <row r="26" spans="1:3" ht="33.75" x14ac:dyDescent="0.25">
      <c r="A26" s="42" t="s">
        <v>486</v>
      </c>
      <c r="B26" s="43" t="s">
        <v>1022</v>
      </c>
      <c r="C26" s="43" t="s">
        <v>1023</v>
      </c>
    </row>
    <row r="27" spans="1:3" ht="33.75" x14ac:dyDescent="0.25">
      <c r="A27" s="42" t="s">
        <v>488</v>
      </c>
      <c r="B27" s="43" t="s">
        <v>1024</v>
      </c>
      <c r="C27" s="43" t="s">
        <v>1025</v>
      </c>
    </row>
    <row r="28" spans="1:3" ht="22.5" x14ac:dyDescent="0.25">
      <c r="A28" s="45" t="s">
        <v>490</v>
      </c>
      <c r="B28" s="46" t="s">
        <v>1026</v>
      </c>
      <c r="C28" s="46" t="s">
        <v>1027</v>
      </c>
    </row>
    <row r="29" spans="1:3" ht="22.5" x14ac:dyDescent="0.25">
      <c r="A29" s="42" t="s">
        <v>137</v>
      </c>
      <c r="B29" s="43" t="s">
        <v>1028</v>
      </c>
      <c r="C29" s="43" t="s">
        <v>1029</v>
      </c>
    </row>
    <row r="30" spans="1:3" x14ac:dyDescent="0.25">
      <c r="A30" s="42" t="s">
        <v>493</v>
      </c>
      <c r="B30" s="43" t="s">
        <v>1030</v>
      </c>
      <c r="C30" s="43" t="s">
        <v>1031</v>
      </c>
    </row>
    <row r="31" spans="1:3" x14ac:dyDescent="0.25">
      <c r="A31" s="45" t="s">
        <v>1032</v>
      </c>
      <c r="B31" s="46" t="s">
        <v>1033</v>
      </c>
      <c r="C31" s="46" t="s">
        <v>1034</v>
      </c>
    </row>
    <row r="32" spans="1:3" ht="33.75" x14ac:dyDescent="0.25">
      <c r="A32" s="42" t="s">
        <v>88</v>
      </c>
      <c r="B32" s="43" t="s">
        <v>1035</v>
      </c>
      <c r="C32" s="43" t="s">
        <v>1036</v>
      </c>
    </row>
    <row r="33" spans="1:3" ht="22.5" x14ac:dyDescent="0.25">
      <c r="A33" s="42" t="s">
        <v>498</v>
      </c>
      <c r="B33" s="43" t="s">
        <v>1037</v>
      </c>
      <c r="C33" s="43" t="s">
        <v>1038</v>
      </c>
    </row>
    <row r="34" spans="1:3" x14ac:dyDescent="0.25">
      <c r="A34" s="42" t="s">
        <v>500</v>
      </c>
      <c r="B34" s="43" t="s">
        <v>1039</v>
      </c>
      <c r="C34" s="43" t="s">
        <v>1040</v>
      </c>
    </row>
    <row r="35" spans="1:3" ht="22.5" x14ac:dyDescent="0.25">
      <c r="A35" s="42" t="s">
        <v>502</v>
      </c>
      <c r="B35" s="43" t="s">
        <v>1041</v>
      </c>
      <c r="C35" s="43" t="s">
        <v>1042</v>
      </c>
    </row>
    <row r="36" spans="1:3" ht="22.5" x14ac:dyDescent="0.25">
      <c r="A36" s="42" t="s">
        <v>504</v>
      </c>
      <c r="B36" s="43" t="s">
        <v>1043</v>
      </c>
      <c r="C36" s="43" t="s">
        <v>1044</v>
      </c>
    </row>
    <row r="37" spans="1:3" ht="22.5" x14ac:dyDescent="0.25">
      <c r="A37" s="42" t="s">
        <v>506</v>
      </c>
      <c r="B37" s="43" t="s">
        <v>1045</v>
      </c>
      <c r="C37" s="43" t="s">
        <v>1046</v>
      </c>
    </row>
    <row r="38" spans="1:3" ht="22.5" x14ac:dyDescent="0.25">
      <c r="A38" s="42" t="s">
        <v>47</v>
      </c>
      <c r="B38" s="43" t="s">
        <v>1047</v>
      </c>
      <c r="C38" s="43" t="s">
        <v>1048</v>
      </c>
    </row>
    <row r="39" spans="1:3" ht="33.75" x14ac:dyDescent="0.25">
      <c r="A39" s="42" t="s">
        <v>37</v>
      </c>
      <c r="B39" s="43" t="s">
        <v>1049</v>
      </c>
      <c r="C39" s="43" t="s">
        <v>1050</v>
      </c>
    </row>
    <row r="40" spans="1:3" x14ac:dyDescent="0.25">
      <c r="A40" s="42" t="s">
        <v>509</v>
      </c>
      <c r="B40" s="43" t="s">
        <v>1051</v>
      </c>
      <c r="C40" s="43" t="s">
        <v>1052</v>
      </c>
    </row>
    <row r="41" spans="1:3" ht="22.5" x14ac:dyDescent="0.25">
      <c r="A41" s="42" t="s">
        <v>511</v>
      </c>
      <c r="B41" s="47" t="s">
        <v>1053</v>
      </c>
      <c r="C41" s="43" t="s">
        <v>1054</v>
      </c>
    </row>
    <row r="42" spans="1:3" ht="22.5" x14ac:dyDescent="0.25">
      <c r="A42" s="42" t="s">
        <v>513</v>
      </c>
      <c r="B42" s="47" t="s">
        <v>1055</v>
      </c>
      <c r="C42" s="43" t="s">
        <v>1056</v>
      </c>
    </row>
    <row r="43" spans="1:3" ht="22.5" x14ac:dyDescent="0.25">
      <c r="A43" s="48" t="s">
        <v>495</v>
      </c>
      <c r="B43" s="49" t="s">
        <v>1057</v>
      </c>
      <c r="C43" s="49" t="s">
        <v>1058</v>
      </c>
    </row>
    <row r="44" spans="1:3" x14ac:dyDescent="0.25">
      <c r="A44" s="42" t="s">
        <v>52</v>
      </c>
      <c r="B44" s="43" t="s">
        <v>1059</v>
      </c>
      <c r="C44" s="43" t="s">
        <v>1060</v>
      </c>
    </row>
    <row r="45" spans="1:3" ht="22.5" x14ac:dyDescent="0.25">
      <c r="A45" s="42" t="s">
        <v>517</v>
      </c>
      <c r="B45" s="43" t="s">
        <v>1061</v>
      </c>
      <c r="C45" s="43" t="s">
        <v>1062</v>
      </c>
    </row>
    <row r="46" spans="1:3" ht="22.5" x14ac:dyDescent="0.25">
      <c r="A46" s="42" t="s">
        <v>519</v>
      </c>
      <c r="B46" s="43" t="s">
        <v>1063</v>
      </c>
      <c r="C46" s="43" t="s">
        <v>1062</v>
      </c>
    </row>
    <row r="47" spans="1:3" ht="22.5" x14ac:dyDescent="0.25">
      <c r="A47" s="42" t="s">
        <v>55</v>
      </c>
      <c r="B47" s="43" t="s">
        <v>1064</v>
      </c>
      <c r="C47" s="43" t="s">
        <v>1065</v>
      </c>
    </row>
    <row r="48" spans="1:3" ht="22.5" x14ac:dyDescent="0.25">
      <c r="A48" s="42" t="s">
        <v>56</v>
      </c>
      <c r="B48" s="43" t="s">
        <v>1066</v>
      </c>
      <c r="C48" s="43" t="s">
        <v>1067</v>
      </c>
    </row>
    <row r="49" spans="1:3" x14ac:dyDescent="0.25">
      <c r="A49" s="42" t="s">
        <v>110</v>
      </c>
      <c r="B49" s="43" t="s">
        <v>1068</v>
      </c>
      <c r="C49" s="43" t="s">
        <v>1069</v>
      </c>
    </row>
    <row r="50" spans="1:3" x14ac:dyDescent="0.25">
      <c r="A50" s="42" t="s">
        <v>524</v>
      </c>
      <c r="B50" s="43" t="s">
        <v>1070</v>
      </c>
      <c r="C50" s="43" t="s">
        <v>1071</v>
      </c>
    </row>
    <row r="51" spans="1:3" ht="22.5" x14ac:dyDescent="0.25">
      <c r="A51" s="48" t="s">
        <v>526</v>
      </c>
      <c r="B51" s="49" t="s">
        <v>1072</v>
      </c>
      <c r="C51" s="49" t="s">
        <v>1073</v>
      </c>
    </row>
    <row r="52" spans="1:3" x14ac:dyDescent="0.25">
      <c r="A52" s="42" t="s">
        <v>144</v>
      </c>
      <c r="B52" s="43" t="s">
        <v>1074</v>
      </c>
      <c r="C52" s="43" t="s">
        <v>1075</v>
      </c>
    </row>
    <row r="53" spans="1:3" x14ac:dyDescent="0.25">
      <c r="A53" s="42" t="s">
        <v>146</v>
      </c>
      <c r="B53" s="43" t="s">
        <v>1076</v>
      </c>
      <c r="C53" s="43" t="s">
        <v>1077</v>
      </c>
    </row>
    <row r="54" spans="1:3" x14ac:dyDescent="0.25">
      <c r="A54" s="42" t="s">
        <v>149</v>
      </c>
      <c r="B54" s="43" t="s">
        <v>1078</v>
      </c>
      <c r="C54" s="43" t="s">
        <v>1079</v>
      </c>
    </row>
    <row r="55" spans="1:3" x14ac:dyDescent="0.25">
      <c r="A55" s="45" t="s">
        <v>531</v>
      </c>
      <c r="B55" s="46" t="s">
        <v>1080</v>
      </c>
      <c r="C55" s="46" t="s">
        <v>1081</v>
      </c>
    </row>
    <row r="56" spans="1:3" x14ac:dyDescent="0.25">
      <c r="A56" s="42" t="s">
        <v>91</v>
      </c>
      <c r="B56" s="43" t="s">
        <v>1082</v>
      </c>
      <c r="C56" s="43" t="s">
        <v>1083</v>
      </c>
    </row>
    <row r="57" spans="1:3" ht="22.5" x14ac:dyDescent="0.25">
      <c r="A57" s="42" t="s">
        <v>534</v>
      </c>
      <c r="B57" s="43" t="s">
        <v>1084</v>
      </c>
      <c r="C57" s="43" t="s">
        <v>1085</v>
      </c>
    </row>
    <row r="58" spans="1:3" x14ac:dyDescent="0.25">
      <c r="A58" s="42" t="s">
        <v>536</v>
      </c>
      <c r="B58" s="43" t="s">
        <v>1086</v>
      </c>
      <c r="C58" s="43" t="s">
        <v>1087</v>
      </c>
    </row>
    <row r="59" spans="1:3" ht="22.5" x14ac:dyDescent="0.25">
      <c r="A59" s="42" t="s">
        <v>538</v>
      </c>
      <c r="B59" s="43" t="s">
        <v>1088</v>
      </c>
      <c r="C59" s="43" t="s">
        <v>1089</v>
      </c>
    </row>
    <row r="60" spans="1:3" ht="22.5" x14ac:dyDescent="0.25">
      <c r="A60" s="42" t="s">
        <v>540</v>
      </c>
      <c r="B60" s="43" t="s">
        <v>1090</v>
      </c>
      <c r="C60" s="43" t="s">
        <v>1091</v>
      </c>
    </row>
    <row r="61" spans="1:3" ht="22.5" x14ac:dyDescent="0.25">
      <c r="A61" s="42" t="s">
        <v>542</v>
      </c>
      <c r="B61" s="43" t="s">
        <v>1092</v>
      </c>
      <c r="C61" s="43" t="s">
        <v>1093</v>
      </c>
    </row>
    <row r="62" spans="1:3" ht="22.5" x14ac:dyDescent="0.25">
      <c r="A62" s="42" t="s">
        <v>142</v>
      </c>
      <c r="B62" s="43" t="s">
        <v>1094</v>
      </c>
      <c r="C62" s="43" t="s">
        <v>1095</v>
      </c>
    </row>
    <row r="63" spans="1:3" ht="22.5" x14ac:dyDescent="0.25">
      <c r="A63" s="42" t="s">
        <v>545</v>
      </c>
      <c r="B63" s="43" t="s">
        <v>1096</v>
      </c>
      <c r="C63" s="43" t="s">
        <v>1097</v>
      </c>
    </row>
    <row r="64" spans="1:3" ht="22.5" x14ac:dyDescent="0.25">
      <c r="A64" s="42" t="s">
        <v>547</v>
      </c>
      <c r="B64" s="43" t="s">
        <v>1098</v>
      </c>
      <c r="C64" s="43" t="s">
        <v>1099</v>
      </c>
    </row>
    <row r="65" spans="1:3" ht="22.5" x14ac:dyDescent="0.25">
      <c r="A65" s="48" t="s">
        <v>549</v>
      </c>
      <c r="B65" s="49" t="s">
        <v>1100</v>
      </c>
      <c r="C65" s="49" t="s">
        <v>1101</v>
      </c>
    </row>
    <row r="66" spans="1:3" x14ac:dyDescent="0.25">
      <c r="A66" s="42" t="s">
        <v>58</v>
      </c>
      <c r="B66" s="43" t="s">
        <v>1102</v>
      </c>
      <c r="C66" s="43" t="s">
        <v>1060</v>
      </c>
    </row>
    <row r="67" spans="1:3" ht="22.5" x14ac:dyDescent="0.25">
      <c r="A67" s="42" t="s">
        <v>552</v>
      </c>
      <c r="B67" s="43" t="s">
        <v>1103</v>
      </c>
      <c r="C67" s="43" t="s">
        <v>1062</v>
      </c>
    </row>
    <row r="68" spans="1:3" ht="22.5" x14ac:dyDescent="0.25">
      <c r="A68" s="42" t="s">
        <v>554</v>
      </c>
      <c r="B68" s="43" t="s">
        <v>1104</v>
      </c>
      <c r="C68" s="43" t="s">
        <v>1062</v>
      </c>
    </row>
    <row r="69" spans="1:3" ht="22.5" x14ac:dyDescent="0.25">
      <c r="A69" s="42" t="s">
        <v>60</v>
      </c>
      <c r="B69" s="43" t="s">
        <v>1105</v>
      </c>
      <c r="C69" s="43" t="s">
        <v>1106</v>
      </c>
    </row>
    <row r="70" spans="1:3" ht="22.5" x14ac:dyDescent="0.25">
      <c r="A70" s="42" t="s">
        <v>61</v>
      </c>
      <c r="B70" s="43" t="s">
        <v>1107</v>
      </c>
      <c r="C70" s="43" t="s">
        <v>1067</v>
      </c>
    </row>
    <row r="71" spans="1:3" x14ac:dyDescent="0.25">
      <c r="A71" s="42" t="s">
        <v>113</v>
      </c>
      <c r="B71" s="43" t="s">
        <v>1108</v>
      </c>
      <c r="C71" s="43" t="s">
        <v>1069</v>
      </c>
    </row>
    <row r="72" spans="1:3" x14ac:dyDescent="0.25">
      <c r="A72" s="42" t="s">
        <v>559</v>
      </c>
      <c r="B72" s="43" t="s">
        <v>1109</v>
      </c>
      <c r="C72" s="43" t="s">
        <v>1071</v>
      </c>
    </row>
    <row r="73" spans="1:3" ht="22.5" x14ac:dyDescent="0.25">
      <c r="A73" s="48" t="s">
        <v>561</v>
      </c>
      <c r="B73" s="49" t="s">
        <v>1110</v>
      </c>
      <c r="C73" s="49" t="s">
        <v>1111</v>
      </c>
    </row>
    <row r="74" spans="1:3" x14ac:dyDescent="0.25">
      <c r="A74" s="42" t="s">
        <v>155</v>
      </c>
      <c r="B74" s="43" t="s">
        <v>1112</v>
      </c>
      <c r="C74" s="43" t="s">
        <v>1075</v>
      </c>
    </row>
    <row r="75" spans="1:3" x14ac:dyDescent="0.25">
      <c r="A75" s="42" t="s">
        <v>564</v>
      </c>
      <c r="B75" s="43" t="s">
        <v>1113</v>
      </c>
      <c r="C75" s="43" t="s">
        <v>1077</v>
      </c>
    </row>
    <row r="76" spans="1:3" x14ac:dyDescent="0.25">
      <c r="A76" s="42" t="s">
        <v>566</v>
      </c>
      <c r="B76" s="43" t="s">
        <v>1114</v>
      </c>
      <c r="C76" s="43" t="s">
        <v>1079</v>
      </c>
    </row>
    <row r="77" spans="1:3" ht="22.5" x14ac:dyDescent="0.25">
      <c r="A77" s="45" t="s">
        <v>568</v>
      </c>
      <c r="B77" s="46" t="s">
        <v>1115</v>
      </c>
      <c r="C77" s="46" t="s">
        <v>1116</v>
      </c>
    </row>
    <row r="78" spans="1:3" x14ac:dyDescent="0.25">
      <c r="A78" s="42" t="s">
        <v>153</v>
      </c>
      <c r="B78" s="43" t="s">
        <v>1117</v>
      </c>
      <c r="C78" s="43" t="s">
        <v>1118</v>
      </c>
    </row>
    <row r="79" spans="1:3" x14ac:dyDescent="0.25">
      <c r="A79" s="42" t="s">
        <v>571</v>
      </c>
      <c r="B79" s="43" t="s">
        <v>1119</v>
      </c>
      <c r="C79" s="43" t="s">
        <v>1120</v>
      </c>
    </row>
    <row r="80" spans="1:3" ht="22.5" x14ac:dyDescent="0.25">
      <c r="A80" s="42" t="s">
        <v>573</v>
      </c>
      <c r="B80" s="43" t="s">
        <v>1121</v>
      </c>
      <c r="C80" s="43" t="s">
        <v>1122</v>
      </c>
    </row>
    <row r="81" spans="1:3" ht="22.5" x14ac:dyDescent="0.25">
      <c r="A81" s="42" t="s">
        <v>575</v>
      </c>
      <c r="B81" s="43" t="s">
        <v>1123</v>
      </c>
      <c r="C81" s="43" t="s">
        <v>1124</v>
      </c>
    </row>
    <row r="82" spans="1:3" ht="22.5" x14ac:dyDescent="0.25">
      <c r="A82" s="42" t="s">
        <v>577</v>
      </c>
      <c r="B82" s="43" t="s">
        <v>1125</v>
      </c>
      <c r="C82" s="43" t="s">
        <v>1126</v>
      </c>
    </row>
    <row r="83" spans="1:3" ht="22.5" x14ac:dyDescent="0.25">
      <c r="A83" s="45" t="s">
        <v>579</v>
      </c>
      <c r="B83" s="46" t="s">
        <v>1127</v>
      </c>
      <c r="C83" s="46" t="s">
        <v>1128</v>
      </c>
    </row>
    <row r="84" spans="1:3" x14ac:dyDescent="0.25">
      <c r="A84" s="42" t="s">
        <v>93</v>
      </c>
      <c r="B84" s="43" t="s">
        <v>1129</v>
      </c>
      <c r="C84" s="43" t="s">
        <v>1130</v>
      </c>
    </row>
    <row r="85" spans="1:3" ht="22.5" x14ac:dyDescent="0.25">
      <c r="A85" s="42" t="s">
        <v>50</v>
      </c>
      <c r="B85" s="43" t="s">
        <v>1131</v>
      </c>
      <c r="C85" s="43" t="s">
        <v>1132</v>
      </c>
    </row>
    <row r="86" spans="1:3" ht="22.5" x14ac:dyDescent="0.25">
      <c r="A86" s="48" t="s">
        <v>583</v>
      </c>
      <c r="B86" s="49" t="s">
        <v>1133</v>
      </c>
      <c r="C86" s="49" t="s">
        <v>1134</v>
      </c>
    </row>
    <row r="87" spans="1:3" x14ac:dyDescent="0.25">
      <c r="A87" s="42" t="s">
        <v>585</v>
      </c>
      <c r="B87" s="43" t="s">
        <v>1135</v>
      </c>
      <c r="C87" s="43" t="s">
        <v>1060</v>
      </c>
    </row>
    <row r="88" spans="1:3" ht="22.5" x14ac:dyDescent="0.25">
      <c r="A88" s="42" t="s">
        <v>587</v>
      </c>
      <c r="B88" s="43" t="s">
        <v>1136</v>
      </c>
      <c r="C88" s="43" t="s">
        <v>1062</v>
      </c>
    </row>
    <row r="89" spans="1:3" ht="22.5" x14ac:dyDescent="0.25">
      <c r="A89" s="50" t="s">
        <v>589</v>
      </c>
      <c r="B89" s="43" t="s">
        <v>1137</v>
      </c>
      <c r="C89" s="43" t="s">
        <v>1062</v>
      </c>
    </row>
    <row r="90" spans="1:3" ht="22.5" x14ac:dyDescent="0.25">
      <c r="A90" s="42" t="s">
        <v>591</v>
      </c>
      <c r="B90" s="43" t="s">
        <v>1138</v>
      </c>
      <c r="C90" s="43" t="s">
        <v>1139</v>
      </c>
    </row>
    <row r="91" spans="1:3" ht="22.5" x14ac:dyDescent="0.25">
      <c r="A91" s="42" t="s">
        <v>593</v>
      </c>
      <c r="B91" s="43" t="s">
        <v>1140</v>
      </c>
      <c r="C91" s="43" t="s">
        <v>1067</v>
      </c>
    </row>
    <row r="92" spans="1:3" ht="22.5" x14ac:dyDescent="0.25">
      <c r="A92" s="42" t="s">
        <v>595</v>
      </c>
      <c r="B92" s="43" t="s">
        <v>1141</v>
      </c>
      <c r="C92" s="43" t="s">
        <v>1069</v>
      </c>
    </row>
    <row r="93" spans="1:3" x14ac:dyDescent="0.25">
      <c r="A93" s="42" t="s">
        <v>597</v>
      </c>
      <c r="B93" s="43" t="s">
        <v>1142</v>
      </c>
      <c r="C93" s="43" t="s">
        <v>1071</v>
      </c>
    </row>
    <row r="94" spans="1:3" ht="22.5" x14ac:dyDescent="0.25">
      <c r="A94" s="51" t="s">
        <v>599</v>
      </c>
      <c r="B94" s="46" t="s">
        <v>1143</v>
      </c>
      <c r="C94" s="46" t="s">
        <v>1144</v>
      </c>
    </row>
    <row r="95" spans="1:3" ht="22.5" x14ac:dyDescent="0.25">
      <c r="A95" s="52" t="s">
        <v>280</v>
      </c>
      <c r="B95" s="53" t="s">
        <v>1145</v>
      </c>
      <c r="C95" s="53" t="s">
        <v>1146</v>
      </c>
    </row>
    <row r="96" spans="1:3" ht="22.5" x14ac:dyDescent="0.25">
      <c r="A96" s="42" t="s">
        <v>281</v>
      </c>
      <c r="B96" s="43" t="s">
        <v>1147</v>
      </c>
      <c r="C96" s="43" t="s">
        <v>1148</v>
      </c>
    </row>
    <row r="97" spans="1:3" ht="22.5" x14ac:dyDescent="0.25">
      <c r="A97" s="42" t="s">
        <v>282</v>
      </c>
      <c r="B97" s="43" t="s">
        <v>1149</v>
      </c>
      <c r="C97" s="43" t="s">
        <v>1150</v>
      </c>
    </row>
    <row r="98" spans="1:3" x14ac:dyDescent="0.25">
      <c r="A98" s="42" t="s">
        <v>604</v>
      </c>
      <c r="B98" s="43" t="s">
        <v>1151</v>
      </c>
      <c r="C98" s="43" t="s">
        <v>1152</v>
      </c>
    </row>
    <row r="99" spans="1:3" ht="22.5" x14ac:dyDescent="0.25">
      <c r="A99" s="54" t="s">
        <v>606</v>
      </c>
      <c r="B99" s="55" t="s">
        <v>1153</v>
      </c>
      <c r="C99" s="55" t="s">
        <v>1154</v>
      </c>
    </row>
    <row r="100" spans="1:3" x14ac:dyDescent="0.25">
      <c r="A100" s="42" t="s">
        <v>283</v>
      </c>
      <c r="B100" s="43" t="s">
        <v>1155</v>
      </c>
      <c r="C100" s="43" t="s">
        <v>1156</v>
      </c>
    </row>
    <row r="101" spans="1:3" x14ac:dyDescent="0.25">
      <c r="A101" s="42" t="s">
        <v>286</v>
      </c>
      <c r="B101" s="43" t="s">
        <v>1157</v>
      </c>
      <c r="C101" s="43" t="s">
        <v>1158</v>
      </c>
    </row>
    <row r="102" spans="1:3" ht="22.5" x14ac:dyDescent="0.25">
      <c r="A102" s="56" t="s">
        <v>610</v>
      </c>
      <c r="B102" s="49" t="s">
        <v>1159</v>
      </c>
      <c r="C102" s="49" t="s">
        <v>1160</v>
      </c>
    </row>
    <row r="103" spans="1:3" x14ac:dyDescent="0.25">
      <c r="A103" s="42" t="s">
        <v>62</v>
      </c>
      <c r="B103" s="43" t="s">
        <v>1161</v>
      </c>
      <c r="C103" s="43" t="s">
        <v>1060</v>
      </c>
    </row>
    <row r="104" spans="1:3" ht="22.5" x14ac:dyDescent="0.25">
      <c r="A104" s="42" t="s">
        <v>613</v>
      </c>
      <c r="B104" s="43" t="s">
        <v>1162</v>
      </c>
      <c r="C104" s="43" t="s">
        <v>1062</v>
      </c>
    </row>
    <row r="105" spans="1:3" ht="22.5" x14ac:dyDescent="0.25">
      <c r="A105" s="42" t="s">
        <v>615</v>
      </c>
      <c r="B105" s="43" t="s">
        <v>1163</v>
      </c>
      <c r="C105" s="43" t="s">
        <v>1062</v>
      </c>
    </row>
    <row r="106" spans="1:3" ht="22.5" x14ac:dyDescent="0.25">
      <c r="A106" s="42" t="s">
        <v>65</v>
      </c>
      <c r="B106" s="43" t="s">
        <v>1164</v>
      </c>
      <c r="C106" s="43" t="s">
        <v>1165</v>
      </c>
    </row>
    <row r="107" spans="1:3" ht="22.5" x14ac:dyDescent="0.25">
      <c r="A107" s="42" t="s">
        <v>66</v>
      </c>
      <c r="B107" s="43" t="s">
        <v>1166</v>
      </c>
      <c r="C107" s="43" t="s">
        <v>1067</v>
      </c>
    </row>
    <row r="108" spans="1:3" x14ac:dyDescent="0.25">
      <c r="A108" s="42" t="s">
        <v>115</v>
      </c>
      <c r="B108" s="43" t="s">
        <v>1167</v>
      </c>
      <c r="C108" s="43" t="s">
        <v>1069</v>
      </c>
    </row>
    <row r="109" spans="1:3" x14ac:dyDescent="0.25">
      <c r="A109" s="42" t="s">
        <v>620</v>
      </c>
      <c r="B109" s="43" t="s">
        <v>1168</v>
      </c>
      <c r="C109" s="43" t="s">
        <v>1071</v>
      </c>
    </row>
    <row r="110" spans="1:3" x14ac:dyDescent="0.25">
      <c r="A110" s="45" t="s">
        <v>622</v>
      </c>
      <c r="B110" s="46" t="s">
        <v>1169</v>
      </c>
      <c r="C110" s="46" t="s">
        <v>1170</v>
      </c>
    </row>
    <row r="111" spans="1:3" ht="22.5" x14ac:dyDescent="0.25">
      <c r="A111" s="42" t="s">
        <v>70</v>
      </c>
      <c r="B111" s="43" t="s">
        <v>1171</v>
      </c>
      <c r="C111" s="43" t="s">
        <v>1172</v>
      </c>
    </row>
    <row r="112" spans="1:3" ht="22.5" x14ac:dyDescent="0.25">
      <c r="A112" s="42" t="s">
        <v>159</v>
      </c>
      <c r="B112" s="43" t="s">
        <v>1173</v>
      </c>
      <c r="C112" s="43" t="s">
        <v>1174</v>
      </c>
    </row>
    <row r="113" spans="1:3" ht="22.5" x14ac:dyDescent="0.25">
      <c r="A113" s="42" t="s">
        <v>160</v>
      </c>
      <c r="B113" s="43" t="s">
        <v>1175</v>
      </c>
      <c r="C113" s="43" t="s">
        <v>1176</v>
      </c>
    </row>
    <row r="114" spans="1:3" x14ac:dyDescent="0.25">
      <c r="A114" s="48" t="s">
        <v>627</v>
      </c>
      <c r="B114" s="49" t="s">
        <v>1177</v>
      </c>
      <c r="C114" s="49" t="s">
        <v>1178</v>
      </c>
    </row>
    <row r="115" spans="1:3" ht="22.5" x14ac:dyDescent="0.25">
      <c r="A115" s="42" t="s">
        <v>40</v>
      </c>
      <c r="B115" s="43" t="s">
        <v>1179</v>
      </c>
      <c r="C115" s="43" t="s">
        <v>1180</v>
      </c>
    </row>
    <row r="116" spans="1:3" ht="22.5" x14ac:dyDescent="0.25">
      <c r="A116" s="42" t="s">
        <v>163</v>
      </c>
      <c r="B116" s="43" t="s">
        <v>1181</v>
      </c>
      <c r="C116" s="43" t="s">
        <v>1182</v>
      </c>
    </row>
    <row r="117" spans="1:3" ht="22.5" x14ac:dyDescent="0.25">
      <c r="A117" s="42" t="s">
        <v>164</v>
      </c>
      <c r="B117" s="43" t="s">
        <v>1183</v>
      </c>
      <c r="C117" s="43" t="s">
        <v>1184</v>
      </c>
    </row>
    <row r="118" spans="1:3" ht="22.5" x14ac:dyDescent="0.25">
      <c r="A118" s="48" t="s">
        <v>632</v>
      </c>
      <c r="B118" s="49" t="s">
        <v>1185</v>
      </c>
      <c r="C118" s="49" t="s">
        <v>1186</v>
      </c>
    </row>
    <row r="119" spans="1:3" ht="22.5" x14ac:dyDescent="0.25">
      <c r="A119" s="42" t="s">
        <v>634</v>
      </c>
      <c r="B119" s="43" t="s">
        <v>1187</v>
      </c>
      <c r="C119" s="43" t="s">
        <v>1188</v>
      </c>
    </row>
    <row r="120" spans="1:3" x14ac:dyDescent="0.25">
      <c r="A120" s="42" t="s">
        <v>636</v>
      </c>
      <c r="B120" s="43" t="s">
        <v>1189</v>
      </c>
      <c r="C120" s="43" t="s">
        <v>1190</v>
      </c>
    </row>
    <row r="121" spans="1:3" x14ac:dyDescent="0.25">
      <c r="A121" s="48" t="s">
        <v>638</v>
      </c>
      <c r="B121" s="49" t="s">
        <v>1191</v>
      </c>
      <c r="C121" s="49" t="s">
        <v>1192</v>
      </c>
    </row>
    <row r="122" spans="1:3" ht="22.5" x14ac:dyDescent="0.25">
      <c r="A122" s="42" t="s">
        <v>640</v>
      </c>
      <c r="B122" s="43" t="s">
        <v>1193</v>
      </c>
      <c r="C122" s="43" t="s">
        <v>1194</v>
      </c>
    </row>
    <row r="123" spans="1:3" ht="22.5" x14ac:dyDescent="0.25">
      <c r="A123" s="42" t="s">
        <v>642</v>
      </c>
      <c r="B123" s="43" t="s">
        <v>1195</v>
      </c>
      <c r="C123" s="43" t="s">
        <v>1196</v>
      </c>
    </row>
    <row r="124" spans="1:3" ht="22.5" x14ac:dyDescent="0.25">
      <c r="A124" s="42" t="s">
        <v>642</v>
      </c>
      <c r="B124" s="43" t="s">
        <v>1195</v>
      </c>
      <c r="C124" s="43" t="s">
        <v>1196</v>
      </c>
    </row>
    <row r="125" spans="1:3" x14ac:dyDescent="0.25">
      <c r="A125" s="42" t="s">
        <v>643</v>
      </c>
      <c r="B125" s="43" t="s">
        <v>1197</v>
      </c>
      <c r="C125" s="43" t="s">
        <v>1198</v>
      </c>
    </row>
    <row r="126" spans="1:3" ht="22.5" x14ac:dyDescent="0.25">
      <c r="A126" s="45" t="s">
        <v>645</v>
      </c>
      <c r="B126" s="46" t="s">
        <v>1199</v>
      </c>
      <c r="C126" s="46" t="s">
        <v>1200</v>
      </c>
    </row>
    <row r="127" spans="1:3" x14ac:dyDescent="0.25">
      <c r="A127" s="42" t="s">
        <v>647</v>
      </c>
      <c r="B127" s="43" t="s">
        <v>1201</v>
      </c>
      <c r="C127" s="43" t="s">
        <v>1202</v>
      </c>
    </row>
    <row r="128" spans="1:3" ht="33.75" x14ac:dyDescent="0.25">
      <c r="A128" s="42" t="s">
        <v>649</v>
      </c>
      <c r="B128" s="43" t="s">
        <v>1203</v>
      </c>
      <c r="C128" s="43" t="s">
        <v>1204</v>
      </c>
    </row>
    <row r="129" spans="1:3" ht="33.75" x14ac:dyDescent="0.25">
      <c r="A129" s="42" t="s">
        <v>651</v>
      </c>
      <c r="B129" s="43" t="s">
        <v>1205</v>
      </c>
      <c r="C129" s="43" t="s">
        <v>1206</v>
      </c>
    </row>
    <row r="130" spans="1:3" ht="22.5" x14ac:dyDescent="0.25">
      <c r="A130" s="42" t="s">
        <v>653</v>
      </c>
      <c r="B130" s="43" t="s">
        <v>1207</v>
      </c>
      <c r="C130" s="43" t="s">
        <v>1208</v>
      </c>
    </row>
    <row r="131" spans="1:3" ht="22.5" x14ac:dyDescent="0.25">
      <c r="A131" s="42" t="s">
        <v>655</v>
      </c>
      <c r="B131" s="43" t="s">
        <v>1209</v>
      </c>
      <c r="C131" s="43" t="s">
        <v>1210</v>
      </c>
    </row>
    <row r="132" spans="1:3" x14ac:dyDescent="0.25">
      <c r="A132" s="42" t="s">
        <v>325</v>
      </c>
      <c r="B132" s="43" t="s">
        <v>1211</v>
      </c>
      <c r="C132" s="43" t="s">
        <v>1212</v>
      </c>
    </row>
    <row r="133" spans="1:3" ht="22.5" x14ac:dyDescent="0.25">
      <c r="A133" s="42" t="s">
        <v>658</v>
      </c>
      <c r="B133" s="43" t="s">
        <v>1213</v>
      </c>
      <c r="C133" s="43" t="s">
        <v>1214</v>
      </c>
    </row>
    <row r="134" spans="1:3" ht="22.5" x14ac:dyDescent="0.25">
      <c r="A134" s="45" t="s">
        <v>660</v>
      </c>
      <c r="B134" s="46" t="s">
        <v>1215</v>
      </c>
      <c r="C134" s="46" t="s">
        <v>1216</v>
      </c>
    </row>
    <row r="135" spans="1:3" x14ac:dyDescent="0.25">
      <c r="A135" s="42" t="s">
        <v>661</v>
      </c>
      <c r="B135" s="43" t="s">
        <v>1217</v>
      </c>
      <c r="C135" s="43" t="s">
        <v>1218</v>
      </c>
    </row>
    <row r="136" spans="1:3" ht="33.75" x14ac:dyDescent="0.25">
      <c r="A136" s="42" t="s">
        <v>662</v>
      </c>
      <c r="B136" s="43" t="s">
        <v>1219</v>
      </c>
      <c r="C136" s="43" t="s">
        <v>1220</v>
      </c>
    </row>
    <row r="137" spans="1:3" ht="33.75" x14ac:dyDescent="0.25">
      <c r="A137" s="42" t="s">
        <v>663</v>
      </c>
      <c r="B137" s="43" t="s">
        <v>1221</v>
      </c>
      <c r="C137" s="43" t="s">
        <v>1222</v>
      </c>
    </row>
    <row r="138" spans="1:3" ht="22.5" x14ac:dyDescent="0.25">
      <c r="A138" s="42" t="s">
        <v>664</v>
      </c>
      <c r="B138" s="43" t="s">
        <v>1223</v>
      </c>
      <c r="C138" s="43" t="s">
        <v>1224</v>
      </c>
    </row>
    <row r="139" spans="1:3" ht="22.5" x14ac:dyDescent="0.25">
      <c r="A139" s="42" t="s">
        <v>665</v>
      </c>
      <c r="B139" s="43" t="s">
        <v>1225</v>
      </c>
      <c r="C139" s="43" t="s">
        <v>1226</v>
      </c>
    </row>
    <row r="140" spans="1:3" x14ac:dyDescent="0.25">
      <c r="A140" s="42" t="s">
        <v>328</v>
      </c>
      <c r="B140" s="43" t="s">
        <v>1227</v>
      </c>
      <c r="C140" s="43" t="s">
        <v>1228</v>
      </c>
    </row>
    <row r="141" spans="1:3" x14ac:dyDescent="0.25">
      <c r="A141" s="42" t="s">
        <v>666</v>
      </c>
      <c r="B141" s="43" t="s">
        <v>1229</v>
      </c>
      <c r="C141" s="43" t="s">
        <v>1230</v>
      </c>
    </row>
    <row r="142" spans="1:3" ht="22.5" x14ac:dyDescent="0.25">
      <c r="A142" s="45" t="s">
        <v>667</v>
      </c>
      <c r="B142" s="46" t="s">
        <v>1231</v>
      </c>
      <c r="C142" s="46" t="s">
        <v>1232</v>
      </c>
    </row>
    <row r="143" spans="1:3" x14ac:dyDescent="0.25">
      <c r="A143" s="42" t="s">
        <v>331</v>
      </c>
      <c r="B143" s="43" t="s">
        <v>1233</v>
      </c>
      <c r="C143" s="43" t="s">
        <v>1234</v>
      </c>
    </row>
    <row r="144" spans="1:3" ht="22.5" x14ac:dyDescent="0.25">
      <c r="A144" s="42" t="s">
        <v>333</v>
      </c>
      <c r="B144" s="43" t="s">
        <v>1235</v>
      </c>
      <c r="C144" s="43" t="s">
        <v>1236</v>
      </c>
    </row>
    <row r="145" spans="1:3" x14ac:dyDescent="0.25">
      <c r="A145" s="42" t="s">
        <v>335</v>
      </c>
      <c r="B145" s="43" t="s">
        <v>1237</v>
      </c>
      <c r="C145" s="43" t="s">
        <v>1238</v>
      </c>
    </row>
    <row r="146" spans="1:3" x14ac:dyDescent="0.25">
      <c r="A146" s="42" t="s">
        <v>337</v>
      </c>
      <c r="B146" s="43" t="s">
        <v>1239</v>
      </c>
      <c r="C146" s="43" t="s">
        <v>1240</v>
      </c>
    </row>
    <row r="147" spans="1:3" x14ac:dyDescent="0.25">
      <c r="A147" s="42" t="s">
        <v>339</v>
      </c>
      <c r="B147" s="43" t="s">
        <v>1241</v>
      </c>
      <c r="C147" s="43" t="s">
        <v>1242</v>
      </c>
    </row>
    <row r="148" spans="1:3" ht="22.5" x14ac:dyDescent="0.25">
      <c r="A148" s="42" t="s">
        <v>674</v>
      </c>
      <c r="B148" s="43" t="s">
        <v>1243</v>
      </c>
      <c r="C148" s="43" t="s">
        <v>1244</v>
      </c>
    </row>
    <row r="149" spans="1:3" x14ac:dyDescent="0.25">
      <c r="A149" s="42" t="s">
        <v>171</v>
      </c>
      <c r="B149" s="43" t="s">
        <v>1245</v>
      </c>
      <c r="C149" s="43" t="s">
        <v>1246</v>
      </c>
    </row>
    <row r="150" spans="1:3" x14ac:dyDescent="0.25">
      <c r="A150" s="57" t="s">
        <v>407</v>
      </c>
      <c r="B150" s="43" t="s">
        <v>1247</v>
      </c>
      <c r="C150" s="43" t="s">
        <v>1248</v>
      </c>
    </row>
    <row r="151" spans="1:3" ht="22.5" x14ac:dyDescent="0.25">
      <c r="A151" s="42" t="s">
        <v>179</v>
      </c>
      <c r="B151" s="43" t="s">
        <v>1249</v>
      </c>
      <c r="C151" s="43" t="s">
        <v>1250</v>
      </c>
    </row>
    <row r="152" spans="1:3" x14ac:dyDescent="0.25">
      <c r="A152" s="42" t="s">
        <v>174</v>
      </c>
      <c r="B152" s="43" t="s">
        <v>1251</v>
      </c>
      <c r="C152" s="43" t="s">
        <v>1252</v>
      </c>
    </row>
    <row r="153" spans="1:3" ht="22.5" x14ac:dyDescent="0.25">
      <c r="A153" s="45" t="s">
        <v>679</v>
      </c>
      <c r="B153" s="46" t="s">
        <v>1253</v>
      </c>
      <c r="C153" s="46" t="s">
        <v>1254</v>
      </c>
    </row>
    <row r="154" spans="1:3" ht="22.5" x14ac:dyDescent="0.25">
      <c r="A154" s="42" t="s">
        <v>181</v>
      </c>
      <c r="B154" s="43" t="s">
        <v>1255</v>
      </c>
      <c r="C154" s="43" t="s">
        <v>1256</v>
      </c>
    </row>
    <row r="155" spans="1:3" x14ac:dyDescent="0.25">
      <c r="A155" s="42" t="s">
        <v>183</v>
      </c>
      <c r="B155" s="43" t="s">
        <v>1257</v>
      </c>
      <c r="C155" s="43" t="s">
        <v>1258</v>
      </c>
    </row>
    <row r="156" spans="1:3" x14ac:dyDescent="0.25">
      <c r="A156" s="42" t="s">
        <v>345</v>
      </c>
      <c r="B156" s="43" t="s">
        <v>1259</v>
      </c>
      <c r="C156" s="43" t="s">
        <v>1260</v>
      </c>
    </row>
    <row r="157" spans="1:3" ht="22.5" x14ac:dyDescent="0.25">
      <c r="A157" s="42" t="s">
        <v>348</v>
      </c>
      <c r="B157" s="43" t="s">
        <v>1261</v>
      </c>
      <c r="C157" s="43" t="s">
        <v>1262</v>
      </c>
    </row>
    <row r="158" spans="1:3" ht="22.5" x14ac:dyDescent="0.25">
      <c r="A158" s="42" t="s">
        <v>185</v>
      </c>
      <c r="B158" s="43" t="s">
        <v>1263</v>
      </c>
      <c r="C158" s="43" t="s">
        <v>1264</v>
      </c>
    </row>
    <row r="159" spans="1:3" ht="22.5" x14ac:dyDescent="0.25">
      <c r="A159" s="42" t="s">
        <v>686</v>
      </c>
      <c r="B159" s="43" t="s">
        <v>1265</v>
      </c>
      <c r="C159" s="43" t="s">
        <v>1266</v>
      </c>
    </row>
    <row r="160" spans="1:3" ht="22.5" x14ac:dyDescent="0.25">
      <c r="A160" s="45" t="s">
        <v>688</v>
      </c>
      <c r="B160" s="46" t="s">
        <v>1267</v>
      </c>
      <c r="C160" s="46" t="s">
        <v>1268</v>
      </c>
    </row>
    <row r="161" spans="1:3" x14ac:dyDescent="0.25">
      <c r="A161" s="42" t="s">
        <v>690</v>
      </c>
      <c r="B161" s="43" t="s">
        <v>1269</v>
      </c>
      <c r="C161" s="43" t="s">
        <v>1270</v>
      </c>
    </row>
    <row r="162" spans="1:3" x14ac:dyDescent="0.25">
      <c r="A162" s="42" t="s">
        <v>191</v>
      </c>
      <c r="B162" s="43" t="s">
        <v>1271</v>
      </c>
      <c r="C162" s="43" t="s">
        <v>1272</v>
      </c>
    </row>
    <row r="163" spans="1:3" ht="22.5" x14ac:dyDescent="0.25">
      <c r="A163" s="42" t="s">
        <v>354</v>
      </c>
      <c r="B163" s="43" t="s">
        <v>1273</v>
      </c>
      <c r="C163" s="43" t="s">
        <v>1274</v>
      </c>
    </row>
    <row r="164" spans="1:3" ht="22.5" x14ac:dyDescent="0.25">
      <c r="A164" s="42" t="s">
        <v>67</v>
      </c>
      <c r="B164" s="43" t="s">
        <v>1275</v>
      </c>
      <c r="C164" s="43" t="s">
        <v>1276</v>
      </c>
    </row>
    <row r="165" spans="1:3" x14ac:dyDescent="0.25">
      <c r="A165" s="42" t="s">
        <v>193</v>
      </c>
      <c r="B165" s="43" t="s">
        <v>1277</v>
      </c>
      <c r="C165" s="43" t="s">
        <v>1278</v>
      </c>
    </row>
    <row r="166" spans="1:3" x14ac:dyDescent="0.25">
      <c r="A166" s="42" t="s">
        <v>695</v>
      </c>
      <c r="B166" s="43" t="s">
        <v>1279</v>
      </c>
      <c r="C166" s="43" t="s">
        <v>1280</v>
      </c>
    </row>
    <row r="167" spans="1:3" ht="22.5" x14ac:dyDescent="0.25">
      <c r="A167" s="45" t="s">
        <v>697</v>
      </c>
      <c r="B167" s="46" t="s">
        <v>1281</v>
      </c>
      <c r="C167" s="46" t="s">
        <v>1282</v>
      </c>
    </row>
    <row r="168" spans="1:3" x14ac:dyDescent="0.25">
      <c r="A168" s="42" t="s">
        <v>73</v>
      </c>
      <c r="B168" s="43" t="s">
        <v>1283</v>
      </c>
      <c r="C168" s="43" t="s">
        <v>1284</v>
      </c>
    </row>
    <row r="169" spans="1:3" ht="22.5" x14ac:dyDescent="0.25">
      <c r="A169" s="42" t="s">
        <v>197</v>
      </c>
      <c r="B169" s="43" t="s">
        <v>1285</v>
      </c>
      <c r="C169" s="43" t="s">
        <v>1286</v>
      </c>
    </row>
    <row r="170" spans="1:3" ht="22.5" x14ac:dyDescent="0.25">
      <c r="A170" s="42" t="s">
        <v>202</v>
      </c>
      <c r="B170" s="43" t="s">
        <v>1287</v>
      </c>
      <c r="C170" s="43" t="s">
        <v>1288</v>
      </c>
    </row>
    <row r="171" spans="1:3" ht="22.5" x14ac:dyDescent="0.25">
      <c r="A171" s="42" t="s">
        <v>199</v>
      </c>
      <c r="B171" s="43" t="s">
        <v>1289</v>
      </c>
      <c r="C171" s="43" t="s">
        <v>1290</v>
      </c>
    </row>
    <row r="172" spans="1:3" ht="22.5" x14ac:dyDescent="0.25">
      <c r="A172" s="42" t="s">
        <v>204</v>
      </c>
      <c r="B172" s="43" t="s">
        <v>1291</v>
      </c>
      <c r="C172" s="43" t="s">
        <v>1292</v>
      </c>
    </row>
    <row r="173" spans="1:3" x14ac:dyDescent="0.25">
      <c r="A173" s="42" t="s">
        <v>211</v>
      </c>
      <c r="B173" s="43" t="s">
        <v>1293</v>
      </c>
      <c r="C173" s="43" t="s">
        <v>1294</v>
      </c>
    </row>
    <row r="174" spans="1:3" x14ac:dyDescent="0.25">
      <c r="A174" s="42" t="s">
        <v>208</v>
      </c>
      <c r="B174" s="43" t="s">
        <v>209</v>
      </c>
      <c r="C174" s="43" t="s">
        <v>1295</v>
      </c>
    </row>
    <row r="175" spans="1:3" ht="22.5" x14ac:dyDescent="0.25">
      <c r="A175" s="42" t="s">
        <v>240</v>
      </c>
      <c r="B175" s="43" t="s">
        <v>1296</v>
      </c>
      <c r="C175" s="43" t="s">
        <v>1297</v>
      </c>
    </row>
    <row r="176" spans="1:3" ht="22.5" x14ac:dyDescent="0.25">
      <c r="A176" s="42" t="s">
        <v>216</v>
      </c>
      <c r="B176" s="43" t="s">
        <v>1298</v>
      </c>
      <c r="C176" s="43" t="s">
        <v>1011</v>
      </c>
    </row>
    <row r="177" spans="1:3" ht="22.5" x14ac:dyDescent="0.25">
      <c r="A177" s="48" t="s">
        <v>708</v>
      </c>
      <c r="B177" s="49" t="s">
        <v>1299</v>
      </c>
      <c r="C177" s="49" t="s">
        <v>1300</v>
      </c>
    </row>
    <row r="178" spans="1:3" x14ac:dyDescent="0.25">
      <c r="A178" s="42" t="s">
        <v>710</v>
      </c>
      <c r="B178" s="43" t="s">
        <v>1301</v>
      </c>
      <c r="C178" s="43" t="s">
        <v>1302</v>
      </c>
    </row>
    <row r="179" spans="1:3" x14ac:dyDescent="0.25">
      <c r="A179" s="42" t="s">
        <v>712</v>
      </c>
      <c r="B179" s="43" t="s">
        <v>1303</v>
      </c>
      <c r="C179" s="43" t="s">
        <v>1304</v>
      </c>
    </row>
    <row r="180" spans="1:3" ht="22.5" x14ac:dyDescent="0.25">
      <c r="A180" s="48" t="s">
        <v>714</v>
      </c>
      <c r="B180" s="49" t="s">
        <v>1305</v>
      </c>
      <c r="C180" s="49" t="s">
        <v>1306</v>
      </c>
    </row>
    <row r="181" spans="1:3" x14ac:dyDescent="0.25">
      <c r="A181" s="42" t="s">
        <v>716</v>
      </c>
      <c r="B181" s="43" t="s">
        <v>1307</v>
      </c>
      <c r="C181" s="43" t="s">
        <v>1202</v>
      </c>
    </row>
    <row r="182" spans="1:3" ht="33.75" x14ac:dyDescent="0.25">
      <c r="A182" s="42" t="s">
        <v>718</v>
      </c>
      <c r="B182" s="43" t="s">
        <v>1308</v>
      </c>
      <c r="C182" s="43" t="s">
        <v>1309</v>
      </c>
    </row>
    <row r="183" spans="1:3" ht="33.75" x14ac:dyDescent="0.25">
      <c r="A183" s="42" t="s">
        <v>720</v>
      </c>
      <c r="B183" s="43" t="s">
        <v>1310</v>
      </c>
      <c r="C183" s="43" t="s">
        <v>1311</v>
      </c>
    </row>
    <row r="184" spans="1:3" x14ac:dyDescent="0.25">
      <c r="A184" s="42" t="s">
        <v>219</v>
      </c>
      <c r="B184" s="43" t="s">
        <v>1312</v>
      </c>
      <c r="C184" s="43" t="s">
        <v>1313</v>
      </c>
    </row>
    <row r="185" spans="1:3" x14ac:dyDescent="0.25">
      <c r="A185" s="42" t="s">
        <v>220</v>
      </c>
      <c r="B185" s="43" t="s">
        <v>1314</v>
      </c>
      <c r="C185" s="43" t="s">
        <v>1315</v>
      </c>
    </row>
    <row r="186" spans="1:3" ht="22.5" x14ac:dyDescent="0.25">
      <c r="A186" s="48" t="s">
        <v>724</v>
      </c>
      <c r="B186" s="49" t="s">
        <v>1316</v>
      </c>
      <c r="C186" s="49" t="s">
        <v>1317</v>
      </c>
    </row>
    <row r="187" spans="1:3" x14ac:dyDescent="0.25">
      <c r="A187" s="42" t="s">
        <v>725</v>
      </c>
      <c r="B187" s="43" t="s">
        <v>1318</v>
      </c>
      <c r="C187" s="43" t="s">
        <v>1218</v>
      </c>
    </row>
    <row r="188" spans="1:3" ht="22.5" x14ac:dyDescent="0.25">
      <c r="A188" s="42" t="s">
        <v>726</v>
      </c>
      <c r="B188" s="43" t="s">
        <v>1319</v>
      </c>
      <c r="C188" s="43" t="s">
        <v>1320</v>
      </c>
    </row>
    <row r="189" spans="1:3" ht="22.5" x14ac:dyDescent="0.25">
      <c r="A189" s="42" t="s">
        <v>727</v>
      </c>
      <c r="B189" s="43" t="s">
        <v>1321</v>
      </c>
      <c r="C189" s="43" t="s">
        <v>1322</v>
      </c>
    </row>
    <row r="190" spans="1:3" x14ac:dyDescent="0.25">
      <c r="A190" s="42" t="s">
        <v>221</v>
      </c>
      <c r="B190" s="43" t="s">
        <v>1323</v>
      </c>
      <c r="C190" s="43" t="s">
        <v>1324</v>
      </c>
    </row>
    <row r="191" spans="1:3" x14ac:dyDescent="0.25">
      <c r="A191" s="42" t="s">
        <v>222</v>
      </c>
      <c r="B191" s="43" t="s">
        <v>1325</v>
      </c>
      <c r="C191" s="43" t="s">
        <v>1326</v>
      </c>
    </row>
    <row r="192" spans="1:3" ht="22.5" x14ac:dyDescent="0.25">
      <c r="A192" s="48" t="s">
        <v>728</v>
      </c>
      <c r="B192" s="49" t="s">
        <v>1327</v>
      </c>
      <c r="C192" s="49" t="s">
        <v>1328</v>
      </c>
    </row>
    <row r="193" spans="1:3" ht="22.5" x14ac:dyDescent="0.25">
      <c r="A193" s="42" t="s">
        <v>223</v>
      </c>
      <c r="B193" s="43" t="s">
        <v>1329</v>
      </c>
      <c r="C193" s="43" t="s">
        <v>1330</v>
      </c>
    </row>
    <row r="194" spans="1:3" ht="22.5" x14ac:dyDescent="0.25">
      <c r="A194" s="42" t="s">
        <v>731</v>
      </c>
      <c r="B194" s="43" t="s">
        <v>1331</v>
      </c>
      <c r="C194" s="43" t="s">
        <v>1332</v>
      </c>
    </row>
    <row r="195" spans="1:3" ht="22.5" x14ac:dyDescent="0.25">
      <c r="A195" s="42" t="s">
        <v>733</v>
      </c>
      <c r="B195" s="43" t="s">
        <v>1333</v>
      </c>
      <c r="C195" s="43" t="s">
        <v>1334</v>
      </c>
    </row>
    <row r="196" spans="1:3" x14ac:dyDescent="0.25">
      <c r="A196" s="42" t="s">
        <v>214</v>
      </c>
      <c r="B196" s="43" t="s">
        <v>1335</v>
      </c>
      <c r="C196" s="43" t="s">
        <v>1336</v>
      </c>
    </row>
    <row r="197" spans="1:3" ht="22.5" x14ac:dyDescent="0.25">
      <c r="A197" s="42" t="s">
        <v>215</v>
      </c>
      <c r="B197" s="43" t="s">
        <v>1337</v>
      </c>
      <c r="C197" s="43" t="s">
        <v>1338</v>
      </c>
    </row>
    <row r="198" spans="1:3" ht="22.5" x14ac:dyDescent="0.25">
      <c r="A198" s="48" t="s">
        <v>737</v>
      </c>
      <c r="B198" s="49" t="s">
        <v>1339</v>
      </c>
      <c r="C198" s="49" t="s">
        <v>1340</v>
      </c>
    </row>
    <row r="199" spans="1:3" x14ac:dyDescent="0.25">
      <c r="A199" s="42" t="s">
        <v>371</v>
      </c>
      <c r="B199" s="43" t="s">
        <v>1341</v>
      </c>
      <c r="C199" s="43" t="s">
        <v>1342</v>
      </c>
    </row>
    <row r="200" spans="1:3" ht="22.5" x14ac:dyDescent="0.25">
      <c r="A200" s="42" t="s">
        <v>372</v>
      </c>
      <c r="B200" s="43" t="s">
        <v>1343</v>
      </c>
      <c r="C200" s="43" t="s">
        <v>1344</v>
      </c>
    </row>
    <row r="201" spans="1:3" ht="22.5" x14ac:dyDescent="0.25">
      <c r="A201" s="48" t="s">
        <v>741</v>
      </c>
      <c r="B201" s="49" t="s">
        <v>1345</v>
      </c>
      <c r="C201" s="49" t="s">
        <v>1346</v>
      </c>
    </row>
    <row r="202" spans="1:3" x14ac:dyDescent="0.25">
      <c r="A202" s="42" t="s">
        <v>225</v>
      </c>
      <c r="B202" s="43" t="s">
        <v>1347</v>
      </c>
      <c r="C202" s="43" t="s">
        <v>1348</v>
      </c>
    </row>
    <row r="203" spans="1:3" x14ac:dyDescent="0.25">
      <c r="A203" s="42" t="s">
        <v>226</v>
      </c>
      <c r="B203" s="43" t="s">
        <v>1349</v>
      </c>
      <c r="C203" s="43" t="s">
        <v>1350</v>
      </c>
    </row>
    <row r="204" spans="1:3" x14ac:dyDescent="0.25">
      <c r="A204" s="42" t="s">
        <v>227</v>
      </c>
      <c r="B204" s="43" t="s">
        <v>1351</v>
      </c>
      <c r="C204" s="43" t="s">
        <v>1352</v>
      </c>
    </row>
    <row r="205" spans="1:3" x14ac:dyDescent="0.25">
      <c r="A205" s="42" t="s">
        <v>228</v>
      </c>
      <c r="B205" s="43" t="s">
        <v>1353</v>
      </c>
      <c r="C205" s="43" t="s">
        <v>1354</v>
      </c>
    </row>
    <row r="206" spans="1:3" x14ac:dyDescent="0.25">
      <c r="A206" s="42" t="s">
        <v>229</v>
      </c>
      <c r="B206" s="43" t="s">
        <v>1355</v>
      </c>
      <c r="C206" s="43" t="s">
        <v>1356</v>
      </c>
    </row>
    <row r="207" spans="1:3" ht="22.5" x14ac:dyDescent="0.25">
      <c r="A207" s="42" t="s">
        <v>231</v>
      </c>
      <c r="B207" s="43" t="s">
        <v>1357</v>
      </c>
      <c r="C207" s="43" t="s">
        <v>1358</v>
      </c>
    </row>
    <row r="208" spans="1:3" x14ac:dyDescent="0.25">
      <c r="A208" s="42" t="s">
        <v>230</v>
      </c>
      <c r="B208" s="43" t="s">
        <v>1359</v>
      </c>
      <c r="C208" s="43" t="s">
        <v>1360</v>
      </c>
    </row>
    <row r="209" spans="1:3" ht="22.5" x14ac:dyDescent="0.25">
      <c r="A209" s="42" t="s">
        <v>232</v>
      </c>
      <c r="B209" s="43" t="s">
        <v>1361</v>
      </c>
      <c r="C209" s="43" t="s">
        <v>1362</v>
      </c>
    </row>
    <row r="210" spans="1:3" x14ac:dyDescent="0.25">
      <c r="A210" s="42" t="s">
        <v>234</v>
      </c>
      <c r="B210" s="43" t="s">
        <v>1363</v>
      </c>
      <c r="C210" s="43" t="s">
        <v>1364</v>
      </c>
    </row>
    <row r="211" spans="1:3" x14ac:dyDescent="0.25">
      <c r="A211" s="42" t="s">
        <v>235</v>
      </c>
      <c r="B211" s="43" t="s">
        <v>1365</v>
      </c>
      <c r="C211" s="43" t="s">
        <v>1366</v>
      </c>
    </row>
    <row r="212" spans="1:3" ht="22.5" x14ac:dyDescent="0.25">
      <c r="A212" s="48" t="s">
        <v>753</v>
      </c>
      <c r="B212" s="49" t="s">
        <v>1367</v>
      </c>
      <c r="C212" s="49" t="s">
        <v>1368</v>
      </c>
    </row>
    <row r="213" spans="1:3" x14ac:dyDescent="0.25">
      <c r="A213" s="42" t="s">
        <v>236</v>
      </c>
      <c r="B213" s="43" t="s">
        <v>1369</v>
      </c>
      <c r="C213" s="43" t="s">
        <v>1370</v>
      </c>
    </row>
    <row r="214" spans="1:3" ht="15.75" thickBot="1" x14ac:dyDescent="0.3">
      <c r="A214" s="58" t="s">
        <v>238</v>
      </c>
      <c r="B214" s="59" t="s">
        <v>1371</v>
      </c>
      <c r="C214" s="59" t="s">
        <v>1372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tabSelected="1" zoomScale="70" zoomScaleNormal="70" workbookViewId="0">
      <selection activeCell="D47" sqref="D47"/>
    </sheetView>
  </sheetViews>
  <sheetFormatPr defaultRowHeight="15" x14ac:dyDescent="0.25"/>
  <cols>
    <col min="1" max="1" width="11.7109375" style="325" customWidth="1"/>
    <col min="2" max="2" width="33.42578125" style="325" customWidth="1"/>
    <col min="3" max="3" width="19" style="325" customWidth="1"/>
    <col min="4" max="4" width="36.7109375" style="325" customWidth="1"/>
    <col min="5" max="5" width="33.140625" style="325" customWidth="1"/>
    <col min="6" max="6" width="44.140625" style="325" customWidth="1"/>
    <col min="7" max="7" width="27.7109375" style="325" customWidth="1"/>
    <col min="8" max="8" width="5.85546875" style="325" bestFit="1" customWidth="1"/>
    <col min="9" max="9" width="10.140625" style="325" customWidth="1"/>
    <col min="10" max="10" width="42.28515625" style="325" customWidth="1"/>
    <col min="11" max="16384" width="9.140625" style="325"/>
  </cols>
  <sheetData>
    <row r="1" spans="1:10" s="322" customFormat="1" ht="90" x14ac:dyDescent="0.25">
      <c r="A1" s="321" t="s">
        <v>2627</v>
      </c>
      <c r="B1" s="321" t="s">
        <v>1373</v>
      </c>
      <c r="C1" s="321" t="s">
        <v>31</v>
      </c>
      <c r="D1" s="321" t="s">
        <v>1374</v>
      </c>
      <c r="E1" s="321" t="s">
        <v>1375</v>
      </c>
      <c r="F1" s="321" t="s">
        <v>2625</v>
      </c>
      <c r="G1" s="321" t="s">
        <v>1376</v>
      </c>
      <c r="H1" s="321" t="s">
        <v>1377</v>
      </c>
      <c r="I1" s="321" t="s">
        <v>1378</v>
      </c>
      <c r="J1" s="321" t="s">
        <v>2626</v>
      </c>
    </row>
    <row r="2" spans="1:10" s="323" customFormat="1" ht="45" x14ac:dyDescent="0.25">
      <c r="A2" s="286" t="s">
        <v>1379</v>
      </c>
      <c r="B2" s="286" t="s">
        <v>1380</v>
      </c>
      <c r="C2" s="286" t="s">
        <v>1381</v>
      </c>
      <c r="D2" s="286" t="s">
        <v>975</v>
      </c>
      <c r="E2" s="286" t="s">
        <v>118</v>
      </c>
      <c r="F2" s="286" t="s">
        <v>1382</v>
      </c>
      <c r="G2" s="286" t="s">
        <v>1383</v>
      </c>
      <c r="H2" s="286" t="s">
        <v>1384</v>
      </c>
      <c r="I2" s="286" t="s">
        <v>1385</v>
      </c>
      <c r="J2" s="286"/>
    </row>
    <row r="3" spans="1:10" s="323" customFormat="1" ht="30" x14ac:dyDescent="0.25">
      <c r="A3" s="286" t="s">
        <v>1386</v>
      </c>
      <c r="B3" s="286" t="s">
        <v>1380</v>
      </c>
      <c r="C3" s="286" t="s">
        <v>1387</v>
      </c>
      <c r="D3" s="286" t="s">
        <v>993</v>
      </c>
      <c r="E3" s="286" t="s">
        <v>121</v>
      </c>
      <c r="F3" s="286" t="s">
        <v>1388</v>
      </c>
      <c r="G3" s="286" t="s">
        <v>122</v>
      </c>
      <c r="H3" s="286" t="s">
        <v>1384</v>
      </c>
      <c r="I3" s="286" t="s">
        <v>1385</v>
      </c>
      <c r="J3" s="286"/>
    </row>
    <row r="4" spans="1:10" s="323" customFormat="1" ht="30" x14ac:dyDescent="0.25">
      <c r="A4" s="286" t="s">
        <v>1389</v>
      </c>
      <c r="B4" s="286" t="s">
        <v>1380</v>
      </c>
      <c r="C4" s="286" t="s">
        <v>1390</v>
      </c>
      <c r="D4" s="286" t="s">
        <v>995</v>
      </c>
      <c r="E4" s="286" t="s">
        <v>124</v>
      </c>
      <c r="F4" s="286" t="s">
        <v>1391</v>
      </c>
      <c r="G4" s="286" t="s">
        <v>125</v>
      </c>
      <c r="H4" s="286" t="s">
        <v>1384</v>
      </c>
      <c r="I4" s="286" t="s">
        <v>1385</v>
      </c>
      <c r="J4" s="286"/>
    </row>
    <row r="5" spans="1:10" s="323" customFormat="1" ht="30" x14ac:dyDescent="0.25">
      <c r="A5" s="286" t="s">
        <v>1392</v>
      </c>
      <c r="B5" s="286" t="s">
        <v>1380</v>
      </c>
      <c r="C5" s="286" t="s">
        <v>1393</v>
      </c>
      <c r="D5" s="286" t="s">
        <v>997</v>
      </c>
      <c r="E5" s="286" t="s">
        <v>127</v>
      </c>
      <c r="F5" s="286" t="s">
        <v>1391</v>
      </c>
      <c r="G5" s="286" t="s">
        <v>125</v>
      </c>
      <c r="H5" s="286" t="s">
        <v>1384</v>
      </c>
      <c r="I5" s="286" t="s">
        <v>1385</v>
      </c>
      <c r="J5" s="286"/>
    </row>
    <row r="6" spans="1:10" s="323" customFormat="1" ht="30" x14ac:dyDescent="0.25">
      <c r="A6" s="286" t="s">
        <v>1394</v>
      </c>
      <c r="B6" s="286" t="s">
        <v>1380</v>
      </c>
      <c r="C6" s="286" t="s">
        <v>1395</v>
      </c>
      <c r="D6" s="286" t="s">
        <v>1001</v>
      </c>
      <c r="E6" s="286" t="s">
        <v>129</v>
      </c>
      <c r="F6" s="286" t="s">
        <v>1391</v>
      </c>
      <c r="G6" s="286" t="s">
        <v>125</v>
      </c>
      <c r="H6" s="286" t="s">
        <v>1384</v>
      </c>
      <c r="I6" s="286" t="s">
        <v>1385</v>
      </c>
      <c r="J6" s="286"/>
    </row>
    <row r="7" spans="1:10" s="323" customFormat="1" ht="30" x14ac:dyDescent="0.25">
      <c r="A7" s="286" t="s">
        <v>1396</v>
      </c>
      <c r="B7" s="286" t="s">
        <v>1397</v>
      </c>
      <c r="C7" s="286" t="s">
        <v>1398</v>
      </c>
      <c r="D7" s="286" t="s">
        <v>1003</v>
      </c>
      <c r="E7" s="286" t="s">
        <v>2624</v>
      </c>
      <c r="F7" s="286" t="s">
        <v>1391</v>
      </c>
      <c r="G7" s="286" t="s">
        <v>1399</v>
      </c>
      <c r="H7" s="286" t="s">
        <v>1384</v>
      </c>
      <c r="I7" s="286" t="s">
        <v>1385</v>
      </c>
      <c r="J7" s="286"/>
    </row>
    <row r="8" spans="1:10" s="323" customFormat="1" ht="30" x14ac:dyDescent="0.25">
      <c r="A8" s="286" t="s">
        <v>1400</v>
      </c>
      <c r="B8" s="286" t="s">
        <v>1380</v>
      </c>
      <c r="C8" s="286" t="s">
        <v>1401</v>
      </c>
      <c r="D8" s="286" t="s">
        <v>1005</v>
      </c>
      <c r="E8" s="286" t="s">
        <v>131</v>
      </c>
      <c r="F8" s="286" t="s">
        <v>1388</v>
      </c>
      <c r="G8" s="286" t="s">
        <v>122</v>
      </c>
      <c r="H8" s="286" t="s">
        <v>1384</v>
      </c>
      <c r="I8" s="286" t="s">
        <v>1385</v>
      </c>
      <c r="J8" s="286"/>
    </row>
    <row r="9" spans="1:10" s="323" customFormat="1" ht="45" x14ac:dyDescent="0.25">
      <c r="A9" s="286" t="s">
        <v>1402</v>
      </c>
      <c r="B9" s="286" t="s">
        <v>1380</v>
      </c>
      <c r="C9" s="286" t="s">
        <v>1403</v>
      </c>
      <c r="D9" s="286" t="s">
        <v>1011</v>
      </c>
      <c r="E9" s="286" t="s">
        <v>133</v>
      </c>
      <c r="F9" s="286" t="s">
        <v>1391</v>
      </c>
      <c r="G9" s="286" t="s">
        <v>125</v>
      </c>
      <c r="H9" s="286" t="s">
        <v>1384</v>
      </c>
      <c r="I9" s="286" t="s">
        <v>1385</v>
      </c>
      <c r="J9" s="286"/>
    </row>
    <row r="10" spans="1:10" s="323" customFormat="1" ht="30" x14ac:dyDescent="0.25">
      <c r="A10" s="286" t="s">
        <v>1404</v>
      </c>
      <c r="B10" s="286" t="s">
        <v>1380</v>
      </c>
      <c r="C10" s="286" t="s">
        <v>1405</v>
      </c>
      <c r="D10" s="286" t="s">
        <v>1029</v>
      </c>
      <c r="E10" s="286" t="s">
        <v>138</v>
      </c>
      <c r="F10" s="286" t="s">
        <v>1391</v>
      </c>
      <c r="G10" s="286" t="s">
        <v>125</v>
      </c>
      <c r="H10" s="286" t="s">
        <v>1384</v>
      </c>
      <c r="I10" s="286" t="s">
        <v>1385</v>
      </c>
      <c r="J10" s="286"/>
    </row>
    <row r="11" spans="1:10" s="323" customFormat="1" ht="165" x14ac:dyDescent="0.25">
      <c r="A11" s="286" t="s">
        <v>1406</v>
      </c>
      <c r="B11" s="286" t="s">
        <v>1380</v>
      </c>
      <c r="C11" s="286" t="s">
        <v>2452</v>
      </c>
      <c r="D11" s="286" t="s">
        <v>2453</v>
      </c>
      <c r="E11" s="286" t="s">
        <v>1407</v>
      </c>
      <c r="F11" s="286" t="s">
        <v>2464</v>
      </c>
      <c r="G11" s="286" t="s">
        <v>2465</v>
      </c>
      <c r="H11" s="286" t="s">
        <v>1408</v>
      </c>
      <c r="I11" s="286" t="s">
        <v>1385</v>
      </c>
      <c r="J11" s="286"/>
    </row>
    <row r="12" spans="1:10" s="323" customFormat="1" ht="105" x14ac:dyDescent="0.25">
      <c r="A12" s="286" t="s">
        <v>1409</v>
      </c>
      <c r="B12" s="286" t="s">
        <v>1380</v>
      </c>
      <c r="C12" s="286" t="s">
        <v>2454</v>
      </c>
      <c r="D12" s="286" t="s">
        <v>2455</v>
      </c>
      <c r="E12" s="286" t="s">
        <v>257</v>
      </c>
      <c r="F12" s="286" t="s">
        <v>2466</v>
      </c>
      <c r="G12" s="286" t="s">
        <v>2467</v>
      </c>
      <c r="H12" s="286" t="s">
        <v>1408</v>
      </c>
      <c r="I12" s="286" t="s">
        <v>1385</v>
      </c>
      <c r="J12" s="286"/>
    </row>
    <row r="13" spans="1:10" s="323" customFormat="1" ht="30" x14ac:dyDescent="0.25">
      <c r="A13" s="286" t="s">
        <v>1410</v>
      </c>
      <c r="B13" s="286" t="s">
        <v>1380</v>
      </c>
      <c r="C13" s="286" t="s">
        <v>1411</v>
      </c>
      <c r="D13" s="286" t="s">
        <v>1048</v>
      </c>
      <c r="E13" s="286" t="s">
        <v>139</v>
      </c>
      <c r="F13" s="286" t="s">
        <v>1412</v>
      </c>
      <c r="G13" s="286" t="s">
        <v>140</v>
      </c>
      <c r="H13" s="286" t="s">
        <v>1384</v>
      </c>
      <c r="I13" s="286" t="s">
        <v>1385</v>
      </c>
      <c r="J13" s="286"/>
    </row>
    <row r="14" spans="1:10" s="323" customFormat="1" ht="75" x14ac:dyDescent="0.25">
      <c r="A14" s="286" t="s">
        <v>1413</v>
      </c>
      <c r="B14" s="286" t="s">
        <v>1380</v>
      </c>
      <c r="C14" s="286" t="s">
        <v>1414</v>
      </c>
      <c r="D14" s="286" t="s">
        <v>1050</v>
      </c>
      <c r="E14" s="286" t="s">
        <v>2648</v>
      </c>
      <c r="F14" s="286" t="s">
        <v>1415</v>
      </c>
      <c r="G14" s="286" t="s">
        <v>1416</v>
      </c>
      <c r="H14" s="286" t="s">
        <v>1408</v>
      </c>
      <c r="I14" s="286" t="s">
        <v>1385</v>
      </c>
      <c r="J14" s="286"/>
    </row>
    <row r="15" spans="1:10" s="323" customFormat="1" ht="105" x14ac:dyDescent="0.25">
      <c r="A15" s="286" t="s">
        <v>1417</v>
      </c>
      <c r="B15" s="286" t="s">
        <v>1418</v>
      </c>
      <c r="C15" s="286" t="s">
        <v>1419</v>
      </c>
      <c r="D15" s="286" t="s">
        <v>1420</v>
      </c>
      <c r="E15" s="286" t="s">
        <v>53</v>
      </c>
      <c r="F15" s="286" t="s">
        <v>1421</v>
      </c>
      <c r="G15" s="286" t="s">
        <v>2456</v>
      </c>
      <c r="H15" s="286" t="s">
        <v>1408</v>
      </c>
      <c r="I15" s="286" t="s">
        <v>1385</v>
      </c>
      <c r="J15" s="286" t="s">
        <v>1422</v>
      </c>
    </row>
    <row r="16" spans="1:10" s="323" customFormat="1" ht="90" customHeight="1" x14ac:dyDescent="0.25">
      <c r="A16" s="286" t="s">
        <v>1423</v>
      </c>
      <c r="B16" s="286" t="s">
        <v>1424</v>
      </c>
      <c r="C16" s="286" t="s">
        <v>1425</v>
      </c>
      <c r="D16" s="286" t="s">
        <v>1069</v>
      </c>
      <c r="E16" s="286" t="s">
        <v>111</v>
      </c>
      <c r="F16" s="324" t="s">
        <v>1426</v>
      </c>
      <c r="G16" s="324" t="s">
        <v>1427</v>
      </c>
      <c r="H16" s="286" t="s">
        <v>1408</v>
      </c>
      <c r="I16" s="286" t="s">
        <v>1385</v>
      </c>
      <c r="J16" s="286"/>
    </row>
    <row r="17" spans="1:10" s="323" customFormat="1" ht="90" x14ac:dyDescent="0.25">
      <c r="A17" s="286" t="s">
        <v>1428</v>
      </c>
      <c r="B17" s="286" t="s">
        <v>1429</v>
      </c>
      <c r="C17" s="286" t="s">
        <v>1430</v>
      </c>
      <c r="D17" s="286" t="s">
        <v>1431</v>
      </c>
      <c r="E17" s="286" t="s">
        <v>1432</v>
      </c>
      <c r="F17" s="286" t="s">
        <v>2634</v>
      </c>
      <c r="G17" s="286" t="s">
        <v>2635</v>
      </c>
      <c r="H17" s="286" t="s">
        <v>1384</v>
      </c>
      <c r="I17" s="286" t="s">
        <v>1385</v>
      </c>
      <c r="J17" s="286" t="s">
        <v>2640</v>
      </c>
    </row>
    <row r="18" spans="1:10" s="323" customFormat="1" ht="75" x14ac:dyDescent="0.25">
      <c r="A18" s="286" t="s">
        <v>1433</v>
      </c>
      <c r="B18" s="286" t="s">
        <v>1380</v>
      </c>
      <c r="C18" s="286" t="s">
        <v>2457</v>
      </c>
      <c r="D18" s="286" t="s">
        <v>2458</v>
      </c>
      <c r="E18" s="286" t="s">
        <v>246</v>
      </c>
      <c r="F18" s="286" t="s">
        <v>2632</v>
      </c>
      <c r="G18" s="286" t="s">
        <v>2633</v>
      </c>
      <c r="H18" s="286" t="s">
        <v>1384</v>
      </c>
      <c r="I18" s="286" t="s">
        <v>1385</v>
      </c>
      <c r="J18" s="286"/>
    </row>
    <row r="19" spans="1:10" s="323" customFormat="1" ht="30" x14ac:dyDescent="0.25">
      <c r="A19" s="286" t="s">
        <v>1434</v>
      </c>
      <c r="B19" s="286" t="s">
        <v>1380</v>
      </c>
      <c r="C19" s="286" t="s">
        <v>1435</v>
      </c>
      <c r="D19" s="286" t="s">
        <v>1095</v>
      </c>
      <c r="E19" s="286" t="s">
        <v>143</v>
      </c>
      <c r="F19" s="286" t="s">
        <v>1412</v>
      </c>
      <c r="G19" s="286" t="s">
        <v>140</v>
      </c>
      <c r="H19" s="286" t="s">
        <v>1384</v>
      </c>
      <c r="I19" s="286" t="s">
        <v>1385</v>
      </c>
      <c r="J19" s="286"/>
    </row>
    <row r="20" spans="1:10" s="323" customFormat="1" ht="105" x14ac:dyDescent="0.25">
      <c r="A20" s="286" t="s">
        <v>1436</v>
      </c>
      <c r="B20" s="286" t="s">
        <v>1418</v>
      </c>
      <c r="C20" s="286" t="s">
        <v>1437</v>
      </c>
      <c r="D20" s="286" t="s">
        <v>1438</v>
      </c>
      <c r="E20" s="286" t="s">
        <v>45</v>
      </c>
      <c r="F20" s="286" t="s">
        <v>2636</v>
      </c>
      <c r="G20" s="286" t="s">
        <v>2637</v>
      </c>
      <c r="H20" s="286" t="s">
        <v>1384</v>
      </c>
      <c r="I20" s="286" t="s">
        <v>1385</v>
      </c>
      <c r="J20" s="286" t="s">
        <v>2621</v>
      </c>
    </row>
    <row r="21" spans="1:10" s="323" customFormat="1" ht="225" x14ac:dyDescent="0.25">
      <c r="A21" s="286" t="s">
        <v>1439</v>
      </c>
      <c r="B21" s="286" t="s">
        <v>1380</v>
      </c>
      <c r="C21" s="286" t="s">
        <v>1437</v>
      </c>
      <c r="D21" s="286" t="s">
        <v>1438</v>
      </c>
      <c r="E21" s="286"/>
      <c r="F21" s="286" t="s">
        <v>2629</v>
      </c>
      <c r="G21" s="286" t="s">
        <v>2631</v>
      </c>
      <c r="H21" s="286" t="s">
        <v>1384</v>
      </c>
      <c r="I21" s="286" t="s">
        <v>1385</v>
      </c>
      <c r="J21" s="286"/>
    </row>
    <row r="22" spans="1:10" s="323" customFormat="1" ht="105" x14ac:dyDescent="0.25">
      <c r="A22" s="286" t="s">
        <v>1440</v>
      </c>
      <c r="B22" s="286" t="s">
        <v>1418</v>
      </c>
      <c r="C22" s="286" t="s">
        <v>1441</v>
      </c>
      <c r="D22" s="286" t="s">
        <v>1442</v>
      </c>
      <c r="E22" s="286" t="s">
        <v>59</v>
      </c>
      <c r="F22" s="286" t="s">
        <v>2628</v>
      </c>
      <c r="G22" s="286" t="s">
        <v>2630</v>
      </c>
      <c r="H22" s="286" t="s">
        <v>1384</v>
      </c>
      <c r="I22" s="286" t="s">
        <v>1385</v>
      </c>
      <c r="J22" s="286" t="s">
        <v>1422</v>
      </c>
    </row>
    <row r="23" spans="1:10" s="323" customFormat="1" ht="60" x14ac:dyDescent="0.25">
      <c r="A23" s="286" t="s">
        <v>1443</v>
      </c>
      <c r="B23" s="286" t="s">
        <v>1444</v>
      </c>
      <c r="C23" s="286" t="s">
        <v>1445</v>
      </c>
      <c r="D23" s="286" t="s">
        <v>1069</v>
      </c>
      <c r="E23" s="286" t="s">
        <v>114</v>
      </c>
      <c r="F23" s="324" t="s">
        <v>2638</v>
      </c>
      <c r="G23" s="324" t="s">
        <v>2639</v>
      </c>
      <c r="H23" s="286" t="s">
        <v>1384</v>
      </c>
      <c r="I23" s="286" t="s">
        <v>1385</v>
      </c>
      <c r="J23" s="286"/>
    </row>
    <row r="24" spans="1:10" s="323" customFormat="1" ht="45" x14ac:dyDescent="0.25">
      <c r="A24" s="286" t="s">
        <v>1446</v>
      </c>
      <c r="B24" s="286" t="s">
        <v>1380</v>
      </c>
      <c r="C24" s="286" t="s">
        <v>1447</v>
      </c>
      <c r="D24" s="286" t="s">
        <v>1132</v>
      </c>
      <c r="E24" s="286" t="s">
        <v>141</v>
      </c>
      <c r="F24" s="286" t="s">
        <v>1412</v>
      </c>
      <c r="G24" s="286" t="s">
        <v>140</v>
      </c>
      <c r="H24" s="286" t="s">
        <v>1384</v>
      </c>
      <c r="I24" s="286" t="s">
        <v>1385</v>
      </c>
      <c r="J24" s="286"/>
    </row>
    <row r="25" spans="1:10" s="323" customFormat="1" ht="105" x14ac:dyDescent="0.25">
      <c r="A25" s="286" t="s">
        <v>1448</v>
      </c>
      <c r="B25" s="286" t="s">
        <v>1418</v>
      </c>
      <c r="C25" s="286" t="s">
        <v>1449</v>
      </c>
      <c r="D25" s="286" t="s">
        <v>1450</v>
      </c>
      <c r="E25" s="286" t="s">
        <v>63</v>
      </c>
      <c r="F25" s="286" t="s">
        <v>1451</v>
      </c>
      <c r="G25" s="286" t="s">
        <v>2459</v>
      </c>
      <c r="H25" s="286" t="s">
        <v>1384</v>
      </c>
      <c r="I25" s="286" t="s">
        <v>1385</v>
      </c>
      <c r="J25" s="286" t="s">
        <v>1452</v>
      </c>
    </row>
    <row r="26" spans="1:10" s="323" customFormat="1" ht="90" x14ac:dyDescent="0.25">
      <c r="A26" s="286" t="s">
        <v>1453</v>
      </c>
      <c r="B26" s="286" t="s">
        <v>1444</v>
      </c>
      <c r="C26" s="286" t="s">
        <v>1454</v>
      </c>
      <c r="D26" s="286" t="s">
        <v>1069</v>
      </c>
      <c r="E26" s="286" t="s">
        <v>116</v>
      </c>
      <c r="F26" s="324" t="s">
        <v>1455</v>
      </c>
      <c r="G26" s="324" t="s">
        <v>1456</v>
      </c>
      <c r="H26" s="286" t="s">
        <v>1384</v>
      </c>
      <c r="I26" s="286" t="s">
        <v>1385</v>
      </c>
      <c r="J26" s="286"/>
    </row>
    <row r="27" spans="1:10" s="323" customFormat="1" ht="390" x14ac:dyDescent="0.25">
      <c r="A27" s="286" t="s">
        <v>1457</v>
      </c>
      <c r="B27" s="286" t="s">
        <v>1418</v>
      </c>
      <c r="C27" s="286" t="s">
        <v>2449</v>
      </c>
      <c r="D27" s="286" t="s">
        <v>1170</v>
      </c>
      <c r="E27" s="286" t="s">
        <v>2450</v>
      </c>
      <c r="F27" s="286" t="s">
        <v>1458</v>
      </c>
      <c r="G27" s="286" t="s">
        <v>2451</v>
      </c>
      <c r="H27" s="286" t="s">
        <v>1384</v>
      </c>
      <c r="I27" s="286" t="s">
        <v>1385</v>
      </c>
      <c r="J27" s="286" t="s">
        <v>1459</v>
      </c>
    </row>
    <row r="28" spans="1:10" s="323" customFormat="1" ht="75" x14ac:dyDescent="0.25">
      <c r="A28" s="286" t="s">
        <v>1460</v>
      </c>
      <c r="B28" s="286" t="s">
        <v>1461</v>
      </c>
      <c r="C28" s="286" t="s">
        <v>1462</v>
      </c>
      <c r="D28" s="286" t="s">
        <v>1180</v>
      </c>
      <c r="E28" s="286" t="s">
        <v>41</v>
      </c>
      <c r="F28" s="286" t="s">
        <v>1463</v>
      </c>
      <c r="G28" s="286" t="s">
        <v>1464</v>
      </c>
      <c r="H28" s="286" t="s">
        <v>1384</v>
      </c>
      <c r="I28" s="286" t="s">
        <v>1385</v>
      </c>
      <c r="J28" s="286" t="s">
        <v>1465</v>
      </c>
    </row>
    <row r="29" spans="1:10" s="323" customFormat="1" ht="45" x14ac:dyDescent="0.25">
      <c r="A29" s="286" t="s">
        <v>1466</v>
      </c>
      <c r="B29" s="286" t="s">
        <v>1444</v>
      </c>
      <c r="C29" s="286" t="s">
        <v>1467</v>
      </c>
      <c r="D29" s="286" t="s">
        <v>1184</v>
      </c>
      <c r="E29" s="286" t="s">
        <v>165</v>
      </c>
      <c r="F29" s="286" t="s">
        <v>1468</v>
      </c>
      <c r="G29" s="286" t="s">
        <v>1469</v>
      </c>
      <c r="H29" s="286" t="s">
        <v>1384</v>
      </c>
      <c r="I29" s="286" t="s">
        <v>1385</v>
      </c>
      <c r="J29" s="286"/>
    </row>
    <row r="30" spans="1:10" s="323" customFormat="1" ht="90" x14ac:dyDescent="0.25">
      <c r="A30" s="286" t="s">
        <v>1470</v>
      </c>
      <c r="B30" s="286" t="s">
        <v>1444</v>
      </c>
      <c r="C30" s="286" t="s">
        <v>1471</v>
      </c>
      <c r="D30" s="286" t="s">
        <v>1472</v>
      </c>
      <c r="E30" s="286" t="s">
        <v>177</v>
      </c>
      <c r="F30" s="286" t="s">
        <v>2461</v>
      </c>
      <c r="G30" s="286" t="s">
        <v>2460</v>
      </c>
      <c r="H30" s="286" t="s">
        <v>1384</v>
      </c>
      <c r="I30" s="286" t="s">
        <v>1385</v>
      </c>
      <c r="J30" s="286"/>
    </row>
    <row r="31" spans="1:10" s="323" customFormat="1" ht="45" x14ac:dyDescent="0.25">
      <c r="A31" s="286" t="s">
        <v>1473</v>
      </c>
      <c r="B31" s="286" t="s">
        <v>1444</v>
      </c>
      <c r="C31" s="286" t="s">
        <v>1474</v>
      </c>
      <c r="D31" s="286" t="s">
        <v>1246</v>
      </c>
      <c r="E31" s="286" t="s">
        <v>172</v>
      </c>
      <c r="F31" s="286" t="s">
        <v>2461</v>
      </c>
      <c r="G31" s="286" t="s">
        <v>2460</v>
      </c>
      <c r="H31" s="286" t="s">
        <v>1384</v>
      </c>
      <c r="I31" s="286" t="s">
        <v>1385</v>
      </c>
      <c r="J31" s="286"/>
    </row>
    <row r="32" spans="1:10" s="323" customFormat="1" ht="45" x14ac:dyDescent="0.25">
      <c r="A32" s="286" t="s">
        <v>1475</v>
      </c>
      <c r="B32" s="286" t="s">
        <v>1444</v>
      </c>
      <c r="C32" s="286" t="s">
        <v>1476</v>
      </c>
      <c r="D32" s="286" t="s">
        <v>1250</v>
      </c>
      <c r="E32" s="286" t="s">
        <v>180</v>
      </c>
      <c r="F32" s="286" t="s">
        <v>2461</v>
      </c>
      <c r="G32" s="286" t="s">
        <v>2460</v>
      </c>
      <c r="H32" s="286" t="s">
        <v>1384</v>
      </c>
      <c r="I32" s="286" t="s">
        <v>1385</v>
      </c>
      <c r="J32" s="286"/>
    </row>
    <row r="33" spans="1:10" s="323" customFormat="1" ht="45" x14ac:dyDescent="0.25">
      <c r="A33" s="286" t="s">
        <v>1477</v>
      </c>
      <c r="B33" s="286" t="s">
        <v>1444</v>
      </c>
      <c r="C33" s="286" t="s">
        <v>1478</v>
      </c>
      <c r="D33" s="286" t="s">
        <v>1252</v>
      </c>
      <c r="E33" s="286" t="s">
        <v>175</v>
      </c>
      <c r="F33" s="286" t="s">
        <v>2461</v>
      </c>
      <c r="G33" s="286" t="s">
        <v>2460</v>
      </c>
      <c r="H33" s="286" t="s">
        <v>1384</v>
      </c>
      <c r="I33" s="286" t="s">
        <v>1385</v>
      </c>
      <c r="J33" s="286"/>
    </row>
    <row r="34" spans="1:10" s="323" customFormat="1" ht="60" x14ac:dyDescent="0.25">
      <c r="A34" s="286" t="s">
        <v>1479</v>
      </c>
      <c r="B34" s="286" t="s">
        <v>1444</v>
      </c>
      <c r="C34" s="286" t="s">
        <v>1480</v>
      </c>
      <c r="D34" s="286" t="s">
        <v>1256</v>
      </c>
      <c r="E34" s="286" t="s">
        <v>182</v>
      </c>
      <c r="F34" s="286" t="s">
        <v>2461</v>
      </c>
      <c r="G34" s="286" t="s">
        <v>2460</v>
      </c>
      <c r="H34" s="286" t="s">
        <v>1384</v>
      </c>
      <c r="I34" s="286" t="s">
        <v>1385</v>
      </c>
      <c r="J34" s="286"/>
    </row>
    <row r="35" spans="1:10" s="323" customFormat="1" ht="45" x14ac:dyDescent="0.25">
      <c r="A35" s="286" t="s">
        <v>1481</v>
      </c>
      <c r="B35" s="286" t="s">
        <v>1444</v>
      </c>
      <c r="C35" s="286" t="s">
        <v>1482</v>
      </c>
      <c r="D35" s="286" t="s">
        <v>1258</v>
      </c>
      <c r="E35" s="286" t="s">
        <v>184</v>
      </c>
      <c r="F35" s="286" t="s">
        <v>2461</v>
      </c>
      <c r="G35" s="286" t="s">
        <v>2460</v>
      </c>
      <c r="H35" s="286" t="s">
        <v>1384</v>
      </c>
      <c r="I35" s="286" t="s">
        <v>1385</v>
      </c>
      <c r="J35" s="286"/>
    </row>
    <row r="36" spans="1:10" s="323" customFormat="1" ht="165" x14ac:dyDescent="0.25">
      <c r="A36" s="286" t="s">
        <v>1483</v>
      </c>
      <c r="B36" s="286" t="s">
        <v>1484</v>
      </c>
      <c r="C36" s="286" t="s">
        <v>1485</v>
      </c>
      <c r="D36" s="286" t="s">
        <v>1486</v>
      </c>
      <c r="E36" s="286" t="s">
        <v>1487</v>
      </c>
      <c r="F36" s="286" t="s">
        <v>2655</v>
      </c>
      <c r="G36" s="286" t="s">
        <v>2654</v>
      </c>
      <c r="H36" s="286" t="s">
        <v>1384</v>
      </c>
      <c r="I36" s="286" t="s">
        <v>1385</v>
      </c>
      <c r="J36" s="286"/>
    </row>
    <row r="37" spans="1:10" s="323" customFormat="1" ht="75" x14ac:dyDescent="0.25">
      <c r="A37" s="286" t="s">
        <v>1488</v>
      </c>
      <c r="B37" s="286" t="s">
        <v>1418</v>
      </c>
      <c r="C37" s="286" t="s">
        <v>1489</v>
      </c>
      <c r="D37" s="286" t="s">
        <v>1276</v>
      </c>
      <c r="E37" s="286" t="s">
        <v>68</v>
      </c>
      <c r="F37" s="286" t="s">
        <v>1490</v>
      </c>
      <c r="G37" s="286" t="s">
        <v>2468</v>
      </c>
      <c r="H37" s="286" t="s">
        <v>1384</v>
      </c>
      <c r="I37" s="286" t="s">
        <v>1385</v>
      </c>
      <c r="J37" s="286" t="s">
        <v>1491</v>
      </c>
    </row>
    <row r="38" spans="1:10" s="323" customFormat="1" ht="45" x14ac:dyDescent="0.25">
      <c r="A38" s="286" t="s">
        <v>1492</v>
      </c>
      <c r="B38" s="286" t="s">
        <v>1380</v>
      </c>
      <c r="C38" s="286" t="s">
        <v>1493</v>
      </c>
      <c r="D38" s="286" t="s">
        <v>1288</v>
      </c>
      <c r="E38" s="286" t="s">
        <v>203</v>
      </c>
      <c r="F38" s="286" t="s">
        <v>1494</v>
      </c>
      <c r="G38" s="286" t="s">
        <v>201</v>
      </c>
      <c r="H38" s="286" t="s">
        <v>1384</v>
      </c>
      <c r="I38" s="286" t="s">
        <v>1385</v>
      </c>
      <c r="J38" s="286"/>
    </row>
    <row r="39" spans="1:10" s="323" customFormat="1" ht="45" x14ac:dyDescent="0.25">
      <c r="A39" s="286" t="s">
        <v>1495</v>
      </c>
      <c r="B39" s="286" t="s">
        <v>1444</v>
      </c>
      <c r="C39" s="286" t="s">
        <v>1496</v>
      </c>
      <c r="D39" s="286" t="s">
        <v>1497</v>
      </c>
      <c r="E39" s="286" t="s">
        <v>206</v>
      </c>
      <c r="F39" s="286" t="s">
        <v>2463</v>
      </c>
      <c r="G39" s="286" t="s">
        <v>2462</v>
      </c>
      <c r="H39" s="286" t="s">
        <v>1384</v>
      </c>
      <c r="I39" s="286" t="s">
        <v>1385</v>
      </c>
      <c r="J39" s="286"/>
    </row>
    <row r="40" spans="1:10" s="323" customFormat="1" ht="45" x14ac:dyDescent="0.25">
      <c r="A40" s="286" t="s">
        <v>1498</v>
      </c>
      <c r="B40" s="286" t="s">
        <v>1444</v>
      </c>
      <c r="C40" s="286" t="s">
        <v>1499</v>
      </c>
      <c r="D40" s="286" t="s">
        <v>1500</v>
      </c>
      <c r="E40" s="286" t="s">
        <v>210</v>
      </c>
      <c r="F40" s="286" t="s">
        <v>2461</v>
      </c>
      <c r="G40" s="286" t="s">
        <v>2460</v>
      </c>
      <c r="H40" s="286" t="s">
        <v>1384</v>
      </c>
      <c r="I40" s="286" t="s">
        <v>1385</v>
      </c>
      <c r="J40" s="286"/>
    </row>
    <row r="41" spans="1:10" s="323" customFormat="1" ht="45" x14ac:dyDescent="0.25">
      <c r="A41" s="286" t="s">
        <v>1501</v>
      </c>
      <c r="B41" s="286" t="s">
        <v>1380</v>
      </c>
      <c r="C41" s="286" t="s">
        <v>1502</v>
      </c>
      <c r="D41" s="286" t="s">
        <v>1297</v>
      </c>
      <c r="E41" s="286" t="s">
        <v>241</v>
      </c>
      <c r="F41" s="286" t="s">
        <v>1391</v>
      </c>
      <c r="G41" s="286" t="s">
        <v>125</v>
      </c>
      <c r="H41" s="286" t="s">
        <v>1384</v>
      </c>
      <c r="I41" s="286" t="s">
        <v>1385</v>
      </c>
      <c r="J41" s="286"/>
    </row>
    <row r="42" spans="1:10" s="323" customFormat="1" ht="45" x14ac:dyDescent="0.25">
      <c r="A42" s="286" t="s">
        <v>1503</v>
      </c>
      <c r="B42" s="286" t="s">
        <v>1380</v>
      </c>
      <c r="C42" s="286" t="s">
        <v>1504</v>
      </c>
      <c r="D42" s="286" t="s">
        <v>1011</v>
      </c>
      <c r="E42" s="286" t="s">
        <v>217</v>
      </c>
      <c r="F42" s="286" t="s">
        <v>1391</v>
      </c>
      <c r="G42" s="286" t="s">
        <v>125</v>
      </c>
      <c r="H42" s="286" t="s">
        <v>1384</v>
      </c>
      <c r="I42" s="286" t="s">
        <v>1385</v>
      </c>
      <c r="J42" s="286"/>
    </row>
    <row r="43" spans="1:10" s="323" customFormat="1" ht="60" x14ac:dyDescent="0.25">
      <c r="A43" s="286" t="s">
        <v>1505</v>
      </c>
      <c r="B43" s="286" t="s">
        <v>1444</v>
      </c>
      <c r="C43" s="286" t="s">
        <v>1506</v>
      </c>
      <c r="D43" s="286" t="s">
        <v>1472</v>
      </c>
      <c r="E43" s="286" t="s">
        <v>177</v>
      </c>
      <c r="F43" s="286" t="s">
        <v>2461</v>
      </c>
      <c r="G43" s="286" t="s">
        <v>2460</v>
      </c>
      <c r="H43" s="286" t="s">
        <v>1384</v>
      </c>
      <c r="I43" s="286" t="s">
        <v>1385</v>
      </c>
      <c r="J43" s="286"/>
    </row>
    <row r="44" spans="1:10" s="323" customFormat="1" ht="45" x14ac:dyDescent="0.25">
      <c r="A44" s="286" t="s">
        <v>1507</v>
      </c>
      <c r="B44" s="286" t="s">
        <v>1444</v>
      </c>
      <c r="C44" s="286" t="s">
        <v>1508</v>
      </c>
      <c r="D44" s="286" t="s">
        <v>1330</v>
      </c>
      <c r="E44" s="286" t="s">
        <v>224</v>
      </c>
      <c r="F44" s="286" t="s">
        <v>2463</v>
      </c>
      <c r="G44" s="286" t="s">
        <v>2462</v>
      </c>
      <c r="H44" s="286" t="s">
        <v>1384</v>
      </c>
      <c r="I44" s="286" t="s">
        <v>1385</v>
      </c>
      <c r="J44" s="286"/>
    </row>
    <row r="45" spans="1:10" s="323" customFormat="1" ht="30" x14ac:dyDescent="0.25">
      <c r="A45" s="286" t="s">
        <v>1509</v>
      </c>
      <c r="B45" s="286" t="s">
        <v>1380</v>
      </c>
      <c r="C45" s="286" t="s">
        <v>1510</v>
      </c>
      <c r="D45" s="286" t="s">
        <v>1352</v>
      </c>
      <c r="E45" s="286" t="s">
        <v>203</v>
      </c>
      <c r="F45" s="286" t="s">
        <v>1494</v>
      </c>
      <c r="G45" s="286" t="s">
        <v>201</v>
      </c>
      <c r="H45" s="286" t="s">
        <v>1384</v>
      </c>
      <c r="I45" s="286" t="s">
        <v>1385</v>
      </c>
      <c r="J45" s="286"/>
    </row>
    <row r="46" spans="1:10" s="323" customFormat="1" ht="30" x14ac:dyDescent="0.25">
      <c r="A46" s="286" t="s">
        <v>1511</v>
      </c>
      <c r="B46" s="286" t="s">
        <v>1380</v>
      </c>
      <c r="C46" s="286" t="s">
        <v>1512</v>
      </c>
      <c r="D46" s="286" t="s">
        <v>1354</v>
      </c>
      <c r="E46" s="286" t="s">
        <v>203</v>
      </c>
      <c r="F46" s="286" t="s">
        <v>1494</v>
      </c>
      <c r="G46" s="286" t="s">
        <v>201</v>
      </c>
      <c r="H46" s="286" t="s">
        <v>1384</v>
      </c>
      <c r="I46" s="286" t="s">
        <v>1385</v>
      </c>
      <c r="J46" s="286"/>
    </row>
    <row r="47" spans="1:10" s="323" customFormat="1" ht="30" x14ac:dyDescent="0.25">
      <c r="A47" s="286" t="s">
        <v>1513</v>
      </c>
      <c r="B47" s="286" t="s">
        <v>1380</v>
      </c>
      <c r="C47" s="286" t="s">
        <v>1514</v>
      </c>
      <c r="D47" s="286" t="s">
        <v>1356</v>
      </c>
      <c r="E47" s="286" t="s">
        <v>203</v>
      </c>
      <c r="F47" s="286" t="s">
        <v>1494</v>
      </c>
      <c r="G47" s="286" t="s">
        <v>201</v>
      </c>
      <c r="H47" s="286" t="s">
        <v>1384</v>
      </c>
      <c r="I47" s="286" t="s">
        <v>1385</v>
      </c>
      <c r="J47" s="286"/>
    </row>
    <row r="48" spans="1:10" s="323" customFormat="1" ht="45" x14ac:dyDescent="0.25">
      <c r="A48" s="286" t="s">
        <v>1515</v>
      </c>
      <c r="B48" s="286" t="s">
        <v>1380</v>
      </c>
      <c r="C48" s="286" t="s">
        <v>1516</v>
      </c>
      <c r="D48" s="286" t="s">
        <v>1360</v>
      </c>
      <c r="E48" s="286" t="s">
        <v>203</v>
      </c>
      <c r="F48" s="286" t="s">
        <v>1494</v>
      </c>
      <c r="G48" s="286" t="s">
        <v>201</v>
      </c>
      <c r="H48" s="286" t="s">
        <v>1384</v>
      </c>
      <c r="I48" s="286" t="s">
        <v>1385</v>
      </c>
      <c r="J48" s="286"/>
    </row>
  </sheetData>
  <autoFilter ref="A1:J48"/>
  <pageMargins left="0.7" right="0.7" top="0.75" bottom="0.75" header="0.3" footer="0.3"/>
  <pageSetup paperSize="9" scale="56" fitToHeight="0" orientation="landscape" r:id="rId1"/>
  <headerFooter>
    <oddHeader>&amp;LAgreement number: INEA/CEF/ICT/A2017/1560867
Action No: 2017-IT-IA-0150&amp;C   
&amp;RTask 2.1 Italian CIUS consolidation
   Deliverable D2.1 Italian CIUS</oddHeader>
    <oddFooter>&amp;LAccountable: AdE                                                                             &amp;C31 ottobre 2018 Versione 2.0.0&amp;R&amp;P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0"/>
  <sheetViews>
    <sheetView zoomScale="85" zoomScaleNormal="85" workbookViewId="0">
      <selection sqref="A1:S2"/>
    </sheetView>
  </sheetViews>
  <sheetFormatPr defaultRowHeight="15" outlineLevelRow="4" x14ac:dyDescent="0.25"/>
  <cols>
    <col min="1" max="1" width="3.28515625" customWidth="1"/>
    <col min="2" max="2" width="3.5703125" customWidth="1"/>
    <col min="3" max="3" width="4.140625" customWidth="1"/>
    <col min="4" max="4" width="4.7109375" customWidth="1"/>
    <col min="5" max="5" width="4.140625" customWidth="1"/>
    <col min="6" max="6" width="75.7109375" style="39" customWidth="1"/>
    <col min="7" max="7" width="32" customWidth="1"/>
    <col min="8" max="8" width="5.5703125" bestFit="1" customWidth="1"/>
    <col min="9" max="9" width="5.5703125" customWidth="1"/>
    <col min="10" max="10" width="10.7109375" customWidth="1"/>
    <col min="11" max="11" width="10.5703125" customWidth="1"/>
    <col min="12" max="12" width="10.7109375" customWidth="1"/>
    <col min="13" max="13" width="35.5703125" customWidth="1"/>
    <col min="14" max="14" width="49" style="243" customWidth="1"/>
    <col min="15" max="15" width="11" customWidth="1"/>
    <col min="16" max="16" width="85.28515625" style="39" customWidth="1"/>
    <col min="17" max="17" width="42.140625" style="39" customWidth="1"/>
    <col min="18" max="18" width="55.7109375" customWidth="1"/>
    <col min="19" max="19" width="9.140625" style="244" customWidth="1"/>
    <col min="20" max="21" width="49" style="243" customWidth="1"/>
  </cols>
  <sheetData>
    <row r="1" spans="1:21" x14ac:dyDescent="0.25">
      <c r="A1" s="409" t="s">
        <v>1517</v>
      </c>
      <c r="B1" s="410"/>
      <c r="C1" s="410"/>
      <c r="D1" s="410"/>
      <c r="E1" s="410"/>
      <c r="F1" s="410"/>
      <c r="G1" s="410"/>
      <c r="H1" s="410"/>
      <c r="I1" s="410"/>
      <c r="J1" s="410"/>
      <c r="K1" s="410"/>
      <c r="L1" s="410"/>
      <c r="M1" s="410"/>
      <c r="N1" s="410"/>
      <c r="O1" s="410"/>
      <c r="P1" s="410"/>
      <c r="Q1" s="410"/>
      <c r="R1" s="410"/>
      <c r="S1" s="410"/>
      <c r="T1"/>
      <c r="U1" s="39"/>
    </row>
    <row r="2" spans="1:21" ht="15.75" thickBot="1" x14ac:dyDescent="0.3">
      <c r="A2" s="411"/>
      <c r="B2" s="412"/>
      <c r="C2" s="412"/>
      <c r="D2" s="412"/>
      <c r="E2" s="412"/>
      <c r="F2" s="412"/>
      <c r="G2" s="412"/>
      <c r="H2" s="412"/>
      <c r="I2" s="412"/>
      <c r="J2" s="412"/>
      <c r="K2" s="412"/>
      <c r="L2" s="412"/>
      <c r="M2" s="412"/>
      <c r="N2" s="412"/>
      <c r="O2" s="412"/>
      <c r="P2" s="412"/>
      <c r="Q2" s="412"/>
      <c r="R2" s="412"/>
      <c r="S2" s="412"/>
      <c r="T2"/>
      <c r="U2" s="39"/>
    </row>
    <row r="3" spans="1:21" s="136" customFormat="1" ht="12" thickBot="1" x14ac:dyDescent="0.25">
      <c r="A3" s="413"/>
      <c r="B3" s="414"/>
      <c r="C3" s="414"/>
      <c r="D3" s="414"/>
      <c r="E3" s="414"/>
      <c r="F3" s="414"/>
      <c r="G3" s="414"/>
      <c r="H3" s="414"/>
      <c r="I3" s="414"/>
      <c r="J3" s="414"/>
      <c r="K3" s="414"/>
      <c r="L3" s="414"/>
      <c r="M3" s="414"/>
      <c r="N3" s="414"/>
      <c r="O3" s="414"/>
      <c r="P3" s="414"/>
      <c r="Q3" s="414"/>
      <c r="R3" s="414"/>
      <c r="S3" s="414"/>
      <c r="T3" s="136" t="s">
        <v>1518</v>
      </c>
      <c r="U3" s="137"/>
    </row>
    <row r="4" spans="1:21" s="135" customFormat="1" ht="60.75" thickBot="1" x14ac:dyDescent="0.3">
      <c r="A4" s="415" t="s">
        <v>1519</v>
      </c>
      <c r="B4" s="416"/>
      <c r="C4" s="416"/>
      <c r="D4" s="416"/>
      <c r="E4" s="416"/>
      <c r="F4" s="417"/>
      <c r="G4" s="138" t="s">
        <v>1520</v>
      </c>
      <c r="H4" s="135" t="s">
        <v>1521</v>
      </c>
      <c r="I4" s="135" t="s">
        <v>1522</v>
      </c>
      <c r="J4" s="135" t="s">
        <v>1523</v>
      </c>
      <c r="K4" s="135" t="s">
        <v>1524</v>
      </c>
      <c r="L4" s="135" t="s">
        <v>1525</v>
      </c>
      <c r="M4" s="135" t="s">
        <v>1526</v>
      </c>
      <c r="N4" s="135" t="s">
        <v>1527</v>
      </c>
      <c r="O4" s="135" t="s">
        <v>1528</v>
      </c>
      <c r="P4" s="139" t="s">
        <v>15</v>
      </c>
      <c r="Q4" s="140" t="s">
        <v>1529</v>
      </c>
      <c r="R4" s="135" t="s">
        <v>1530</v>
      </c>
      <c r="S4" s="141" t="s">
        <v>1531</v>
      </c>
      <c r="T4" s="135" t="s">
        <v>1532</v>
      </c>
      <c r="U4" s="135" t="s">
        <v>1533</v>
      </c>
    </row>
    <row r="5" spans="1:21" s="151" customFormat="1" ht="18.75" x14ac:dyDescent="0.3">
      <c r="A5" s="142" t="s">
        <v>1534</v>
      </c>
      <c r="B5" s="143"/>
      <c r="C5" s="144"/>
      <c r="D5" s="144"/>
      <c r="E5" s="144"/>
      <c r="F5" s="145"/>
      <c r="G5" s="144" t="s">
        <v>1534</v>
      </c>
      <c r="H5" s="146"/>
      <c r="I5" s="146"/>
      <c r="J5" s="146"/>
      <c r="K5" s="146"/>
      <c r="L5" s="146"/>
      <c r="M5" s="146"/>
      <c r="N5" s="147"/>
      <c r="O5" s="146"/>
      <c r="P5" s="148"/>
      <c r="Q5" s="148"/>
      <c r="R5" s="149"/>
      <c r="S5" s="150"/>
      <c r="T5" s="147"/>
      <c r="U5" s="147"/>
    </row>
    <row r="6" spans="1:21" s="161" customFormat="1" ht="35.25" x14ac:dyDescent="0.3">
      <c r="A6" s="152"/>
      <c r="B6" s="153" t="s">
        <v>489</v>
      </c>
      <c r="C6" s="154"/>
      <c r="D6" s="154"/>
      <c r="E6" s="154"/>
      <c r="F6" s="155"/>
      <c r="G6" s="156" t="s">
        <v>489</v>
      </c>
      <c r="H6" s="157" t="s">
        <v>1535</v>
      </c>
      <c r="I6" s="157">
        <v>1</v>
      </c>
      <c r="J6" s="157" t="s">
        <v>488</v>
      </c>
      <c r="K6" s="157">
        <v>2</v>
      </c>
      <c r="L6" s="157" t="s">
        <v>1536</v>
      </c>
      <c r="M6" s="158" t="s">
        <v>1024</v>
      </c>
      <c r="N6" s="158" t="s">
        <v>1025</v>
      </c>
      <c r="O6" s="158" t="s">
        <v>1518</v>
      </c>
      <c r="P6" s="158" t="s">
        <v>1537</v>
      </c>
      <c r="Q6" s="158"/>
      <c r="R6" s="159"/>
      <c r="S6" s="160" t="s">
        <v>1538</v>
      </c>
      <c r="T6" s="158" t="s">
        <v>1883</v>
      </c>
      <c r="U6" s="158" t="s">
        <v>1985</v>
      </c>
    </row>
    <row r="7" spans="1:21" s="161" customFormat="1" ht="35.25" x14ac:dyDescent="0.3">
      <c r="A7" s="152"/>
      <c r="B7" s="153" t="s">
        <v>487</v>
      </c>
      <c r="C7" s="154"/>
      <c r="D7" s="154"/>
      <c r="E7" s="154"/>
      <c r="F7" s="155"/>
      <c r="G7" s="156" t="s">
        <v>487</v>
      </c>
      <c r="H7" s="157" t="s">
        <v>1535</v>
      </c>
      <c r="I7" s="157">
        <v>1</v>
      </c>
      <c r="J7" s="157" t="s">
        <v>486</v>
      </c>
      <c r="K7" s="157">
        <v>2</v>
      </c>
      <c r="L7" s="157" t="s">
        <v>1535</v>
      </c>
      <c r="M7" s="158" t="s">
        <v>1022</v>
      </c>
      <c r="N7" s="158" t="s">
        <v>1539</v>
      </c>
      <c r="O7" s="158" t="s">
        <v>1540</v>
      </c>
      <c r="P7" s="158"/>
      <c r="Q7" s="158"/>
      <c r="R7" s="159"/>
      <c r="S7" s="160"/>
      <c r="T7" s="158" t="s">
        <v>1883</v>
      </c>
      <c r="U7" s="158" t="s">
        <v>1986</v>
      </c>
    </row>
    <row r="8" spans="1:21" s="161" customFormat="1" ht="17.25" x14ac:dyDescent="0.3">
      <c r="A8" s="152"/>
      <c r="B8" s="153" t="s">
        <v>452</v>
      </c>
      <c r="C8" s="154"/>
      <c r="D8" s="154"/>
      <c r="E8" s="154"/>
      <c r="F8" s="155"/>
      <c r="G8" s="156" t="s">
        <v>452</v>
      </c>
      <c r="H8" s="157" t="s">
        <v>1536</v>
      </c>
      <c r="I8" s="157">
        <v>1</v>
      </c>
      <c r="J8" s="157" t="s">
        <v>117</v>
      </c>
      <c r="K8" s="157">
        <v>1</v>
      </c>
      <c r="L8" s="157" t="s">
        <v>1536</v>
      </c>
      <c r="M8" s="158" t="s">
        <v>974</v>
      </c>
      <c r="N8" s="158" t="s">
        <v>975</v>
      </c>
      <c r="O8" s="158" t="s">
        <v>1518</v>
      </c>
      <c r="P8" s="158" t="s">
        <v>1541</v>
      </c>
      <c r="Q8" s="158"/>
      <c r="R8" s="159" t="s">
        <v>1542</v>
      </c>
      <c r="S8" s="160"/>
      <c r="T8" s="158" t="s">
        <v>1884</v>
      </c>
      <c r="U8" s="158"/>
    </row>
    <row r="9" spans="1:21" s="161" customFormat="1" ht="17.25" x14ac:dyDescent="0.3">
      <c r="A9" s="152"/>
      <c r="B9" s="153" t="s">
        <v>454</v>
      </c>
      <c r="C9" s="154"/>
      <c r="D9" s="154"/>
      <c r="E9" s="154"/>
      <c r="F9" s="155"/>
      <c r="G9" s="156" t="s">
        <v>454</v>
      </c>
      <c r="H9" s="157" t="s">
        <v>1536</v>
      </c>
      <c r="I9" s="157">
        <v>1</v>
      </c>
      <c r="J9" s="157" t="s">
        <v>453</v>
      </c>
      <c r="K9" s="157">
        <v>1</v>
      </c>
      <c r="L9" s="157" t="s">
        <v>1536</v>
      </c>
      <c r="M9" s="158" t="s">
        <v>976</v>
      </c>
      <c r="N9" s="158" t="s">
        <v>977</v>
      </c>
      <c r="O9" s="158" t="s">
        <v>1543</v>
      </c>
      <c r="P9" s="158" t="s">
        <v>1544</v>
      </c>
      <c r="Q9" s="158"/>
      <c r="R9" s="159"/>
      <c r="S9" s="160"/>
      <c r="T9" s="158" t="s">
        <v>1885</v>
      </c>
      <c r="U9" s="158"/>
    </row>
    <row r="10" spans="1:21" s="161" customFormat="1" ht="24" x14ac:dyDescent="0.3">
      <c r="A10" s="152"/>
      <c r="B10" s="153" t="s">
        <v>464</v>
      </c>
      <c r="C10" s="154"/>
      <c r="D10" s="154"/>
      <c r="E10" s="154"/>
      <c r="F10" s="155"/>
      <c r="G10" s="156" t="s">
        <v>464</v>
      </c>
      <c r="H10" s="157" t="s">
        <v>1535</v>
      </c>
      <c r="I10" s="157">
        <v>1</v>
      </c>
      <c r="J10" s="157" t="s">
        <v>463</v>
      </c>
      <c r="K10" s="157">
        <v>1</v>
      </c>
      <c r="L10" s="157" t="s">
        <v>1535</v>
      </c>
      <c r="M10" s="158" t="s">
        <v>988</v>
      </c>
      <c r="N10" s="158" t="s">
        <v>989</v>
      </c>
      <c r="O10" s="158" t="s">
        <v>1543</v>
      </c>
      <c r="P10" s="158" t="s">
        <v>1545</v>
      </c>
      <c r="Q10" s="158"/>
      <c r="R10" s="159"/>
      <c r="S10" s="160"/>
      <c r="T10" s="158" t="s">
        <v>1886</v>
      </c>
      <c r="U10" s="158"/>
    </row>
    <row r="11" spans="1:21" s="161" customFormat="1" ht="17.25" x14ac:dyDescent="0.3">
      <c r="A11" s="152"/>
      <c r="B11" s="153" t="s">
        <v>455</v>
      </c>
      <c r="C11" s="154"/>
      <c r="D11" s="154"/>
      <c r="E11" s="154"/>
      <c r="F11" s="155"/>
      <c r="G11" s="156" t="s">
        <v>455</v>
      </c>
      <c r="H11" s="157" t="s">
        <v>1535</v>
      </c>
      <c r="I11" s="157">
        <v>1</v>
      </c>
      <c r="J11" s="157" t="s">
        <v>316</v>
      </c>
      <c r="K11" s="157">
        <v>1</v>
      </c>
      <c r="L11" s="157" t="s">
        <v>1536</v>
      </c>
      <c r="M11" s="158" t="s">
        <v>978</v>
      </c>
      <c r="N11" s="158" t="s">
        <v>979</v>
      </c>
      <c r="O11" s="158" t="s">
        <v>1546</v>
      </c>
      <c r="P11" s="158" t="s">
        <v>1547</v>
      </c>
      <c r="Q11" s="158"/>
      <c r="R11" s="159"/>
      <c r="S11" s="160" t="s">
        <v>1538</v>
      </c>
      <c r="T11" s="158" t="s">
        <v>1887</v>
      </c>
      <c r="U11" s="158" t="s">
        <v>1987</v>
      </c>
    </row>
    <row r="12" spans="1:21" s="161" customFormat="1" ht="24" x14ac:dyDescent="0.3">
      <c r="A12" s="152"/>
      <c r="B12" s="153" t="s">
        <v>483</v>
      </c>
      <c r="C12" s="154"/>
      <c r="D12" s="154"/>
      <c r="E12" s="154"/>
      <c r="F12" s="155"/>
      <c r="G12" s="156" t="s">
        <v>483</v>
      </c>
      <c r="H12" s="157" t="s">
        <v>1548</v>
      </c>
      <c r="I12" s="157">
        <v>1</v>
      </c>
      <c r="J12" s="157" t="s">
        <v>482</v>
      </c>
      <c r="K12" s="157">
        <v>2</v>
      </c>
      <c r="L12" s="157" t="s">
        <v>1535</v>
      </c>
      <c r="M12" s="158" t="s">
        <v>1016</v>
      </c>
      <c r="N12" s="158" t="s">
        <v>1017</v>
      </c>
      <c r="O12" s="158" t="s">
        <v>1546</v>
      </c>
      <c r="P12" s="158"/>
      <c r="Q12" s="158" t="s">
        <v>1549</v>
      </c>
      <c r="R12" s="159"/>
      <c r="S12" s="160" t="s">
        <v>1550</v>
      </c>
      <c r="T12" s="158" t="s">
        <v>1888</v>
      </c>
      <c r="U12" s="158" t="s">
        <v>1988</v>
      </c>
    </row>
    <row r="13" spans="1:21" s="161" customFormat="1" ht="24" x14ac:dyDescent="0.3">
      <c r="A13" s="152"/>
      <c r="B13" s="153" t="s">
        <v>483</v>
      </c>
      <c r="C13" s="154"/>
      <c r="D13" s="154"/>
      <c r="E13" s="154"/>
      <c r="F13" s="155"/>
      <c r="G13" s="156" t="s">
        <v>483</v>
      </c>
      <c r="H13" s="157" t="s">
        <v>1548</v>
      </c>
      <c r="I13" s="157">
        <v>1</v>
      </c>
      <c r="J13" s="157" t="s">
        <v>484</v>
      </c>
      <c r="K13" s="157">
        <v>2</v>
      </c>
      <c r="L13" s="157" t="s">
        <v>1536</v>
      </c>
      <c r="M13" s="158" t="s">
        <v>1018</v>
      </c>
      <c r="N13" s="158" t="s">
        <v>1019</v>
      </c>
      <c r="O13" s="158" t="s">
        <v>1540</v>
      </c>
      <c r="P13" s="158"/>
      <c r="Q13" s="158"/>
      <c r="R13" s="159"/>
      <c r="S13" s="160"/>
      <c r="T13" s="158" t="s">
        <v>1888</v>
      </c>
      <c r="U13" s="158" t="s">
        <v>1988</v>
      </c>
    </row>
    <row r="14" spans="1:21" s="161" customFormat="1" ht="35.25" x14ac:dyDescent="0.3">
      <c r="A14" s="152"/>
      <c r="B14" s="153" t="s">
        <v>460</v>
      </c>
      <c r="C14" s="154"/>
      <c r="D14" s="154"/>
      <c r="E14" s="154"/>
      <c r="F14" s="155"/>
      <c r="G14" s="156" t="s">
        <v>460</v>
      </c>
      <c r="H14" s="157" t="s">
        <v>1535</v>
      </c>
      <c r="I14" s="157">
        <v>1</v>
      </c>
      <c r="J14" s="157" t="s">
        <v>459</v>
      </c>
      <c r="K14" s="157">
        <v>1</v>
      </c>
      <c r="L14" s="157" t="s">
        <v>1535</v>
      </c>
      <c r="M14" s="158" t="s">
        <v>984</v>
      </c>
      <c r="N14" s="158" t="s">
        <v>985</v>
      </c>
      <c r="O14" s="158" t="s">
        <v>1543</v>
      </c>
      <c r="P14" s="158"/>
      <c r="Q14" s="158"/>
      <c r="R14" s="159"/>
      <c r="S14" s="160" t="s">
        <v>1551</v>
      </c>
      <c r="T14" s="158" t="s">
        <v>1883</v>
      </c>
      <c r="U14" s="158" t="s">
        <v>1989</v>
      </c>
    </row>
    <row r="15" spans="1:21" s="161" customFormat="1" ht="24" x14ac:dyDescent="0.3">
      <c r="A15" s="152"/>
      <c r="B15" s="153" t="s">
        <v>457</v>
      </c>
      <c r="C15" s="154"/>
      <c r="D15" s="154"/>
      <c r="E15" s="154"/>
      <c r="F15" s="155"/>
      <c r="G15" s="156" t="s">
        <v>457</v>
      </c>
      <c r="H15" s="157" t="s">
        <v>1535</v>
      </c>
      <c r="I15" s="157">
        <v>1</v>
      </c>
      <c r="J15" s="157" t="s">
        <v>456</v>
      </c>
      <c r="K15" s="157">
        <v>1</v>
      </c>
      <c r="L15" s="157" t="s">
        <v>1536</v>
      </c>
      <c r="M15" s="158" t="s">
        <v>980</v>
      </c>
      <c r="N15" s="158" t="s">
        <v>981</v>
      </c>
      <c r="O15" s="158" t="s">
        <v>1546</v>
      </c>
      <c r="P15" s="158" t="s">
        <v>1552</v>
      </c>
      <c r="Q15" s="158"/>
      <c r="R15" s="159"/>
      <c r="S15" s="160" t="s">
        <v>1538</v>
      </c>
      <c r="T15" s="158" t="s">
        <v>1889</v>
      </c>
      <c r="U15" s="158"/>
    </row>
    <row r="16" spans="1:21" s="161" customFormat="1" ht="24" x14ac:dyDescent="0.3">
      <c r="A16" s="152"/>
      <c r="B16" s="153" t="s">
        <v>458</v>
      </c>
      <c r="C16" s="154"/>
      <c r="D16" s="154"/>
      <c r="E16" s="154"/>
      <c r="F16" s="155"/>
      <c r="G16" s="156" t="s">
        <v>458</v>
      </c>
      <c r="H16" s="157" t="s">
        <v>1535</v>
      </c>
      <c r="I16" s="157">
        <v>1</v>
      </c>
      <c r="J16" s="157" t="s">
        <v>77</v>
      </c>
      <c r="K16" s="157">
        <v>1</v>
      </c>
      <c r="L16" s="157" t="s">
        <v>1535</v>
      </c>
      <c r="M16" s="158" t="s">
        <v>982</v>
      </c>
      <c r="N16" s="158" t="s">
        <v>983</v>
      </c>
      <c r="O16" s="158" t="s">
        <v>1546</v>
      </c>
      <c r="P16" s="158"/>
      <c r="Q16" s="158"/>
      <c r="R16" s="159"/>
      <c r="S16" s="160" t="s">
        <v>1551</v>
      </c>
      <c r="T16" s="158" t="s">
        <v>1883</v>
      </c>
      <c r="U16" s="158" t="s">
        <v>78</v>
      </c>
    </row>
    <row r="17" spans="1:21" s="161" customFormat="1" ht="24" x14ac:dyDescent="0.3">
      <c r="A17" s="152"/>
      <c r="B17" s="153" t="s">
        <v>479</v>
      </c>
      <c r="C17" s="154"/>
      <c r="D17" s="154"/>
      <c r="E17" s="154"/>
      <c r="F17" s="155"/>
      <c r="G17" s="156" t="s">
        <v>479</v>
      </c>
      <c r="H17" s="157" t="s">
        <v>1535</v>
      </c>
      <c r="I17" s="157">
        <v>1</v>
      </c>
      <c r="J17" s="157" t="s">
        <v>132</v>
      </c>
      <c r="K17" s="157">
        <v>1</v>
      </c>
      <c r="L17" s="157" t="s">
        <v>1535</v>
      </c>
      <c r="M17" s="158" t="s">
        <v>1010</v>
      </c>
      <c r="N17" s="158" t="s">
        <v>1011</v>
      </c>
      <c r="O17" s="158" t="s">
        <v>1540</v>
      </c>
      <c r="P17" s="158"/>
      <c r="Q17" s="158"/>
      <c r="R17" s="159" t="s">
        <v>1553</v>
      </c>
      <c r="S17" s="160"/>
      <c r="T17" s="158" t="s">
        <v>1890</v>
      </c>
      <c r="U17" s="158"/>
    </row>
    <row r="18" spans="1:21" s="161" customFormat="1" ht="24" x14ac:dyDescent="0.3">
      <c r="A18" s="152"/>
      <c r="B18" s="153" t="s">
        <v>466</v>
      </c>
      <c r="C18" s="154"/>
      <c r="D18" s="154"/>
      <c r="E18" s="154"/>
      <c r="F18" s="155"/>
      <c r="G18" s="156" t="s">
        <v>466</v>
      </c>
      <c r="H18" s="157" t="s">
        <v>1535</v>
      </c>
      <c r="I18" s="157">
        <v>1</v>
      </c>
      <c r="J18" s="157" t="s">
        <v>465</v>
      </c>
      <c r="K18" s="157">
        <v>1</v>
      </c>
      <c r="L18" s="157" t="s">
        <v>1535</v>
      </c>
      <c r="M18" s="158" t="s">
        <v>990</v>
      </c>
      <c r="N18" s="158" t="s">
        <v>991</v>
      </c>
      <c r="O18" s="158" t="s">
        <v>1540</v>
      </c>
      <c r="P18" s="158"/>
      <c r="Q18" s="158"/>
      <c r="R18" s="159"/>
      <c r="S18" s="160"/>
      <c r="T18" s="158" t="s">
        <v>1883</v>
      </c>
      <c r="U18" s="158" t="s">
        <v>1986</v>
      </c>
    </row>
    <row r="19" spans="1:21" s="161" customFormat="1" ht="46.5" x14ac:dyDescent="0.3">
      <c r="A19" s="152"/>
      <c r="B19" s="153" t="s">
        <v>607</v>
      </c>
      <c r="C19" s="154"/>
      <c r="D19" s="154"/>
      <c r="E19" s="154"/>
      <c r="F19" s="155"/>
      <c r="G19" s="156" t="s">
        <v>607</v>
      </c>
      <c r="H19" s="157" t="s">
        <v>1548</v>
      </c>
      <c r="I19" s="157">
        <v>1</v>
      </c>
      <c r="J19" s="157" t="s">
        <v>606</v>
      </c>
      <c r="K19" s="157">
        <v>2</v>
      </c>
      <c r="L19" s="157" t="s">
        <v>1535</v>
      </c>
      <c r="M19" s="158" t="s">
        <v>1153</v>
      </c>
      <c r="N19" s="158" t="s">
        <v>1154</v>
      </c>
      <c r="O19" s="158"/>
      <c r="P19" s="158" t="s">
        <v>1554</v>
      </c>
      <c r="Q19" s="158"/>
      <c r="R19" s="159"/>
      <c r="S19" s="160" t="s">
        <v>1555</v>
      </c>
      <c r="T19" s="158" t="s">
        <v>1883</v>
      </c>
      <c r="U19" s="158" t="s">
        <v>1990</v>
      </c>
    </row>
    <row r="20" spans="1:21" s="172" customFormat="1" ht="23.25" outlineLevel="1" x14ac:dyDescent="0.25">
      <c r="A20" s="162"/>
      <c r="B20" s="163"/>
      <c r="C20" s="164" t="s">
        <v>608</v>
      </c>
      <c r="D20" s="165"/>
      <c r="E20" s="165"/>
      <c r="F20" s="166"/>
      <c r="G20" s="167" t="s">
        <v>608</v>
      </c>
      <c r="H20" s="168" t="s">
        <v>1535</v>
      </c>
      <c r="I20" s="168">
        <v>2</v>
      </c>
      <c r="J20" s="168" t="s">
        <v>283</v>
      </c>
      <c r="K20" s="168">
        <v>3</v>
      </c>
      <c r="L20" s="168" t="s">
        <v>1535</v>
      </c>
      <c r="M20" s="169" t="s">
        <v>1155</v>
      </c>
      <c r="N20" s="169" t="s">
        <v>1156</v>
      </c>
      <c r="O20" s="169" t="s">
        <v>1543</v>
      </c>
      <c r="P20" s="169" t="s">
        <v>1556</v>
      </c>
      <c r="Q20" s="169"/>
      <c r="R20" s="170"/>
      <c r="S20" s="171"/>
      <c r="T20" s="169" t="s">
        <v>1891</v>
      </c>
      <c r="U20" s="169" t="s">
        <v>1991</v>
      </c>
    </row>
    <row r="21" spans="1:21" s="172" customFormat="1" ht="57" outlineLevel="1" x14ac:dyDescent="0.25">
      <c r="A21" s="162"/>
      <c r="B21" s="162"/>
      <c r="C21" s="164" t="s">
        <v>609</v>
      </c>
      <c r="D21" s="165"/>
      <c r="E21" s="165"/>
      <c r="F21" s="166"/>
      <c r="G21" s="167" t="s">
        <v>609</v>
      </c>
      <c r="H21" s="168" t="s">
        <v>1535</v>
      </c>
      <c r="I21" s="168">
        <v>2</v>
      </c>
      <c r="J21" s="168" t="s">
        <v>286</v>
      </c>
      <c r="K21" s="168">
        <v>3</v>
      </c>
      <c r="L21" s="168" t="s">
        <v>1535</v>
      </c>
      <c r="M21" s="169" t="s">
        <v>1157</v>
      </c>
      <c r="N21" s="169" t="s">
        <v>1158</v>
      </c>
      <c r="O21" s="169" t="s">
        <v>1543</v>
      </c>
      <c r="P21" s="169" t="s">
        <v>1557</v>
      </c>
      <c r="Q21" s="169"/>
      <c r="R21" s="170"/>
      <c r="S21" s="171"/>
      <c r="T21" s="169" t="s">
        <v>1892</v>
      </c>
      <c r="U21" s="169"/>
    </row>
    <row r="22" spans="1:21" s="172" customFormat="1" ht="90.75" outlineLevel="1" x14ac:dyDescent="0.25">
      <c r="A22" s="162"/>
      <c r="B22" s="162"/>
      <c r="C22" s="164" t="s">
        <v>462</v>
      </c>
      <c r="D22" s="165"/>
      <c r="E22" s="165"/>
      <c r="F22" s="166"/>
      <c r="G22" s="167" t="s">
        <v>462</v>
      </c>
      <c r="H22" s="168" t="s">
        <v>1548</v>
      </c>
      <c r="I22" s="168">
        <v>2</v>
      </c>
      <c r="J22" s="168" t="s">
        <v>461</v>
      </c>
      <c r="K22" s="168">
        <v>1</v>
      </c>
      <c r="L22" s="168" t="s">
        <v>1535</v>
      </c>
      <c r="M22" s="169" t="s">
        <v>986</v>
      </c>
      <c r="N22" s="169" t="s">
        <v>987</v>
      </c>
      <c r="O22" s="169" t="s">
        <v>1546</v>
      </c>
      <c r="P22" s="169" t="s">
        <v>1558</v>
      </c>
      <c r="Q22" s="169"/>
      <c r="R22" s="170"/>
      <c r="S22" s="171" t="s">
        <v>1551</v>
      </c>
      <c r="T22" s="169" t="s">
        <v>1893</v>
      </c>
      <c r="U22" s="169" t="s">
        <v>1992</v>
      </c>
    </row>
    <row r="23" spans="1:21" s="161" customFormat="1" ht="17.25" x14ac:dyDescent="0.3">
      <c r="A23" s="152"/>
      <c r="B23" s="153" t="s">
        <v>1559</v>
      </c>
      <c r="C23" s="154"/>
      <c r="D23" s="154"/>
      <c r="E23" s="154"/>
      <c r="F23" s="155"/>
      <c r="G23" s="156" t="s">
        <v>1559</v>
      </c>
      <c r="H23" s="157" t="s">
        <v>1535</v>
      </c>
      <c r="I23" s="157">
        <v>1</v>
      </c>
      <c r="J23" s="157"/>
      <c r="K23" s="157"/>
      <c r="L23" s="157"/>
      <c r="M23" s="158"/>
      <c r="N23" s="158"/>
      <c r="O23" s="158"/>
      <c r="P23" s="158"/>
      <c r="Q23" s="158"/>
      <c r="R23" s="159"/>
      <c r="S23" s="160"/>
      <c r="T23" s="158"/>
      <c r="U23" s="158"/>
    </row>
    <row r="24" spans="1:21" s="172" customFormat="1" ht="15.75" outlineLevel="1" x14ac:dyDescent="0.25">
      <c r="A24" s="162"/>
      <c r="B24" s="163"/>
      <c r="C24" s="164" t="s">
        <v>469</v>
      </c>
      <c r="D24" s="165"/>
      <c r="E24" s="165"/>
      <c r="F24" s="166"/>
      <c r="G24" s="167" t="s">
        <v>469</v>
      </c>
      <c r="H24" s="168" t="s">
        <v>1536</v>
      </c>
      <c r="I24" s="168">
        <v>2</v>
      </c>
      <c r="J24" s="168" t="s">
        <v>126</v>
      </c>
      <c r="K24" s="168">
        <v>1</v>
      </c>
      <c r="L24" s="168" t="s">
        <v>1535</v>
      </c>
      <c r="M24" s="169" t="s">
        <v>996</v>
      </c>
      <c r="N24" s="169" t="s">
        <v>997</v>
      </c>
      <c r="O24" s="169" t="s">
        <v>1560</v>
      </c>
      <c r="P24" s="169"/>
      <c r="Q24" s="169"/>
      <c r="R24" s="170" t="s">
        <v>1561</v>
      </c>
      <c r="S24" s="171"/>
      <c r="T24" s="169" t="s">
        <v>1894</v>
      </c>
      <c r="U24" s="169"/>
    </row>
    <row r="25" spans="1:21" s="172" customFormat="1" ht="23.25" outlineLevel="1" x14ac:dyDescent="0.25">
      <c r="A25" s="162"/>
      <c r="B25" s="162"/>
      <c r="C25" s="164" t="s">
        <v>471</v>
      </c>
      <c r="D25" s="165"/>
      <c r="E25" s="165"/>
      <c r="F25" s="166"/>
      <c r="G25" s="167" t="s">
        <v>471</v>
      </c>
      <c r="H25" s="168" t="s">
        <v>1535</v>
      </c>
      <c r="I25" s="168">
        <v>2</v>
      </c>
      <c r="J25" s="168" t="s">
        <v>470</v>
      </c>
      <c r="K25" s="168">
        <v>1</v>
      </c>
      <c r="L25" s="168" t="s">
        <v>1535</v>
      </c>
      <c r="M25" s="169" t="s">
        <v>998</v>
      </c>
      <c r="N25" s="169" t="s">
        <v>999</v>
      </c>
      <c r="O25" s="169" t="s">
        <v>1560</v>
      </c>
      <c r="P25" s="169"/>
      <c r="Q25" s="169"/>
      <c r="R25" s="170"/>
      <c r="S25" s="171"/>
      <c r="T25" s="169" t="s">
        <v>1883</v>
      </c>
      <c r="U25" s="169" t="s">
        <v>1986</v>
      </c>
    </row>
    <row r="26" spans="1:21" s="161" customFormat="1" ht="17.25" x14ac:dyDescent="0.3">
      <c r="A26" s="152"/>
      <c r="B26" s="153" t="s">
        <v>1562</v>
      </c>
      <c r="C26" s="154"/>
      <c r="D26" s="154"/>
      <c r="E26" s="154"/>
      <c r="F26" s="155"/>
      <c r="G26" s="156" t="s">
        <v>1562</v>
      </c>
      <c r="H26" s="157" t="s">
        <v>1548</v>
      </c>
      <c r="I26" s="157">
        <v>1</v>
      </c>
      <c r="J26" s="157"/>
      <c r="K26" s="157"/>
      <c r="L26" s="157"/>
      <c r="M26" s="158"/>
      <c r="N26" s="158"/>
      <c r="O26" s="158"/>
      <c r="P26" s="158"/>
      <c r="Q26" s="158"/>
      <c r="R26" s="159"/>
      <c r="S26" s="160"/>
      <c r="T26" s="158"/>
      <c r="U26" s="158"/>
    </row>
    <row r="27" spans="1:21" s="172" customFormat="1" ht="23.25" outlineLevel="1" x14ac:dyDescent="0.25">
      <c r="A27" s="162"/>
      <c r="B27" s="163"/>
      <c r="C27" s="164" t="s">
        <v>491</v>
      </c>
      <c r="D27" s="165"/>
      <c r="E27" s="165"/>
      <c r="F27" s="166"/>
      <c r="G27" s="167" t="s">
        <v>491</v>
      </c>
      <c r="H27" s="168" t="s">
        <v>1535</v>
      </c>
      <c r="I27" s="168">
        <v>2</v>
      </c>
      <c r="J27" s="168" t="s">
        <v>490</v>
      </c>
      <c r="K27" s="168">
        <v>1</v>
      </c>
      <c r="L27" s="168" t="s">
        <v>1548</v>
      </c>
      <c r="M27" s="169" t="s">
        <v>1026</v>
      </c>
      <c r="N27" s="169" t="s">
        <v>1027</v>
      </c>
      <c r="O27" s="169"/>
      <c r="P27" s="169"/>
      <c r="Q27" s="169"/>
      <c r="R27" s="170"/>
      <c r="S27" s="171" t="s">
        <v>1555</v>
      </c>
      <c r="T27" s="169" t="s">
        <v>1895</v>
      </c>
      <c r="U27" s="169"/>
    </row>
    <row r="28" spans="1:21" s="183" customFormat="1" outlineLevel="2" x14ac:dyDescent="0.25">
      <c r="A28" s="173"/>
      <c r="B28" s="173"/>
      <c r="C28" s="174"/>
      <c r="D28" s="175" t="s">
        <v>492</v>
      </c>
      <c r="E28" s="176"/>
      <c r="F28" s="177"/>
      <c r="G28" s="178" t="s">
        <v>492</v>
      </c>
      <c r="H28" s="179" t="s">
        <v>1536</v>
      </c>
      <c r="I28" s="179">
        <v>3</v>
      </c>
      <c r="J28" s="179" t="s">
        <v>137</v>
      </c>
      <c r="K28" s="179">
        <v>2</v>
      </c>
      <c r="L28" s="179" t="s">
        <v>1536</v>
      </c>
      <c r="M28" s="180" t="s">
        <v>1028</v>
      </c>
      <c r="N28" s="180" t="s">
        <v>1029</v>
      </c>
      <c r="O28" s="180" t="s">
        <v>1560</v>
      </c>
      <c r="P28" s="180" t="s">
        <v>1563</v>
      </c>
      <c r="Q28" s="180"/>
      <c r="R28" s="181" t="s">
        <v>1564</v>
      </c>
      <c r="S28" s="182"/>
      <c r="T28" s="180" t="s">
        <v>1896</v>
      </c>
      <c r="U28" s="180"/>
    </row>
    <row r="29" spans="1:21" s="183" customFormat="1" outlineLevel="2" x14ac:dyDescent="0.25">
      <c r="A29" s="173"/>
      <c r="B29" s="173"/>
      <c r="C29" s="173"/>
      <c r="D29" s="175" t="s">
        <v>494</v>
      </c>
      <c r="E29" s="176"/>
      <c r="F29" s="177"/>
      <c r="G29" s="178" t="s">
        <v>494</v>
      </c>
      <c r="H29" s="179" t="s">
        <v>1535</v>
      </c>
      <c r="I29" s="179">
        <v>3</v>
      </c>
      <c r="J29" s="179" t="s">
        <v>493</v>
      </c>
      <c r="K29" s="179">
        <v>2</v>
      </c>
      <c r="L29" s="179" t="s">
        <v>1535</v>
      </c>
      <c r="M29" s="180" t="s">
        <v>1030</v>
      </c>
      <c r="N29" s="180" t="s">
        <v>1031</v>
      </c>
      <c r="O29" s="180" t="s">
        <v>1543</v>
      </c>
      <c r="P29" s="180"/>
      <c r="Q29" s="180"/>
      <c r="R29" s="181"/>
      <c r="S29" s="182"/>
      <c r="T29" s="180" t="s">
        <v>1897</v>
      </c>
      <c r="U29" s="180"/>
    </row>
    <row r="30" spans="1:21" s="161" customFormat="1" ht="17.25" x14ac:dyDescent="0.3">
      <c r="A30" s="152"/>
      <c r="B30" s="153" t="s">
        <v>1565</v>
      </c>
      <c r="C30" s="154"/>
      <c r="D30" s="154"/>
      <c r="E30" s="154"/>
      <c r="F30" s="155"/>
      <c r="G30" s="156" t="s">
        <v>1565</v>
      </c>
      <c r="H30" s="157" t="s">
        <v>1548</v>
      </c>
      <c r="I30" s="157">
        <v>1</v>
      </c>
      <c r="J30" s="157"/>
      <c r="K30" s="157"/>
      <c r="L30" s="157"/>
      <c r="M30" s="158"/>
      <c r="N30" s="158"/>
      <c r="O30" s="158"/>
      <c r="P30" s="158"/>
      <c r="Q30" s="158"/>
      <c r="R30" s="159"/>
      <c r="S30" s="160"/>
      <c r="T30" s="158"/>
      <c r="U30" s="158"/>
    </row>
    <row r="31" spans="1:21" s="172" customFormat="1" ht="34.5" outlineLevel="1" x14ac:dyDescent="0.25">
      <c r="A31" s="162"/>
      <c r="B31" s="163"/>
      <c r="C31" s="164" t="s">
        <v>473</v>
      </c>
      <c r="D31" s="165"/>
      <c r="E31" s="165"/>
      <c r="F31" s="166"/>
      <c r="G31" s="167" t="s">
        <v>473</v>
      </c>
      <c r="H31" s="168" t="s">
        <v>1536</v>
      </c>
      <c r="I31" s="168">
        <v>2</v>
      </c>
      <c r="J31" s="168" t="s">
        <v>84</v>
      </c>
      <c r="K31" s="168">
        <v>1</v>
      </c>
      <c r="L31" s="168" t="s">
        <v>1535</v>
      </c>
      <c r="M31" s="169" t="s">
        <v>1002</v>
      </c>
      <c r="N31" s="169" t="s">
        <v>1003</v>
      </c>
      <c r="O31" s="169" t="s">
        <v>1560</v>
      </c>
      <c r="P31" s="169"/>
      <c r="Q31" s="169"/>
      <c r="R31" s="170" t="s">
        <v>1566</v>
      </c>
      <c r="S31" s="171" t="s">
        <v>1555</v>
      </c>
      <c r="T31" s="169" t="s">
        <v>1898</v>
      </c>
      <c r="U31" s="169" t="s">
        <v>1993</v>
      </c>
    </row>
    <row r="32" spans="1:21" s="161" customFormat="1" ht="17.25" x14ac:dyDescent="0.3">
      <c r="A32" s="152"/>
      <c r="B32" s="153" t="s">
        <v>1567</v>
      </c>
      <c r="C32" s="154"/>
      <c r="D32" s="154"/>
      <c r="E32" s="154"/>
      <c r="F32" s="155"/>
      <c r="G32" s="156" t="s">
        <v>1567</v>
      </c>
      <c r="H32" s="157" t="s">
        <v>1548</v>
      </c>
      <c r="I32" s="157">
        <v>1</v>
      </c>
      <c r="J32" s="157"/>
      <c r="K32" s="157"/>
      <c r="L32" s="157"/>
      <c r="M32" s="158"/>
      <c r="N32" s="158"/>
      <c r="O32" s="158"/>
      <c r="P32" s="158"/>
      <c r="Q32" s="158"/>
      <c r="R32" s="159"/>
      <c r="S32" s="160"/>
      <c r="T32" s="158"/>
      <c r="U32" s="158"/>
    </row>
    <row r="33" spans="1:21" s="172" customFormat="1" ht="15.75" outlineLevel="1" x14ac:dyDescent="0.25">
      <c r="A33" s="162"/>
      <c r="B33" s="163"/>
      <c r="C33" s="164" t="s">
        <v>472</v>
      </c>
      <c r="D33" s="165"/>
      <c r="E33" s="165"/>
      <c r="F33" s="166"/>
      <c r="G33" s="167" t="s">
        <v>472</v>
      </c>
      <c r="H33" s="168" t="s">
        <v>1536</v>
      </c>
      <c r="I33" s="168">
        <v>2</v>
      </c>
      <c r="J33" s="168" t="s">
        <v>128</v>
      </c>
      <c r="K33" s="168">
        <v>1</v>
      </c>
      <c r="L33" s="168" t="s">
        <v>1535</v>
      </c>
      <c r="M33" s="169" t="s">
        <v>1000</v>
      </c>
      <c r="N33" s="169" t="s">
        <v>1001</v>
      </c>
      <c r="O33" s="169" t="s">
        <v>1560</v>
      </c>
      <c r="P33" s="169"/>
      <c r="Q33" s="169"/>
      <c r="R33" s="170" t="s">
        <v>1568</v>
      </c>
      <c r="S33" s="171" t="s">
        <v>1555</v>
      </c>
      <c r="T33" s="169" t="s">
        <v>1899</v>
      </c>
      <c r="U33" s="169"/>
    </row>
    <row r="34" spans="1:21" s="161" customFormat="1" ht="17.25" x14ac:dyDescent="0.3">
      <c r="A34" s="152"/>
      <c r="B34" s="153" t="s">
        <v>1569</v>
      </c>
      <c r="C34" s="154"/>
      <c r="D34" s="154"/>
      <c r="E34" s="154"/>
      <c r="F34" s="155"/>
      <c r="G34" s="156" t="s">
        <v>1569</v>
      </c>
      <c r="H34" s="157" t="s">
        <v>1548</v>
      </c>
      <c r="I34" s="157">
        <v>1</v>
      </c>
      <c r="J34" s="157"/>
      <c r="K34" s="157"/>
      <c r="L34" s="157"/>
      <c r="M34" s="158"/>
      <c r="N34" s="158"/>
      <c r="O34" s="158" t="s">
        <v>1560</v>
      </c>
      <c r="P34" s="158"/>
      <c r="Q34" s="158"/>
      <c r="R34" s="159"/>
      <c r="S34" s="160"/>
      <c r="T34" s="158"/>
      <c r="U34" s="158"/>
    </row>
    <row r="35" spans="1:21" s="172" customFormat="1" ht="15.75" outlineLevel="1" x14ac:dyDescent="0.25">
      <c r="A35" s="162"/>
      <c r="B35" s="163"/>
      <c r="C35" s="164" t="s">
        <v>474</v>
      </c>
      <c r="D35" s="165"/>
      <c r="E35" s="165"/>
      <c r="F35" s="166"/>
      <c r="G35" s="167" t="s">
        <v>474</v>
      </c>
      <c r="H35" s="168" t="s">
        <v>1536</v>
      </c>
      <c r="I35" s="168">
        <v>2</v>
      </c>
      <c r="J35" s="168" t="s">
        <v>130</v>
      </c>
      <c r="K35" s="168">
        <v>1</v>
      </c>
      <c r="L35" s="168" t="s">
        <v>1535</v>
      </c>
      <c r="M35" s="169" t="s">
        <v>1004</v>
      </c>
      <c r="N35" s="169" t="s">
        <v>1005</v>
      </c>
      <c r="O35" s="169" t="s">
        <v>1560</v>
      </c>
      <c r="P35" s="169"/>
      <c r="Q35" s="169"/>
      <c r="R35" s="170" t="s">
        <v>1570</v>
      </c>
      <c r="S35" s="171" t="s">
        <v>1555</v>
      </c>
      <c r="T35" s="169" t="s">
        <v>1900</v>
      </c>
      <c r="U35" s="169"/>
    </row>
    <row r="36" spans="1:21" s="161" customFormat="1" ht="17.25" x14ac:dyDescent="0.3">
      <c r="A36" s="152"/>
      <c r="B36" s="153" t="s">
        <v>1571</v>
      </c>
      <c r="C36" s="154"/>
      <c r="D36" s="154"/>
      <c r="E36" s="154"/>
      <c r="F36" s="155"/>
      <c r="G36" s="156" t="s">
        <v>1571</v>
      </c>
      <c r="H36" s="157" t="s">
        <v>1548</v>
      </c>
      <c r="I36" s="157">
        <v>1</v>
      </c>
      <c r="J36" s="157"/>
      <c r="K36" s="157"/>
      <c r="L36" s="157"/>
      <c r="M36" s="158"/>
      <c r="N36" s="158"/>
      <c r="O36" s="158"/>
      <c r="P36" s="158"/>
      <c r="Q36" s="158"/>
      <c r="R36" s="159"/>
      <c r="S36" s="160"/>
      <c r="T36" s="158"/>
      <c r="U36" s="158"/>
    </row>
    <row r="37" spans="1:21" s="172" customFormat="1" ht="15.75" outlineLevel="1" x14ac:dyDescent="0.25">
      <c r="A37" s="162"/>
      <c r="B37" s="163"/>
      <c r="C37" s="164" t="s">
        <v>468</v>
      </c>
      <c r="D37" s="165"/>
      <c r="E37" s="165"/>
      <c r="F37" s="166"/>
      <c r="G37" s="167" t="s">
        <v>468</v>
      </c>
      <c r="H37" s="168" t="s">
        <v>1536</v>
      </c>
      <c r="I37" s="168">
        <v>2</v>
      </c>
      <c r="J37" s="168" t="s">
        <v>123</v>
      </c>
      <c r="K37" s="168">
        <v>1</v>
      </c>
      <c r="L37" s="168" t="s">
        <v>1535</v>
      </c>
      <c r="M37" s="169" t="s">
        <v>994</v>
      </c>
      <c r="N37" s="169" t="s">
        <v>995</v>
      </c>
      <c r="O37" s="169" t="s">
        <v>1560</v>
      </c>
      <c r="P37" s="169"/>
      <c r="Q37" s="169"/>
      <c r="R37" s="170" t="s">
        <v>1572</v>
      </c>
      <c r="S37" s="171" t="s">
        <v>1555</v>
      </c>
      <c r="T37" s="169" t="s">
        <v>1901</v>
      </c>
      <c r="U37" s="169"/>
    </row>
    <row r="38" spans="1:21" s="161" customFormat="1" ht="17.25" x14ac:dyDescent="0.3">
      <c r="A38" s="152"/>
      <c r="B38" s="153" t="s">
        <v>689</v>
      </c>
      <c r="C38" s="154"/>
      <c r="D38" s="154"/>
      <c r="E38" s="154"/>
      <c r="F38" s="155"/>
      <c r="G38" s="156" t="s">
        <v>689</v>
      </c>
      <c r="H38" s="157" t="s">
        <v>1548</v>
      </c>
      <c r="I38" s="157">
        <v>1</v>
      </c>
      <c r="J38" s="157" t="s">
        <v>688</v>
      </c>
      <c r="K38" s="157">
        <v>1</v>
      </c>
      <c r="L38" s="157" t="s">
        <v>1548</v>
      </c>
      <c r="M38" s="158" t="s">
        <v>1267</v>
      </c>
      <c r="N38" s="158" t="s">
        <v>1573</v>
      </c>
      <c r="O38" s="158"/>
      <c r="P38" s="158"/>
      <c r="Q38" s="158"/>
      <c r="R38" s="159"/>
      <c r="S38" s="160"/>
      <c r="T38" s="158" t="s">
        <v>1902</v>
      </c>
      <c r="U38" s="158"/>
    </row>
    <row r="39" spans="1:21" s="172" customFormat="1" ht="23.25" outlineLevel="1" x14ac:dyDescent="0.25">
      <c r="A39" s="162"/>
      <c r="B39" s="163"/>
      <c r="C39" s="164" t="s">
        <v>476</v>
      </c>
      <c r="D39" s="165"/>
      <c r="E39" s="165"/>
      <c r="F39" s="166"/>
      <c r="G39" s="167" t="s">
        <v>476</v>
      </c>
      <c r="H39" s="168" t="s">
        <v>1536</v>
      </c>
      <c r="I39" s="168">
        <v>2</v>
      </c>
      <c r="J39" s="168" t="s">
        <v>475</v>
      </c>
      <c r="K39" s="168">
        <v>1</v>
      </c>
      <c r="L39" s="168" t="s">
        <v>1535</v>
      </c>
      <c r="M39" s="169" t="s">
        <v>1006</v>
      </c>
      <c r="N39" s="169" t="s">
        <v>1005</v>
      </c>
      <c r="O39" s="169" t="s">
        <v>1518</v>
      </c>
      <c r="P39" s="169"/>
      <c r="Q39" s="169" t="s">
        <v>1574</v>
      </c>
      <c r="R39" s="170"/>
      <c r="S39" s="171" t="s">
        <v>1555</v>
      </c>
      <c r="T39" s="169" t="s">
        <v>1883</v>
      </c>
      <c r="U39" s="169" t="s">
        <v>1986</v>
      </c>
    </row>
    <row r="40" spans="1:21" s="172" customFormat="1" ht="34.5" outlineLevel="1" x14ac:dyDescent="0.25">
      <c r="A40" s="162"/>
      <c r="B40" s="162"/>
      <c r="C40" s="164" t="s">
        <v>476</v>
      </c>
      <c r="D40" s="165"/>
      <c r="E40" s="165"/>
      <c r="F40" s="166"/>
      <c r="G40" s="167" t="s">
        <v>476</v>
      </c>
      <c r="H40" s="168" t="s">
        <v>1536</v>
      </c>
      <c r="I40" s="168">
        <v>2</v>
      </c>
      <c r="J40" s="168" t="s">
        <v>690</v>
      </c>
      <c r="K40" s="168">
        <v>2</v>
      </c>
      <c r="L40" s="168" t="s">
        <v>1536</v>
      </c>
      <c r="M40" s="169" t="s">
        <v>1269</v>
      </c>
      <c r="N40" s="169" t="s">
        <v>1270</v>
      </c>
      <c r="O40" s="169" t="s">
        <v>1560</v>
      </c>
      <c r="P40" s="169" t="s">
        <v>1575</v>
      </c>
      <c r="Q40" s="169"/>
      <c r="R40" s="170"/>
      <c r="S40" s="171"/>
      <c r="T40" s="169" t="s">
        <v>1903</v>
      </c>
      <c r="U40" s="169" t="s">
        <v>2329</v>
      </c>
    </row>
    <row r="41" spans="1:21" s="183" customFormat="1" ht="23.25" outlineLevel="2" x14ac:dyDescent="0.25">
      <c r="A41" s="173"/>
      <c r="B41" s="184"/>
      <c r="C41" s="174"/>
      <c r="D41" s="175" t="s">
        <v>478</v>
      </c>
      <c r="E41" s="176"/>
      <c r="F41" s="177"/>
      <c r="G41" s="178" t="s">
        <v>478</v>
      </c>
      <c r="H41" s="179" t="s">
        <v>1535</v>
      </c>
      <c r="I41" s="179">
        <v>3</v>
      </c>
      <c r="J41" s="179" t="s">
        <v>477</v>
      </c>
      <c r="K41" s="179">
        <v>2</v>
      </c>
      <c r="L41" s="179" t="s">
        <v>1535</v>
      </c>
      <c r="M41" s="180" t="s">
        <v>1008</v>
      </c>
      <c r="N41" s="180" t="s">
        <v>1009</v>
      </c>
      <c r="O41" s="180" t="s">
        <v>1576</v>
      </c>
      <c r="P41" s="180"/>
      <c r="Q41" s="180" t="s">
        <v>1577</v>
      </c>
      <c r="R41" s="181"/>
      <c r="S41" s="182"/>
      <c r="T41" s="180" t="s">
        <v>1883</v>
      </c>
      <c r="U41" s="180" t="s">
        <v>1986</v>
      </c>
    </row>
    <row r="42" spans="1:21" s="172" customFormat="1" ht="23.25" outlineLevel="1" x14ac:dyDescent="0.25">
      <c r="A42" s="162"/>
      <c r="B42" s="162"/>
      <c r="C42" s="164" t="s">
        <v>1578</v>
      </c>
      <c r="D42" s="165"/>
      <c r="E42" s="165"/>
      <c r="F42" s="166"/>
      <c r="G42" s="167" t="s">
        <v>1578</v>
      </c>
      <c r="H42" s="168" t="s">
        <v>1535</v>
      </c>
      <c r="I42" s="168">
        <v>2</v>
      </c>
      <c r="J42" s="168" t="s">
        <v>191</v>
      </c>
      <c r="K42" s="168">
        <v>2</v>
      </c>
      <c r="L42" s="168" t="s">
        <v>1535</v>
      </c>
      <c r="M42" s="169" t="s">
        <v>1271</v>
      </c>
      <c r="N42" s="169" t="s">
        <v>1272</v>
      </c>
      <c r="O42" s="169" t="s">
        <v>1540</v>
      </c>
      <c r="P42" s="169"/>
      <c r="Q42" s="169"/>
      <c r="R42" s="170"/>
      <c r="S42" s="171"/>
      <c r="T42" s="169" t="s">
        <v>1904</v>
      </c>
      <c r="U42" s="281" t="s">
        <v>2324</v>
      </c>
    </row>
    <row r="43" spans="1:21" s="172" customFormat="1" ht="15.75" outlineLevel="1" x14ac:dyDescent="0.25">
      <c r="A43" s="162"/>
      <c r="B43" s="162"/>
      <c r="C43" s="164" t="s">
        <v>1579</v>
      </c>
      <c r="D43" s="165"/>
      <c r="E43" s="165"/>
      <c r="F43" s="166"/>
      <c r="G43" s="167" t="s">
        <v>1579</v>
      </c>
      <c r="H43" s="168" t="s">
        <v>1535</v>
      </c>
      <c r="I43" s="168">
        <v>2</v>
      </c>
      <c r="J43" s="168"/>
      <c r="K43" s="168"/>
      <c r="L43" s="168"/>
      <c r="M43" s="169"/>
      <c r="N43" s="169"/>
      <c r="O43" s="169"/>
      <c r="P43" s="169"/>
      <c r="Q43" s="169"/>
      <c r="R43" s="170"/>
      <c r="S43" s="171"/>
      <c r="T43" s="169"/>
      <c r="U43" s="169"/>
    </row>
    <row r="44" spans="1:21" s="183" customFormat="1" ht="23.25" outlineLevel="2" x14ac:dyDescent="0.25">
      <c r="A44" s="173"/>
      <c r="B44" s="184"/>
      <c r="C44" s="174"/>
      <c r="D44" s="175" t="s">
        <v>693</v>
      </c>
      <c r="E44" s="176"/>
      <c r="F44" s="177"/>
      <c r="G44" s="178" t="s">
        <v>693</v>
      </c>
      <c r="H44" s="179" t="s">
        <v>1535</v>
      </c>
      <c r="I44" s="179">
        <v>3</v>
      </c>
      <c r="J44" s="179" t="s">
        <v>67</v>
      </c>
      <c r="K44" s="179">
        <v>2</v>
      </c>
      <c r="L44" s="179" t="s">
        <v>1535</v>
      </c>
      <c r="M44" s="180" t="s">
        <v>1275</v>
      </c>
      <c r="N44" s="180" t="s">
        <v>1276</v>
      </c>
      <c r="O44" s="180" t="s">
        <v>1580</v>
      </c>
      <c r="P44" s="180"/>
      <c r="Q44" s="180"/>
      <c r="R44" s="181" t="s">
        <v>1871</v>
      </c>
      <c r="S44" s="182"/>
      <c r="T44" s="180" t="s">
        <v>1905</v>
      </c>
      <c r="U44" s="180"/>
    </row>
    <row r="45" spans="1:21" s="195" customFormat="1" ht="12.75" outlineLevel="3" x14ac:dyDescent="0.2">
      <c r="A45" s="185"/>
      <c r="B45" s="186"/>
      <c r="C45" s="185"/>
      <c r="D45" s="187"/>
      <c r="E45" s="188" t="s">
        <v>694</v>
      </c>
      <c r="F45" s="189"/>
      <c r="G45" s="190" t="s">
        <v>694</v>
      </c>
      <c r="H45" s="191" t="s">
        <v>1536</v>
      </c>
      <c r="I45" s="191">
        <v>4</v>
      </c>
      <c r="J45" s="191" t="s">
        <v>193</v>
      </c>
      <c r="K45" s="191">
        <v>3</v>
      </c>
      <c r="L45" s="191" t="s">
        <v>1536</v>
      </c>
      <c r="M45" s="192" t="s">
        <v>1277</v>
      </c>
      <c r="N45" s="192" t="s">
        <v>1278</v>
      </c>
      <c r="O45" s="192" t="s">
        <v>1576</v>
      </c>
      <c r="P45" s="192"/>
      <c r="Q45" s="192"/>
      <c r="R45" s="193"/>
      <c r="S45" s="194"/>
      <c r="T45" s="192" t="s">
        <v>1906</v>
      </c>
      <c r="U45" s="192"/>
    </row>
    <row r="46" spans="1:21" s="195" customFormat="1" ht="22.5" outlineLevel="3" x14ac:dyDescent="0.2">
      <c r="A46" s="185"/>
      <c r="B46" s="186"/>
      <c r="C46" s="185"/>
      <c r="D46" s="185"/>
      <c r="E46" s="188" t="s">
        <v>696</v>
      </c>
      <c r="F46" s="189"/>
      <c r="G46" s="190" t="s">
        <v>696</v>
      </c>
      <c r="H46" s="191" t="s">
        <v>1535</v>
      </c>
      <c r="I46" s="191">
        <v>4</v>
      </c>
      <c r="J46" s="191" t="s">
        <v>695</v>
      </c>
      <c r="K46" s="191">
        <v>3</v>
      </c>
      <c r="L46" s="191" t="s">
        <v>1536</v>
      </c>
      <c r="M46" s="192" t="s">
        <v>1279</v>
      </c>
      <c r="N46" s="192" t="s">
        <v>1280</v>
      </c>
      <c r="O46" s="192" t="s">
        <v>1576</v>
      </c>
      <c r="P46" s="192"/>
      <c r="Q46" s="192"/>
      <c r="R46" s="193"/>
      <c r="S46" s="194" t="s">
        <v>1538</v>
      </c>
      <c r="T46" s="192" t="s">
        <v>1903</v>
      </c>
      <c r="U46" s="279" t="s">
        <v>2330</v>
      </c>
    </row>
    <row r="47" spans="1:21" s="183" customFormat="1" outlineLevel="2" x14ac:dyDescent="0.25">
      <c r="A47" s="173"/>
      <c r="B47" s="184"/>
      <c r="C47" s="173"/>
      <c r="D47" s="175" t="s">
        <v>1581</v>
      </c>
      <c r="E47" s="176"/>
      <c r="F47" s="177"/>
      <c r="G47" s="178" t="s">
        <v>1581</v>
      </c>
      <c r="H47" s="179" t="s">
        <v>1535</v>
      </c>
      <c r="I47" s="179">
        <v>3</v>
      </c>
      <c r="J47" s="179"/>
      <c r="K47" s="179"/>
      <c r="L47" s="179"/>
      <c r="M47" s="180"/>
      <c r="N47" s="180"/>
      <c r="O47" s="180"/>
      <c r="P47" s="180"/>
      <c r="Q47" s="180"/>
      <c r="R47" s="181"/>
      <c r="S47" s="182"/>
      <c r="T47" s="180"/>
      <c r="U47" s="180"/>
    </row>
    <row r="48" spans="1:21" s="195" customFormat="1" ht="22.5" outlineLevel="3" x14ac:dyDescent="0.2">
      <c r="A48" s="185"/>
      <c r="B48" s="185"/>
      <c r="C48" s="185"/>
      <c r="D48" s="187"/>
      <c r="E48" s="188" t="s">
        <v>692</v>
      </c>
      <c r="F48" s="189"/>
      <c r="G48" s="190" t="s">
        <v>692</v>
      </c>
      <c r="H48" s="191" t="s">
        <v>1535</v>
      </c>
      <c r="I48" s="191">
        <v>4</v>
      </c>
      <c r="J48" s="191" t="s">
        <v>354</v>
      </c>
      <c r="K48" s="191">
        <v>2</v>
      </c>
      <c r="L48" s="191" t="s">
        <v>1535</v>
      </c>
      <c r="M48" s="192" t="s">
        <v>1273</v>
      </c>
      <c r="N48" s="192" t="s">
        <v>1274</v>
      </c>
      <c r="O48" s="192" t="s">
        <v>1540</v>
      </c>
      <c r="P48" s="192"/>
      <c r="Q48" s="192"/>
      <c r="R48" s="193" t="s">
        <v>1871</v>
      </c>
      <c r="S48" s="194"/>
      <c r="T48" s="192" t="s">
        <v>1905</v>
      </c>
      <c r="U48" s="192" t="s">
        <v>1994</v>
      </c>
    </row>
    <row r="49" spans="1:21" s="161" customFormat="1" ht="17.25" x14ac:dyDescent="0.3">
      <c r="A49" s="152"/>
      <c r="B49" s="153" t="s">
        <v>1582</v>
      </c>
      <c r="C49" s="154"/>
      <c r="D49" s="154"/>
      <c r="E49" s="154"/>
      <c r="F49" s="155"/>
      <c r="G49" s="156" t="s">
        <v>1582</v>
      </c>
      <c r="H49" s="157" t="s">
        <v>1548</v>
      </c>
      <c r="I49" s="157">
        <v>1</v>
      </c>
      <c r="J49" s="157"/>
      <c r="K49" s="157"/>
      <c r="L49" s="157"/>
      <c r="M49" s="158"/>
      <c r="N49" s="158"/>
      <c r="O49" s="158"/>
      <c r="P49" s="158"/>
      <c r="Q49" s="158"/>
      <c r="R49" s="159"/>
      <c r="S49" s="160"/>
      <c r="T49" s="158"/>
      <c r="U49" s="158"/>
    </row>
    <row r="50" spans="1:21" s="172" customFormat="1" ht="23.25" outlineLevel="1" x14ac:dyDescent="0.25">
      <c r="A50" s="162"/>
      <c r="B50" s="163"/>
      <c r="C50" s="164" t="s">
        <v>467</v>
      </c>
      <c r="D50" s="165"/>
      <c r="E50" s="165"/>
      <c r="F50" s="166"/>
      <c r="G50" s="167" t="s">
        <v>467</v>
      </c>
      <c r="H50" s="168" t="s">
        <v>1536</v>
      </c>
      <c r="I50" s="168">
        <v>2</v>
      </c>
      <c r="J50" s="168" t="s">
        <v>120</v>
      </c>
      <c r="K50" s="168">
        <v>1</v>
      </c>
      <c r="L50" s="168" t="s">
        <v>1535</v>
      </c>
      <c r="M50" s="169" t="s">
        <v>992</v>
      </c>
      <c r="N50" s="169" t="s">
        <v>993</v>
      </c>
      <c r="O50" s="169" t="s">
        <v>1560</v>
      </c>
      <c r="P50" s="169"/>
      <c r="Q50" s="169"/>
      <c r="R50" s="170" t="s">
        <v>1583</v>
      </c>
      <c r="S50" s="171" t="s">
        <v>1555</v>
      </c>
      <c r="T50" s="169" t="s">
        <v>1907</v>
      </c>
      <c r="U50" s="169"/>
    </row>
    <row r="51" spans="1:21" s="161" customFormat="1" ht="17.25" x14ac:dyDescent="0.3">
      <c r="A51" s="152"/>
      <c r="B51" s="153" t="s">
        <v>496</v>
      </c>
      <c r="C51" s="154"/>
      <c r="D51" s="154"/>
      <c r="E51" s="154"/>
      <c r="F51" s="155"/>
      <c r="G51" s="156" t="s">
        <v>496</v>
      </c>
      <c r="H51" s="157" t="s">
        <v>1536</v>
      </c>
      <c r="I51" s="157">
        <v>1</v>
      </c>
      <c r="J51" s="157" t="s">
        <v>1584</v>
      </c>
      <c r="K51" s="157">
        <v>1</v>
      </c>
      <c r="L51" s="157" t="s">
        <v>1536</v>
      </c>
      <c r="M51" s="158" t="s">
        <v>1033</v>
      </c>
      <c r="N51" s="158" t="s">
        <v>1034</v>
      </c>
      <c r="O51" s="158"/>
      <c r="P51" s="158"/>
      <c r="Q51" s="158"/>
      <c r="R51" s="159"/>
      <c r="S51" s="160"/>
      <c r="T51" s="158" t="s">
        <v>1908</v>
      </c>
      <c r="U51" s="158"/>
    </row>
    <row r="52" spans="1:21" s="172" customFormat="1" ht="15.75" outlineLevel="1" x14ac:dyDescent="0.25">
      <c r="A52" s="162"/>
      <c r="B52" s="163"/>
      <c r="C52" s="164" t="s">
        <v>1585</v>
      </c>
      <c r="D52" s="165"/>
      <c r="E52" s="165"/>
      <c r="F52" s="166"/>
      <c r="G52" s="167" t="s">
        <v>1585</v>
      </c>
      <c r="H52" s="168" t="s">
        <v>1535</v>
      </c>
      <c r="I52" s="168">
        <v>2</v>
      </c>
      <c r="J52" s="168"/>
      <c r="K52" s="168"/>
      <c r="L52" s="168"/>
      <c r="M52" s="169"/>
      <c r="N52" s="169"/>
      <c r="O52" s="169"/>
      <c r="P52" s="169"/>
      <c r="Q52" s="169"/>
      <c r="R52" s="170"/>
      <c r="S52" s="171"/>
      <c r="T52" s="169"/>
      <c r="U52" s="169"/>
    </row>
    <row r="53" spans="1:21" s="183" customFormat="1" ht="23.25" outlineLevel="2" x14ac:dyDescent="0.25">
      <c r="A53" s="173"/>
      <c r="B53" s="184"/>
      <c r="C53" s="174"/>
      <c r="D53" s="175" t="s">
        <v>512</v>
      </c>
      <c r="E53" s="176"/>
      <c r="F53" s="177"/>
      <c r="G53" s="178" t="s">
        <v>512</v>
      </c>
      <c r="H53" s="179" t="s">
        <v>1535</v>
      </c>
      <c r="I53" s="179">
        <v>3</v>
      </c>
      <c r="J53" s="179" t="s">
        <v>511</v>
      </c>
      <c r="K53" s="179">
        <v>2</v>
      </c>
      <c r="L53" s="179" t="s">
        <v>1535</v>
      </c>
      <c r="M53" s="180" t="s">
        <v>1053</v>
      </c>
      <c r="N53" s="180" t="s">
        <v>1054</v>
      </c>
      <c r="O53" s="180" t="s">
        <v>1518</v>
      </c>
      <c r="P53" s="180" t="s">
        <v>1586</v>
      </c>
      <c r="Q53" s="180"/>
      <c r="R53" s="181"/>
      <c r="S53" s="182"/>
      <c r="T53" s="180" t="s">
        <v>1883</v>
      </c>
      <c r="U53" s="180" t="s">
        <v>1986</v>
      </c>
    </row>
    <row r="54" spans="1:21" s="195" customFormat="1" ht="22.5" outlineLevel="3" x14ac:dyDescent="0.2">
      <c r="A54" s="185"/>
      <c r="B54" s="186"/>
      <c r="C54" s="185"/>
      <c r="D54" s="187"/>
      <c r="E54" s="188" t="s">
        <v>514</v>
      </c>
      <c r="F54" s="189"/>
      <c r="G54" s="190" t="s">
        <v>514</v>
      </c>
      <c r="H54" s="191" t="s">
        <v>1535</v>
      </c>
      <c r="I54" s="191">
        <v>4</v>
      </c>
      <c r="J54" s="191" t="s">
        <v>513</v>
      </c>
      <c r="K54" s="191">
        <v>3</v>
      </c>
      <c r="L54" s="191" t="s">
        <v>1536</v>
      </c>
      <c r="M54" s="192" t="s">
        <v>1055</v>
      </c>
      <c r="N54" s="192" t="s">
        <v>1056</v>
      </c>
      <c r="O54" s="192" t="s">
        <v>1576</v>
      </c>
      <c r="P54" s="192"/>
      <c r="Q54" s="192"/>
      <c r="R54" s="193"/>
      <c r="S54" s="194" t="s">
        <v>1538</v>
      </c>
      <c r="T54" s="192" t="s">
        <v>1883</v>
      </c>
      <c r="U54" s="192" t="s">
        <v>1986</v>
      </c>
    </row>
    <row r="55" spans="1:21" s="183" customFormat="1" outlineLevel="2" x14ac:dyDescent="0.25">
      <c r="A55" s="173"/>
      <c r="B55" s="184"/>
      <c r="C55" s="173"/>
      <c r="D55" s="175" t="s">
        <v>1587</v>
      </c>
      <c r="E55" s="176"/>
      <c r="F55" s="177"/>
      <c r="G55" s="178" t="s">
        <v>1587</v>
      </c>
      <c r="H55" s="179" t="s">
        <v>1548</v>
      </c>
      <c r="I55" s="179">
        <v>3</v>
      </c>
      <c r="J55" s="179"/>
      <c r="K55" s="179"/>
      <c r="L55" s="179"/>
      <c r="M55" s="180"/>
      <c r="N55" s="180"/>
      <c r="O55" s="180"/>
      <c r="P55" s="180"/>
      <c r="Q55" s="180"/>
      <c r="R55" s="181"/>
      <c r="S55" s="182"/>
      <c r="T55" s="180"/>
      <c r="U55" s="180"/>
    </row>
    <row r="56" spans="1:21" s="195" customFormat="1" ht="78.75" outlineLevel="3" x14ac:dyDescent="0.2">
      <c r="A56" s="185"/>
      <c r="B56" s="186"/>
      <c r="C56" s="185"/>
      <c r="D56" s="187"/>
      <c r="E56" s="188" t="s">
        <v>501</v>
      </c>
      <c r="F56" s="189"/>
      <c r="G56" s="190" t="s">
        <v>501</v>
      </c>
      <c r="H56" s="191" t="s">
        <v>1536</v>
      </c>
      <c r="I56" s="191">
        <v>4</v>
      </c>
      <c r="J56" s="191" t="s">
        <v>500</v>
      </c>
      <c r="K56" s="191">
        <v>2</v>
      </c>
      <c r="L56" s="191" t="s">
        <v>1548</v>
      </c>
      <c r="M56" s="192" t="s">
        <v>1039</v>
      </c>
      <c r="N56" s="192" t="s">
        <v>1040</v>
      </c>
      <c r="O56" s="192" t="s">
        <v>1518</v>
      </c>
      <c r="P56" s="192" t="s">
        <v>1588</v>
      </c>
      <c r="Q56" s="192"/>
      <c r="R56" s="193" t="s">
        <v>1589</v>
      </c>
      <c r="S56" s="194" t="s">
        <v>1555</v>
      </c>
      <c r="T56" s="192" t="s">
        <v>1909</v>
      </c>
      <c r="U56" s="192" t="s">
        <v>1995</v>
      </c>
    </row>
    <row r="57" spans="1:21" s="195" customFormat="1" ht="22.5" outlineLevel="3" x14ac:dyDescent="0.2">
      <c r="A57" s="185"/>
      <c r="B57" s="186"/>
      <c r="C57" s="185"/>
      <c r="D57" s="185"/>
      <c r="E57" s="188" t="s">
        <v>501</v>
      </c>
      <c r="F57" s="189"/>
      <c r="G57" s="190" t="s">
        <v>501</v>
      </c>
      <c r="H57" s="191" t="s">
        <v>1536</v>
      </c>
      <c r="I57" s="191">
        <v>4</v>
      </c>
      <c r="J57" s="191" t="s">
        <v>642</v>
      </c>
      <c r="K57" s="191">
        <v>3</v>
      </c>
      <c r="L57" s="191" t="s">
        <v>1535</v>
      </c>
      <c r="M57" s="192" t="s">
        <v>1195</v>
      </c>
      <c r="N57" s="192" t="s">
        <v>1196</v>
      </c>
      <c r="O57" s="192" t="s">
        <v>1518</v>
      </c>
      <c r="P57" s="192"/>
      <c r="Q57" s="192" t="s">
        <v>1590</v>
      </c>
      <c r="R57" s="193"/>
      <c r="S57" s="194" t="s">
        <v>1555</v>
      </c>
      <c r="T57" s="192" t="s">
        <v>1883</v>
      </c>
      <c r="U57" s="192" t="s">
        <v>1989</v>
      </c>
    </row>
    <row r="58" spans="1:21" s="203" customFormat="1" ht="33.75" outlineLevel="4" x14ac:dyDescent="0.2">
      <c r="A58" s="196"/>
      <c r="B58" s="197"/>
      <c r="C58" s="196"/>
      <c r="D58" s="196"/>
      <c r="E58" s="196"/>
      <c r="F58" s="198" t="s">
        <v>503</v>
      </c>
      <c r="G58" s="199" t="s">
        <v>503</v>
      </c>
      <c r="H58" s="200" t="s">
        <v>1535</v>
      </c>
      <c r="I58" s="200">
        <v>5</v>
      </c>
      <c r="J58" s="200" t="s">
        <v>502</v>
      </c>
      <c r="K58" s="200">
        <v>3</v>
      </c>
      <c r="L58" s="200" t="s">
        <v>1535</v>
      </c>
      <c r="M58" s="201" t="s">
        <v>1041</v>
      </c>
      <c r="N58" s="201" t="s">
        <v>1042</v>
      </c>
      <c r="O58" s="201" t="s">
        <v>1576</v>
      </c>
      <c r="P58" s="201"/>
      <c r="Q58" s="201"/>
      <c r="R58" s="202" t="s">
        <v>1589</v>
      </c>
      <c r="T58" s="201" t="s">
        <v>1883</v>
      </c>
      <c r="U58" s="201" t="s">
        <v>1996</v>
      </c>
    </row>
    <row r="59" spans="1:21" s="183" customFormat="1" ht="15.75" customHeight="1" outlineLevel="2" x14ac:dyDescent="0.25">
      <c r="A59" s="173"/>
      <c r="B59" s="184"/>
      <c r="C59" s="173"/>
      <c r="D59" s="175" t="s">
        <v>1591</v>
      </c>
      <c r="E59" s="176"/>
      <c r="F59" s="177"/>
      <c r="G59" s="178" t="s">
        <v>1591</v>
      </c>
      <c r="H59" s="179" t="s">
        <v>1548</v>
      </c>
      <c r="I59" s="179">
        <v>3</v>
      </c>
      <c r="J59" s="179"/>
      <c r="K59" s="179"/>
      <c r="L59" s="179"/>
      <c r="M59" s="180"/>
      <c r="N59" s="180"/>
      <c r="O59" s="180"/>
      <c r="P59" s="180"/>
      <c r="Q59" s="180"/>
      <c r="R59" s="181"/>
      <c r="S59" s="182"/>
      <c r="T59" s="180"/>
      <c r="U59" s="180"/>
    </row>
    <row r="60" spans="1:21" s="195" customFormat="1" ht="22.5" outlineLevel="3" x14ac:dyDescent="0.2">
      <c r="A60" s="185"/>
      <c r="B60" s="186"/>
      <c r="C60" s="185"/>
      <c r="D60" s="187"/>
      <c r="E60" s="188" t="s">
        <v>499</v>
      </c>
      <c r="F60" s="189"/>
      <c r="G60" s="190" t="s">
        <v>499</v>
      </c>
      <c r="H60" s="191" t="s">
        <v>1536</v>
      </c>
      <c r="I60" s="191">
        <v>4</v>
      </c>
      <c r="J60" s="191" t="s">
        <v>498</v>
      </c>
      <c r="K60" s="191">
        <v>2</v>
      </c>
      <c r="L60" s="191" t="s">
        <v>1535</v>
      </c>
      <c r="M60" s="192" t="s">
        <v>1037</v>
      </c>
      <c r="N60" s="192" t="s">
        <v>1038</v>
      </c>
      <c r="O60" s="192" t="s">
        <v>1540</v>
      </c>
      <c r="P60" s="192"/>
      <c r="Q60" s="192"/>
      <c r="R60" s="193"/>
      <c r="S60" s="194" t="s">
        <v>1555</v>
      </c>
      <c r="T60" s="192" t="s">
        <v>1883</v>
      </c>
      <c r="U60" s="192" t="s">
        <v>1986</v>
      </c>
    </row>
    <row r="61" spans="1:21" s="183" customFormat="1" ht="34.5" outlineLevel="2" x14ac:dyDescent="0.25">
      <c r="A61" s="173"/>
      <c r="B61" s="184"/>
      <c r="C61" s="173"/>
      <c r="D61" s="175" t="s">
        <v>515</v>
      </c>
      <c r="E61" s="176"/>
      <c r="F61" s="177"/>
      <c r="G61" s="178" t="s">
        <v>515</v>
      </c>
      <c r="H61" s="179" t="s">
        <v>1535</v>
      </c>
      <c r="I61" s="179">
        <v>3</v>
      </c>
      <c r="J61" s="179" t="s">
        <v>495</v>
      </c>
      <c r="K61" s="179">
        <v>2</v>
      </c>
      <c r="L61" s="179" t="s">
        <v>1536</v>
      </c>
      <c r="M61" s="180" t="s">
        <v>1057</v>
      </c>
      <c r="N61" s="180" t="s">
        <v>1058</v>
      </c>
      <c r="O61" s="180"/>
      <c r="P61" s="180" t="s">
        <v>1592</v>
      </c>
      <c r="Q61" s="180"/>
      <c r="R61" s="181"/>
      <c r="S61" s="182" t="s">
        <v>1538</v>
      </c>
      <c r="T61" s="180" t="s">
        <v>1910</v>
      </c>
      <c r="U61" s="180"/>
    </row>
    <row r="62" spans="1:21" s="195" customFormat="1" ht="56.25" outlineLevel="3" x14ac:dyDescent="0.2">
      <c r="A62" s="185"/>
      <c r="B62" s="186"/>
      <c r="C62" s="185"/>
      <c r="D62" s="187"/>
      <c r="E62" s="188" t="s">
        <v>516</v>
      </c>
      <c r="F62" s="189"/>
      <c r="G62" s="190" t="s">
        <v>516</v>
      </c>
      <c r="H62" s="191" t="s">
        <v>1535</v>
      </c>
      <c r="I62" s="191">
        <v>4</v>
      </c>
      <c r="J62" s="191" t="s">
        <v>52</v>
      </c>
      <c r="K62" s="191">
        <v>3</v>
      </c>
      <c r="L62" s="191" t="s">
        <v>1535</v>
      </c>
      <c r="M62" s="192" t="s">
        <v>1059</v>
      </c>
      <c r="N62" s="192" t="s">
        <v>1060</v>
      </c>
      <c r="O62" s="192" t="s">
        <v>1540</v>
      </c>
      <c r="P62" s="192"/>
      <c r="Q62" s="192"/>
      <c r="R62" s="193" t="s">
        <v>1593</v>
      </c>
      <c r="S62" s="194" t="s">
        <v>1594</v>
      </c>
      <c r="T62" s="192" t="s">
        <v>1911</v>
      </c>
      <c r="U62" s="192" t="s">
        <v>2312</v>
      </c>
    </row>
    <row r="63" spans="1:21" s="195" customFormat="1" ht="33.75" outlineLevel="3" x14ac:dyDescent="0.2">
      <c r="A63" s="185"/>
      <c r="B63" s="186"/>
      <c r="C63" s="185"/>
      <c r="D63" s="185"/>
      <c r="E63" s="188" t="s">
        <v>518</v>
      </c>
      <c r="F63" s="189"/>
      <c r="G63" s="190" t="s">
        <v>518</v>
      </c>
      <c r="H63" s="191" t="s">
        <v>1535</v>
      </c>
      <c r="I63" s="191">
        <v>4</v>
      </c>
      <c r="J63" s="191" t="s">
        <v>517</v>
      </c>
      <c r="K63" s="191">
        <v>3</v>
      </c>
      <c r="L63" s="191" t="s">
        <v>1535</v>
      </c>
      <c r="M63" s="192" t="s">
        <v>1061</v>
      </c>
      <c r="N63" s="192" t="s">
        <v>1062</v>
      </c>
      <c r="O63" s="192" t="s">
        <v>1540</v>
      </c>
      <c r="P63" s="192"/>
      <c r="Q63" s="192"/>
      <c r="R63" s="193"/>
      <c r="S63" s="194" t="s">
        <v>1594</v>
      </c>
      <c r="T63" s="192" t="s">
        <v>1911</v>
      </c>
      <c r="U63" s="279" t="s">
        <v>2313</v>
      </c>
    </row>
    <row r="64" spans="1:21" s="195" customFormat="1" ht="22.5" outlineLevel="3" x14ac:dyDescent="0.2">
      <c r="A64" s="185"/>
      <c r="B64" s="186"/>
      <c r="C64" s="185"/>
      <c r="D64" s="185"/>
      <c r="E64" s="188" t="s">
        <v>521</v>
      </c>
      <c r="F64" s="189"/>
      <c r="G64" s="190" t="s">
        <v>521</v>
      </c>
      <c r="H64" s="191" t="s">
        <v>1535</v>
      </c>
      <c r="I64" s="191">
        <v>4</v>
      </c>
      <c r="J64" s="191" t="s">
        <v>55</v>
      </c>
      <c r="K64" s="191">
        <v>3</v>
      </c>
      <c r="L64" s="191" t="s">
        <v>1535</v>
      </c>
      <c r="M64" s="192" t="s">
        <v>1064</v>
      </c>
      <c r="N64" s="192" t="s">
        <v>1065</v>
      </c>
      <c r="O64" s="192" t="s">
        <v>1540</v>
      </c>
      <c r="P64" s="192"/>
      <c r="Q64" s="192"/>
      <c r="R64" s="193" t="s">
        <v>1593</v>
      </c>
      <c r="S64" s="194"/>
      <c r="T64" s="192" t="s">
        <v>1912</v>
      </c>
      <c r="U64" s="192" t="s">
        <v>1997</v>
      </c>
    </row>
    <row r="65" spans="1:21" s="195" customFormat="1" ht="45" outlineLevel="3" x14ac:dyDescent="0.2">
      <c r="A65" s="185"/>
      <c r="B65" s="186"/>
      <c r="C65" s="185"/>
      <c r="D65" s="185"/>
      <c r="E65" s="188" t="s">
        <v>522</v>
      </c>
      <c r="F65" s="189"/>
      <c r="G65" s="190" t="s">
        <v>522</v>
      </c>
      <c r="H65" s="191" t="s">
        <v>1535</v>
      </c>
      <c r="I65" s="191">
        <v>4</v>
      </c>
      <c r="J65" s="191" t="s">
        <v>56</v>
      </c>
      <c r="K65" s="191">
        <v>3</v>
      </c>
      <c r="L65" s="191" t="s">
        <v>1535</v>
      </c>
      <c r="M65" s="192" t="s">
        <v>1066</v>
      </c>
      <c r="N65" s="192" t="s">
        <v>1067</v>
      </c>
      <c r="O65" s="192" t="s">
        <v>1540</v>
      </c>
      <c r="P65" s="192"/>
      <c r="Q65" s="192"/>
      <c r="R65" s="193" t="s">
        <v>1593</v>
      </c>
      <c r="S65" s="194"/>
      <c r="T65" s="192" t="s">
        <v>1913</v>
      </c>
      <c r="U65" s="192" t="s">
        <v>1998</v>
      </c>
    </row>
    <row r="66" spans="1:21" s="195" customFormat="1" ht="22.5" outlineLevel="3" x14ac:dyDescent="0.2">
      <c r="A66" s="185"/>
      <c r="B66" s="186"/>
      <c r="C66" s="185"/>
      <c r="D66" s="185"/>
      <c r="E66" s="188" t="s">
        <v>523</v>
      </c>
      <c r="F66" s="189"/>
      <c r="G66" s="190" t="s">
        <v>523</v>
      </c>
      <c r="H66" s="191" t="s">
        <v>1535</v>
      </c>
      <c r="I66" s="191">
        <v>4</v>
      </c>
      <c r="J66" s="191" t="s">
        <v>110</v>
      </c>
      <c r="K66" s="191">
        <v>3</v>
      </c>
      <c r="L66" s="191" t="s">
        <v>1535</v>
      </c>
      <c r="M66" s="192" t="s">
        <v>1068</v>
      </c>
      <c r="N66" s="192" t="s">
        <v>1069</v>
      </c>
      <c r="O66" s="192" t="s">
        <v>1540</v>
      </c>
      <c r="P66" s="192"/>
      <c r="Q66" s="192"/>
      <c r="R66" s="193" t="s">
        <v>1595</v>
      </c>
      <c r="S66" s="194"/>
      <c r="T66" s="192" t="s">
        <v>1914</v>
      </c>
      <c r="U66" s="192" t="s">
        <v>1999</v>
      </c>
    </row>
    <row r="67" spans="1:21" s="195" customFormat="1" ht="12.75" outlineLevel="3" x14ac:dyDescent="0.2">
      <c r="A67" s="185"/>
      <c r="B67" s="186"/>
      <c r="C67" s="185"/>
      <c r="D67" s="185"/>
      <c r="E67" s="188" t="s">
        <v>1596</v>
      </c>
      <c r="F67" s="189"/>
      <c r="G67" s="190" t="s">
        <v>1596</v>
      </c>
      <c r="H67" s="191" t="s">
        <v>1548</v>
      </c>
      <c r="I67" s="191">
        <v>4</v>
      </c>
      <c r="J67" s="191"/>
      <c r="K67" s="191"/>
      <c r="L67" s="191"/>
      <c r="M67" s="192"/>
      <c r="N67" s="192"/>
      <c r="O67" s="192"/>
      <c r="P67" s="192"/>
      <c r="Q67" s="192"/>
      <c r="R67" s="193"/>
      <c r="S67" s="194"/>
      <c r="T67" s="192"/>
      <c r="U67" s="192"/>
    </row>
    <row r="68" spans="1:21" s="203" customFormat="1" ht="33.75" outlineLevel="4" x14ac:dyDescent="0.2">
      <c r="A68" s="196"/>
      <c r="B68" s="197"/>
      <c r="C68" s="196"/>
      <c r="D68" s="196"/>
      <c r="E68" s="196"/>
      <c r="F68" s="198" t="s">
        <v>520</v>
      </c>
      <c r="G68" s="199" t="s">
        <v>520</v>
      </c>
      <c r="H68" s="200" t="s">
        <v>1536</v>
      </c>
      <c r="I68" s="200">
        <v>5</v>
      </c>
      <c r="J68" s="200" t="s">
        <v>519</v>
      </c>
      <c r="K68" s="200" t="s">
        <v>1535</v>
      </c>
      <c r="L68" s="200" t="s">
        <v>1063</v>
      </c>
      <c r="M68" s="201" t="s">
        <v>1062</v>
      </c>
      <c r="N68" s="201" t="s">
        <v>1540</v>
      </c>
      <c r="O68" s="201"/>
      <c r="P68" s="201"/>
      <c r="Q68" s="201"/>
      <c r="R68" s="202"/>
      <c r="S68" s="203" t="s">
        <v>1555</v>
      </c>
      <c r="T68" s="201" t="s">
        <v>1911</v>
      </c>
      <c r="U68" s="280" t="s">
        <v>2313</v>
      </c>
    </row>
    <row r="69" spans="1:21" s="195" customFormat="1" ht="12.75" outlineLevel="3" x14ac:dyDescent="0.2">
      <c r="A69" s="185"/>
      <c r="B69" s="186"/>
      <c r="C69" s="185"/>
      <c r="D69" s="185"/>
      <c r="E69" s="188" t="s">
        <v>1597</v>
      </c>
      <c r="F69" s="189"/>
      <c r="G69" s="190" t="s">
        <v>1597</v>
      </c>
      <c r="H69" s="191" t="s">
        <v>1535</v>
      </c>
      <c r="I69" s="191">
        <v>4</v>
      </c>
      <c r="J69" s="191"/>
      <c r="K69" s="191"/>
      <c r="L69" s="191"/>
      <c r="M69" s="192"/>
      <c r="N69" s="192"/>
      <c r="O69" s="192"/>
      <c r="P69" s="192"/>
      <c r="Q69" s="192"/>
      <c r="R69" s="193"/>
      <c r="S69" s="194"/>
      <c r="T69" s="192"/>
      <c r="U69" s="192"/>
    </row>
    <row r="70" spans="1:21" s="203" customFormat="1" ht="11.25" outlineLevel="4" x14ac:dyDescent="0.2">
      <c r="A70" s="196"/>
      <c r="B70" s="197"/>
      <c r="C70" s="196"/>
      <c r="D70" s="196"/>
      <c r="E70" s="196"/>
      <c r="F70" s="198" t="s">
        <v>525</v>
      </c>
      <c r="G70" s="199" t="s">
        <v>525</v>
      </c>
      <c r="H70" s="200" t="s">
        <v>1535</v>
      </c>
      <c r="I70" s="200">
        <v>5</v>
      </c>
      <c r="J70" s="200" t="s">
        <v>524</v>
      </c>
      <c r="K70" s="200">
        <v>3</v>
      </c>
      <c r="L70" s="200" t="s">
        <v>1536</v>
      </c>
      <c r="M70" s="201" t="s">
        <v>1070</v>
      </c>
      <c r="N70" s="201" t="s">
        <v>1071</v>
      </c>
      <c r="O70" s="201" t="s">
        <v>1546</v>
      </c>
      <c r="P70" s="201" t="s">
        <v>1598</v>
      </c>
      <c r="Q70" s="201"/>
      <c r="R70" s="202"/>
      <c r="S70" s="203" t="s">
        <v>1538</v>
      </c>
      <c r="T70" s="201" t="s">
        <v>1915</v>
      </c>
      <c r="U70" s="201"/>
    </row>
    <row r="71" spans="1:21" s="183" customFormat="1" outlineLevel="2" x14ac:dyDescent="0.25">
      <c r="A71" s="173"/>
      <c r="B71" s="184"/>
      <c r="C71" s="173"/>
      <c r="D71" s="175" t="s">
        <v>1599</v>
      </c>
      <c r="E71" s="176"/>
      <c r="F71" s="177"/>
      <c r="G71" s="178" t="s">
        <v>1599</v>
      </c>
      <c r="H71" s="179" t="s">
        <v>1548</v>
      </c>
      <c r="I71" s="179">
        <v>3</v>
      </c>
      <c r="J71" s="179"/>
      <c r="K71" s="179"/>
      <c r="L71" s="179"/>
      <c r="M71" s="180"/>
      <c r="N71" s="180"/>
      <c r="O71" s="180"/>
      <c r="P71" s="180"/>
      <c r="Q71" s="180"/>
      <c r="R71" s="181"/>
      <c r="S71" s="182"/>
      <c r="T71" s="180"/>
      <c r="U71" s="180"/>
    </row>
    <row r="72" spans="1:21" s="195" customFormat="1" ht="409.5" outlineLevel="3" x14ac:dyDescent="0.2">
      <c r="A72" s="185"/>
      <c r="B72" s="186"/>
      <c r="C72" s="187"/>
      <c r="D72" s="187"/>
      <c r="E72" s="188" t="s">
        <v>508</v>
      </c>
      <c r="F72" s="189"/>
      <c r="G72" s="190" t="s">
        <v>508</v>
      </c>
      <c r="H72" s="191" t="s">
        <v>1535</v>
      </c>
      <c r="I72" s="191">
        <v>4</v>
      </c>
      <c r="J72" s="191" t="s">
        <v>47</v>
      </c>
      <c r="K72" s="191">
        <v>2</v>
      </c>
      <c r="L72" s="191" t="s">
        <v>1535</v>
      </c>
      <c r="M72" s="192" t="s">
        <v>1047</v>
      </c>
      <c r="N72" s="192" t="s">
        <v>1048</v>
      </c>
      <c r="O72" s="192" t="s">
        <v>1518</v>
      </c>
      <c r="P72" s="192" t="s">
        <v>1600</v>
      </c>
      <c r="Q72" s="192" t="s">
        <v>1601</v>
      </c>
      <c r="R72" s="193" t="s">
        <v>1602</v>
      </c>
      <c r="S72" s="194" t="s">
        <v>1555</v>
      </c>
      <c r="T72" s="192" t="s">
        <v>1916</v>
      </c>
      <c r="U72" s="192" t="s">
        <v>2000</v>
      </c>
    </row>
    <row r="73" spans="1:21" s="195" customFormat="1" ht="409.5" outlineLevel="3" x14ac:dyDescent="0.2">
      <c r="A73" s="185"/>
      <c r="B73" s="186"/>
      <c r="C73" s="185"/>
      <c r="D73" s="185"/>
      <c r="E73" s="188" t="s">
        <v>508</v>
      </c>
      <c r="F73" s="189"/>
      <c r="G73" s="190" t="s">
        <v>508</v>
      </c>
      <c r="H73" s="191" t="s">
        <v>1535</v>
      </c>
      <c r="I73" s="191">
        <v>4</v>
      </c>
      <c r="J73" s="191" t="s">
        <v>37</v>
      </c>
      <c r="K73" s="191">
        <v>2</v>
      </c>
      <c r="L73" s="191" t="s">
        <v>1535</v>
      </c>
      <c r="M73" s="192" t="s">
        <v>1049</v>
      </c>
      <c r="N73" s="192" t="s">
        <v>1050</v>
      </c>
      <c r="O73" s="192" t="s">
        <v>1518</v>
      </c>
      <c r="P73" s="192" t="s">
        <v>1603</v>
      </c>
      <c r="Q73" s="192" t="s">
        <v>1604</v>
      </c>
      <c r="R73" s="193" t="s">
        <v>1605</v>
      </c>
      <c r="S73" s="194" t="s">
        <v>1555</v>
      </c>
      <c r="T73" s="192" t="s">
        <v>1917</v>
      </c>
      <c r="U73" s="192"/>
    </row>
    <row r="74" spans="1:21" s="195" customFormat="1" ht="12.75" outlineLevel="3" x14ac:dyDescent="0.2">
      <c r="A74" s="185"/>
      <c r="B74" s="186"/>
      <c r="C74" s="185"/>
      <c r="D74" s="185"/>
      <c r="E74" s="188" t="s">
        <v>1606</v>
      </c>
      <c r="F74" s="189"/>
      <c r="G74" s="190" t="s">
        <v>1606</v>
      </c>
      <c r="H74" s="191" t="s">
        <v>1536</v>
      </c>
      <c r="I74" s="191">
        <v>4</v>
      </c>
      <c r="J74" s="191"/>
      <c r="K74" s="191"/>
      <c r="L74" s="191"/>
      <c r="M74" s="192"/>
      <c r="N74" s="192"/>
      <c r="O74" s="192"/>
      <c r="P74" s="192"/>
      <c r="Q74" s="192"/>
      <c r="R74" s="193"/>
      <c r="S74" s="194"/>
      <c r="T74" s="192"/>
      <c r="U74" s="192"/>
    </row>
    <row r="75" spans="1:21" s="203" customFormat="1" ht="11.25" outlineLevel="4" x14ac:dyDescent="0.2">
      <c r="A75" s="196"/>
      <c r="B75" s="197"/>
      <c r="C75" s="196"/>
      <c r="D75" s="196"/>
      <c r="E75" s="196"/>
      <c r="F75" s="198" t="s">
        <v>1607</v>
      </c>
      <c r="G75" s="199" t="s">
        <v>1607</v>
      </c>
      <c r="H75" s="200" t="s">
        <v>1535</v>
      </c>
      <c r="I75" s="200">
        <v>5</v>
      </c>
      <c r="J75" s="200"/>
      <c r="K75" s="200"/>
      <c r="L75" s="200"/>
      <c r="M75" s="201"/>
      <c r="N75" s="201" t="s">
        <v>1608</v>
      </c>
      <c r="O75" s="201"/>
      <c r="P75" s="201"/>
      <c r="Q75" s="201"/>
      <c r="R75" s="202"/>
      <c r="T75" s="201"/>
      <c r="U75" s="201"/>
    </row>
    <row r="76" spans="1:21" s="183" customFormat="1" outlineLevel="2" x14ac:dyDescent="0.25">
      <c r="A76" s="173"/>
      <c r="B76" s="184"/>
      <c r="C76" s="173"/>
      <c r="D76" s="175" t="s">
        <v>1609</v>
      </c>
      <c r="E76" s="176"/>
      <c r="F76" s="177"/>
      <c r="G76" s="178" t="s">
        <v>1609</v>
      </c>
      <c r="H76" s="179" t="s">
        <v>1548</v>
      </c>
      <c r="I76" s="179">
        <v>3</v>
      </c>
      <c r="J76" s="179"/>
      <c r="K76" s="179"/>
      <c r="L76" s="179"/>
      <c r="M76" s="180"/>
      <c r="N76" s="180"/>
      <c r="O76" s="180"/>
      <c r="P76" s="180"/>
      <c r="Q76" s="180"/>
      <c r="R76" s="181"/>
      <c r="S76" s="182"/>
      <c r="T76" s="180"/>
      <c r="U76" s="180"/>
    </row>
    <row r="77" spans="1:21" s="195" customFormat="1" ht="33.75" outlineLevel="3" x14ac:dyDescent="0.2">
      <c r="A77" s="185"/>
      <c r="B77" s="186"/>
      <c r="C77" s="185"/>
      <c r="D77" s="187"/>
      <c r="E77" s="188" t="s">
        <v>497</v>
      </c>
      <c r="F77" s="189"/>
      <c r="G77" s="190" t="s">
        <v>497</v>
      </c>
      <c r="H77" s="191" t="s">
        <v>1535</v>
      </c>
      <c r="I77" s="191">
        <v>4</v>
      </c>
      <c r="J77" s="191" t="s">
        <v>88</v>
      </c>
      <c r="K77" s="191">
        <v>2</v>
      </c>
      <c r="L77" s="191" t="s">
        <v>1536</v>
      </c>
      <c r="M77" s="192" t="s">
        <v>1035</v>
      </c>
      <c r="N77" s="192" t="s">
        <v>1036</v>
      </c>
      <c r="O77" s="192" t="s">
        <v>1540</v>
      </c>
      <c r="P77" s="192" t="s">
        <v>1610</v>
      </c>
      <c r="Q77" s="192"/>
      <c r="R77" s="193"/>
      <c r="S77" s="194" t="s">
        <v>1611</v>
      </c>
      <c r="T77" s="192" t="s">
        <v>1918</v>
      </c>
      <c r="U77" s="192" t="s">
        <v>2311</v>
      </c>
    </row>
    <row r="78" spans="1:21" s="195" customFormat="1" ht="56.25" outlineLevel="3" x14ac:dyDescent="0.2">
      <c r="A78" s="185"/>
      <c r="B78" s="186"/>
      <c r="C78" s="185"/>
      <c r="D78" s="185"/>
      <c r="E78" s="188" t="s">
        <v>505</v>
      </c>
      <c r="F78" s="189"/>
      <c r="G78" s="190" t="s">
        <v>505</v>
      </c>
      <c r="H78" s="191" t="s">
        <v>1535</v>
      </c>
      <c r="I78" s="191">
        <v>4</v>
      </c>
      <c r="J78" s="191" t="s">
        <v>504</v>
      </c>
      <c r="K78" s="191">
        <v>2</v>
      </c>
      <c r="L78" s="191" t="s">
        <v>1535</v>
      </c>
      <c r="M78" s="192" t="s">
        <v>1043</v>
      </c>
      <c r="N78" s="192" t="s">
        <v>1044</v>
      </c>
      <c r="O78" s="192" t="s">
        <v>1518</v>
      </c>
      <c r="P78" s="192" t="s">
        <v>1588</v>
      </c>
      <c r="Q78" s="192"/>
      <c r="R78" s="193" t="s">
        <v>1612</v>
      </c>
      <c r="S78" s="194" t="s">
        <v>1555</v>
      </c>
      <c r="T78" s="192" t="s">
        <v>1919</v>
      </c>
      <c r="U78" s="192" t="s">
        <v>2001</v>
      </c>
    </row>
    <row r="79" spans="1:21" s="203" customFormat="1" ht="33.75" outlineLevel="4" x14ac:dyDescent="0.2">
      <c r="A79" s="196"/>
      <c r="B79" s="197"/>
      <c r="C79" s="196"/>
      <c r="D79" s="196"/>
      <c r="E79" s="196"/>
      <c r="F79" s="198" t="s">
        <v>507</v>
      </c>
      <c r="G79" s="199" t="s">
        <v>507</v>
      </c>
      <c r="H79" s="200" t="s">
        <v>1535</v>
      </c>
      <c r="I79" s="200">
        <v>5</v>
      </c>
      <c r="J79" s="200" t="s">
        <v>506</v>
      </c>
      <c r="K79" s="200">
        <v>3</v>
      </c>
      <c r="L79" s="200" t="s">
        <v>1535</v>
      </c>
      <c r="M79" s="201" t="s">
        <v>1045</v>
      </c>
      <c r="N79" s="201" t="s">
        <v>1046</v>
      </c>
      <c r="O79" s="201" t="s">
        <v>1576</v>
      </c>
      <c r="P79" s="201"/>
      <c r="Q79" s="201"/>
      <c r="R79" s="202" t="s">
        <v>1612</v>
      </c>
      <c r="T79" s="201" t="s">
        <v>1883</v>
      </c>
      <c r="U79" s="201"/>
    </row>
    <row r="80" spans="1:21" s="195" customFormat="1" ht="22.5" outlineLevel="3" x14ac:dyDescent="0.2">
      <c r="A80" s="185"/>
      <c r="B80" s="186"/>
      <c r="C80" s="185"/>
      <c r="D80" s="185"/>
      <c r="E80" s="188" t="s">
        <v>510</v>
      </c>
      <c r="F80" s="189"/>
      <c r="G80" s="190" t="s">
        <v>510</v>
      </c>
      <c r="H80" s="191" t="s">
        <v>1535</v>
      </c>
      <c r="I80" s="191">
        <v>4</v>
      </c>
      <c r="J80" s="191" t="s">
        <v>509</v>
      </c>
      <c r="K80" s="191">
        <v>2</v>
      </c>
      <c r="L80" s="191" t="s">
        <v>1535</v>
      </c>
      <c r="M80" s="192" t="s">
        <v>1051</v>
      </c>
      <c r="N80" s="192" t="s">
        <v>1052</v>
      </c>
      <c r="O80" s="192" t="s">
        <v>1540</v>
      </c>
      <c r="P80" s="192"/>
      <c r="Q80" s="192"/>
      <c r="R80" s="193"/>
      <c r="S80" s="194" t="s">
        <v>1555</v>
      </c>
      <c r="T80" s="192" t="s">
        <v>1883</v>
      </c>
      <c r="U80" s="192" t="s">
        <v>1986</v>
      </c>
    </row>
    <row r="81" spans="1:21" s="183" customFormat="1" outlineLevel="2" x14ac:dyDescent="0.25">
      <c r="A81" s="173"/>
      <c r="B81" s="184"/>
      <c r="C81" s="173"/>
      <c r="D81" s="175" t="s">
        <v>527</v>
      </c>
      <c r="E81" s="176"/>
      <c r="F81" s="177"/>
      <c r="G81" s="178" t="s">
        <v>527</v>
      </c>
      <c r="H81" s="179" t="s">
        <v>1535</v>
      </c>
      <c r="I81" s="179">
        <v>3</v>
      </c>
      <c r="J81" s="179" t="s">
        <v>526</v>
      </c>
      <c r="K81" s="179">
        <v>2</v>
      </c>
      <c r="L81" s="179" t="s">
        <v>1535</v>
      </c>
      <c r="M81" s="180" t="s">
        <v>1072</v>
      </c>
      <c r="N81" s="180" t="s">
        <v>1613</v>
      </c>
      <c r="O81" s="180"/>
      <c r="P81" s="180"/>
      <c r="Q81" s="180"/>
      <c r="R81" s="181"/>
      <c r="S81" s="182"/>
      <c r="T81" s="180" t="s">
        <v>1920</v>
      </c>
      <c r="U81" s="180"/>
    </row>
    <row r="82" spans="1:21" s="195" customFormat="1" ht="22.5" outlineLevel="3" x14ac:dyDescent="0.2">
      <c r="A82" s="185"/>
      <c r="B82" s="186"/>
      <c r="C82" s="185"/>
      <c r="D82" s="187"/>
      <c r="E82" s="188" t="s">
        <v>528</v>
      </c>
      <c r="F82" s="189"/>
      <c r="G82" s="190" t="s">
        <v>528</v>
      </c>
      <c r="H82" s="191" t="s">
        <v>1535</v>
      </c>
      <c r="I82" s="191">
        <v>4</v>
      </c>
      <c r="J82" s="191" t="s">
        <v>144</v>
      </c>
      <c r="K82" s="191">
        <v>3</v>
      </c>
      <c r="L82" s="191" t="s">
        <v>1535</v>
      </c>
      <c r="M82" s="192" t="s">
        <v>1074</v>
      </c>
      <c r="N82" s="192" t="s">
        <v>1075</v>
      </c>
      <c r="O82" s="192" t="s">
        <v>1540</v>
      </c>
      <c r="P82" s="192"/>
      <c r="Q82" s="192"/>
      <c r="R82" s="193"/>
      <c r="S82" s="194"/>
      <c r="T82" s="192" t="s">
        <v>1883</v>
      </c>
      <c r="U82" s="192" t="s">
        <v>1986</v>
      </c>
    </row>
    <row r="83" spans="1:21" s="195" customFormat="1" ht="33.75" outlineLevel="3" x14ac:dyDescent="0.2">
      <c r="A83" s="185"/>
      <c r="B83" s="186"/>
      <c r="C83" s="185"/>
      <c r="D83" s="185"/>
      <c r="E83" s="188" t="s">
        <v>529</v>
      </c>
      <c r="F83" s="189"/>
      <c r="G83" s="190" t="s">
        <v>529</v>
      </c>
      <c r="H83" s="191" t="s">
        <v>1535</v>
      </c>
      <c r="I83" s="191">
        <v>4</v>
      </c>
      <c r="J83" s="191" t="s">
        <v>146</v>
      </c>
      <c r="K83" s="191">
        <v>3</v>
      </c>
      <c r="L83" s="191" t="s">
        <v>1535</v>
      </c>
      <c r="M83" s="192" t="s">
        <v>1076</v>
      </c>
      <c r="N83" s="192" t="s">
        <v>1077</v>
      </c>
      <c r="O83" s="192" t="s">
        <v>1540</v>
      </c>
      <c r="P83" s="192"/>
      <c r="Q83" s="192"/>
      <c r="R83" s="193"/>
      <c r="S83" s="194"/>
      <c r="T83" s="192" t="s">
        <v>1921</v>
      </c>
      <c r="U83" s="192" t="s">
        <v>2327</v>
      </c>
    </row>
    <row r="84" spans="1:21" s="195" customFormat="1" ht="33.75" outlineLevel="3" x14ac:dyDescent="0.2">
      <c r="A84" s="185"/>
      <c r="B84" s="186"/>
      <c r="C84" s="185"/>
      <c r="D84" s="185"/>
      <c r="E84" s="188" t="s">
        <v>530</v>
      </c>
      <c r="F84" s="189"/>
      <c r="G84" s="190" t="s">
        <v>530</v>
      </c>
      <c r="H84" s="191" t="s">
        <v>1535</v>
      </c>
      <c r="I84" s="191">
        <v>4</v>
      </c>
      <c r="J84" s="191" t="s">
        <v>149</v>
      </c>
      <c r="K84" s="191">
        <v>3</v>
      </c>
      <c r="L84" s="191" t="s">
        <v>1535</v>
      </c>
      <c r="M84" s="192" t="s">
        <v>1078</v>
      </c>
      <c r="N84" s="192" t="s">
        <v>1079</v>
      </c>
      <c r="O84" s="192" t="s">
        <v>1540</v>
      </c>
      <c r="P84" s="192"/>
      <c r="Q84" s="192"/>
      <c r="R84" s="193"/>
      <c r="S84" s="194"/>
      <c r="T84" s="192" t="s">
        <v>1922</v>
      </c>
      <c r="U84" s="192" t="s">
        <v>2328</v>
      </c>
    </row>
    <row r="85" spans="1:21" s="161" customFormat="1" ht="17.25" x14ac:dyDescent="0.3">
      <c r="A85" s="152"/>
      <c r="B85" s="153" t="s">
        <v>532</v>
      </c>
      <c r="C85" s="154"/>
      <c r="D85" s="154"/>
      <c r="E85" s="154"/>
      <c r="F85" s="155"/>
      <c r="G85" s="156" t="s">
        <v>532</v>
      </c>
      <c r="H85" s="157" t="s">
        <v>1536</v>
      </c>
      <c r="I85" s="157">
        <v>1</v>
      </c>
      <c r="J85" s="157" t="s">
        <v>531</v>
      </c>
      <c r="K85" s="157">
        <v>1</v>
      </c>
      <c r="L85" s="157" t="s">
        <v>1536</v>
      </c>
      <c r="M85" s="158" t="s">
        <v>1080</v>
      </c>
      <c r="N85" s="158" t="s">
        <v>1081</v>
      </c>
      <c r="O85" s="158"/>
      <c r="P85" s="158"/>
      <c r="Q85" s="158"/>
      <c r="R85" s="159"/>
      <c r="S85" s="160"/>
      <c r="T85" s="158" t="s">
        <v>1923</v>
      </c>
      <c r="U85" s="158"/>
    </row>
    <row r="86" spans="1:21" s="172" customFormat="1" ht="15.75" outlineLevel="1" x14ac:dyDescent="0.25">
      <c r="A86" s="162"/>
      <c r="B86" s="163"/>
      <c r="C86" s="164" t="s">
        <v>1614</v>
      </c>
      <c r="D86" s="165"/>
      <c r="E86" s="165"/>
      <c r="F86" s="204"/>
      <c r="G86" s="205" t="s">
        <v>1614</v>
      </c>
      <c r="H86" s="168" t="s">
        <v>1535</v>
      </c>
      <c r="I86" s="168">
        <v>2</v>
      </c>
      <c r="J86" s="168"/>
      <c r="K86" s="168"/>
      <c r="L86" s="168"/>
      <c r="M86" s="169"/>
      <c r="N86" s="169"/>
      <c r="O86" s="169"/>
      <c r="P86" s="169"/>
      <c r="Q86" s="169"/>
      <c r="R86" s="170"/>
      <c r="S86" s="171"/>
      <c r="T86" s="169"/>
      <c r="U86" s="169"/>
    </row>
    <row r="87" spans="1:21" s="183" customFormat="1" ht="68.25" outlineLevel="2" x14ac:dyDescent="0.25">
      <c r="A87" s="173"/>
      <c r="B87" s="184"/>
      <c r="C87" s="173"/>
      <c r="D87" s="206" t="s">
        <v>546</v>
      </c>
      <c r="E87" s="207"/>
      <c r="F87" s="208"/>
      <c r="G87" s="209" t="s">
        <v>546</v>
      </c>
      <c r="H87" s="179" t="s">
        <v>1535</v>
      </c>
      <c r="I87" s="179">
        <v>3</v>
      </c>
      <c r="J87" s="179" t="s">
        <v>545</v>
      </c>
      <c r="K87" s="179">
        <v>2</v>
      </c>
      <c r="L87" s="179" t="s">
        <v>1535</v>
      </c>
      <c r="M87" s="180" t="s">
        <v>1096</v>
      </c>
      <c r="N87" s="180" t="s">
        <v>1097</v>
      </c>
      <c r="O87" s="180" t="s">
        <v>1518</v>
      </c>
      <c r="P87" s="180" t="s">
        <v>1615</v>
      </c>
      <c r="Q87" s="180"/>
      <c r="R87" s="181" t="s">
        <v>2644</v>
      </c>
      <c r="S87" s="182"/>
      <c r="T87" s="180" t="s">
        <v>1924</v>
      </c>
      <c r="U87" s="180" t="s">
        <v>2002</v>
      </c>
    </row>
    <row r="88" spans="1:21" s="195" customFormat="1" ht="67.5" outlineLevel="3" x14ac:dyDescent="0.2">
      <c r="A88" s="185"/>
      <c r="B88" s="186"/>
      <c r="C88" s="185"/>
      <c r="D88" s="187"/>
      <c r="E88" s="210" t="s">
        <v>548</v>
      </c>
      <c r="F88" s="211"/>
      <c r="G88" s="212" t="s">
        <v>548</v>
      </c>
      <c r="H88" s="191" t="s">
        <v>1535</v>
      </c>
      <c r="I88" s="191">
        <v>4</v>
      </c>
      <c r="J88" s="191" t="s">
        <v>547</v>
      </c>
      <c r="K88" s="191">
        <v>3</v>
      </c>
      <c r="L88" s="191" t="s">
        <v>1536</v>
      </c>
      <c r="M88" s="192" t="s">
        <v>1098</v>
      </c>
      <c r="N88" s="192" t="s">
        <v>1099</v>
      </c>
      <c r="O88" s="192" t="s">
        <v>1576</v>
      </c>
      <c r="P88" s="192"/>
      <c r="Q88" s="192"/>
      <c r="R88" s="193" t="s">
        <v>2644</v>
      </c>
      <c r="S88" s="194" t="s">
        <v>1538</v>
      </c>
      <c r="T88" s="192" t="s">
        <v>1925</v>
      </c>
      <c r="U88" s="192" t="s">
        <v>2003</v>
      </c>
    </row>
    <row r="89" spans="1:21" s="183" customFormat="1" outlineLevel="2" x14ac:dyDescent="0.25">
      <c r="A89" s="173"/>
      <c r="B89" s="184"/>
      <c r="C89" s="173"/>
      <c r="D89" s="206" t="s">
        <v>1616</v>
      </c>
      <c r="E89" s="207"/>
      <c r="F89" s="208"/>
      <c r="G89" s="209" t="s">
        <v>1616</v>
      </c>
      <c r="H89" s="179" t="s">
        <v>1548</v>
      </c>
      <c r="I89" s="179">
        <v>3</v>
      </c>
      <c r="J89" s="179"/>
      <c r="K89" s="179"/>
      <c r="L89" s="179"/>
      <c r="M89" s="180"/>
      <c r="N89" s="180"/>
      <c r="O89" s="180"/>
      <c r="P89" s="180"/>
      <c r="Q89" s="180"/>
      <c r="R89" s="181"/>
      <c r="S89" s="182"/>
      <c r="T89" s="180"/>
      <c r="U89" s="180"/>
    </row>
    <row r="90" spans="1:21" s="195" customFormat="1" ht="33.75" outlineLevel="3" x14ac:dyDescent="0.2">
      <c r="A90" s="185"/>
      <c r="B90" s="186"/>
      <c r="C90" s="185"/>
      <c r="D90" s="187"/>
      <c r="E90" s="210" t="s">
        <v>537</v>
      </c>
      <c r="F90" s="211"/>
      <c r="G90" s="212" t="s">
        <v>537</v>
      </c>
      <c r="H90" s="191" t="s">
        <v>1536</v>
      </c>
      <c r="I90" s="191">
        <v>4</v>
      </c>
      <c r="J90" s="191" t="s">
        <v>536</v>
      </c>
      <c r="K90" s="191">
        <v>2</v>
      </c>
      <c r="L90" s="191" t="s">
        <v>1535</v>
      </c>
      <c r="M90" s="192" t="s">
        <v>1086</v>
      </c>
      <c r="N90" s="192" t="s">
        <v>1087</v>
      </c>
      <c r="O90" s="192" t="s">
        <v>1518</v>
      </c>
      <c r="P90" s="192" t="s">
        <v>1617</v>
      </c>
      <c r="Q90" s="192"/>
      <c r="R90" s="193" t="s">
        <v>2641</v>
      </c>
      <c r="S90" s="194" t="s">
        <v>1555</v>
      </c>
      <c r="T90" s="192" t="s">
        <v>1926</v>
      </c>
      <c r="U90" s="192" t="s">
        <v>2004</v>
      </c>
    </row>
    <row r="91" spans="1:21" s="203" customFormat="1" ht="11.25" outlineLevel="4" x14ac:dyDescent="0.2">
      <c r="A91" s="196"/>
      <c r="B91" s="197"/>
      <c r="C91" s="196"/>
      <c r="D91" s="196"/>
      <c r="E91" s="196"/>
      <c r="F91" s="213" t="s">
        <v>539</v>
      </c>
      <c r="G91" s="200" t="s">
        <v>539</v>
      </c>
      <c r="H91" s="200" t="s">
        <v>1535</v>
      </c>
      <c r="I91" s="200">
        <v>5</v>
      </c>
      <c r="J91" s="200" t="s">
        <v>538</v>
      </c>
      <c r="K91" s="200">
        <v>3</v>
      </c>
      <c r="L91" s="200" t="s">
        <v>1535</v>
      </c>
      <c r="M91" s="201" t="s">
        <v>1088</v>
      </c>
      <c r="N91" s="201" t="s">
        <v>1089</v>
      </c>
      <c r="O91" s="201" t="s">
        <v>1576</v>
      </c>
      <c r="P91" s="201"/>
      <c r="Q91" s="201"/>
      <c r="R91" s="202"/>
      <c r="T91" s="201" t="s">
        <v>1883</v>
      </c>
      <c r="U91" s="201"/>
    </row>
    <row r="92" spans="1:21" s="183" customFormat="1" outlineLevel="2" x14ac:dyDescent="0.25">
      <c r="A92" s="173"/>
      <c r="B92" s="184"/>
      <c r="C92" s="173"/>
      <c r="D92" s="206" t="s">
        <v>1618</v>
      </c>
      <c r="E92" s="207"/>
      <c r="F92" s="208"/>
      <c r="G92" s="209" t="s">
        <v>1618</v>
      </c>
      <c r="H92" s="179" t="s">
        <v>1548</v>
      </c>
      <c r="I92" s="179">
        <v>3</v>
      </c>
      <c r="J92" s="179"/>
      <c r="K92" s="179"/>
      <c r="L92" s="179"/>
      <c r="M92" s="180"/>
      <c r="N92" s="180"/>
      <c r="O92" s="180"/>
      <c r="P92" s="180"/>
      <c r="Q92" s="180"/>
      <c r="R92" s="181"/>
      <c r="S92" s="182"/>
      <c r="T92" s="180"/>
      <c r="U92" s="180"/>
    </row>
    <row r="93" spans="1:21" s="195" customFormat="1" ht="22.5" outlineLevel="3" x14ac:dyDescent="0.2">
      <c r="A93" s="185"/>
      <c r="B93" s="186"/>
      <c r="C93" s="185"/>
      <c r="D93" s="187"/>
      <c r="E93" s="210" t="s">
        <v>535</v>
      </c>
      <c r="F93" s="211"/>
      <c r="G93" s="212" t="s">
        <v>535</v>
      </c>
      <c r="H93" s="191" t="s">
        <v>1536</v>
      </c>
      <c r="I93" s="191">
        <v>4</v>
      </c>
      <c r="J93" s="191" t="s">
        <v>534</v>
      </c>
      <c r="K93" s="191">
        <v>2</v>
      </c>
      <c r="L93" s="191" t="s">
        <v>1535</v>
      </c>
      <c r="M93" s="192" t="s">
        <v>1084</v>
      </c>
      <c r="N93" s="192" t="s">
        <v>1085</v>
      </c>
      <c r="O93" s="192" t="s">
        <v>1540</v>
      </c>
      <c r="P93" s="192"/>
      <c r="Q93" s="192"/>
      <c r="R93" s="193"/>
      <c r="S93" s="194" t="s">
        <v>1555</v>
      </c>
      <c r="T93" s="192" t="s">
        <v>1883</v>
      </c>
      <c r="U93" s="192" t="s">
        <v>1986</v>
      </c>
    </row>
    <row r="94" spans="1:21" s="183" customFormat="1" ht="23.25" outlineLevel="2" x14ac:dyDescent="0.25">
      <c r="A94" s="173"/>
      <c r="B94" s="184"/>
      <c r="C94" s="173"/>
      <c r="D94" s="206" t="s">
        <v>550</v>
      </c>
      <c r="E94" s="207"/>
      <c r="F94" s="208"/>
      <c r="G94" s="209" t="s">
        <v>550</v>
      </c>
      <c r="H94" s="179" t="s">
        <v>1535</v>
      </c>
      <c r="I94" s="179">
        <v>3</v>
      </c>
      <c r="J94" s="179" t="s">
        <v>549</v>
      </c>
      <c r="K94" s="179">
        <v>2</v>
      </c>
      <c r="L94" s="179" t="s">
        <v>1536</v>
      </c>
      <c r="M94" s="180" t="s">
        <v>1100</v>
      </c>
      <c r="N94" s="180" t="s">
        <v>1101</v>
      </c>
      <c r="O94" s="180"/>
      <c r="P94" s="180" t="s">
        <v>1619</v>
      </c>
      <c r="Q94" s="180"/>
      <c r="R94" s="181"/>
      <c r="S94" s="182" t="s">
        <v>1538</v>
      </c>
      <c r="T94" s="180" t="s">
        <v>1927</v>
      </c>
      <c r="U94" s="180"/>
    </row>
    <row r="95" spans="1:21" s="195" customFormat="1" ht="56.25" outlineLevel="3" x14ac:dyDescent="0.2">
      <c r="A95" s="185"/>
      <c r="B95" s="186"/>
      <c r="C95" s="185"/>
      <c r="D95" s="187"/>
      <c r="E95" s="188" t="s">
        <v>551</v>
      </c>
      <c r="F95" s="214"/>
      <c r="G95" s="215" t="s">
        <v>551</v>
      </c>
      <c r="H95" s="191" t="s">
        <v>1535</v>
      </c>
      <c r="I95" s="191">
        <v>4</v>
      </c>
      <c r="J95" s="191" t="s">
        <v>58</v>
      </c>
      <c r="K95" s="191">
        <v>3</v>
      </c>
      <c r="L95" s="191" t="s">
        <v>1535</v>
      </c>
      <c r="M95" s="192" t="s">
        <v>1102</v>
      </c>
      <c r="N95" s="192" t="s">
        <v>1060</v>
      </c>
      <c r="O95" s="192" t="s">
        <v>1540</v>
      </c>
      <c r="P95" s="192"/>
      <c r="Q95" s="192"/>
      <c r="R95" s="193" t="s">
        <v>2645</v>
      </c>
      <c r="S95" s="194" t="s">
        <v>1594</v>
      </c>
      <c r="T95" s="192" t="s">
        <v>1928</v>
      </c>
      <c r="U95" s="192" t="s">
        <v>2314</v>
      </c>
    </row>
    <row r="96" spans="1:21" s="195" customFormat="1" ht="33.75" outlineLevel="3" x14ac:dyDescent="0.2">
      <c r="A96" s="185"/>
      <c r="B96" s="186"/>
      <c r="C96" s="185"/>
      <c r="D96" s="185"/>
      <c r="E96" s="188" t="s">
        <v>553</v>
      </c>
      <c r="F96" s="214"/>
      <c r="G96" s="215" t="s">
        <v>553</v>
      </c>
      <c r="H96" s="191" t="s">
        <v>1535</v>
      </c>
      <c r="I96" s="191">
        <v>4</v>
      </c>
      <c r="J96" s="191" t="s">
        <v>552</v>
      </c>
      <c r="K96" s="191">
        <v>3</v>
      </c>
      <c r="L96" s="191" t="s">
        <v>1535</v>
      </c>
      <c r="M96" s="192" t="s">
        <v>1103</v>
      </c>
      <c r="N96" s="192" t="s">
        <v>1062</v>
      </c>
      <c r="O96" s="192" t="s">
        <v>1540</v>
      </c>
      <c r="P96" s="192"/>
      <c r="Q96" s="192"/>
      <c r="R96" s="193"/>
      <c r="S96" s="194" t="s">
        <v>1594</v>
      </c>
      <c r="T96" s="192" t="s">
        <v>1928</v>
      </c>
      <c r="U96" s="192" t="s">
        <v>2315</v>
      </c>
    </row>
    <row r="97" spans="1:21" s="195" customFormat="1" ht="22.5" outlineLevel="3" x14ac:dyDescent="0.2">
      <c r="A97" s="185"/>
      <c r="B97" s="186"/>
      <c r="C97" s="185"/>
      <c r="D97" s="185"/>
      <c r="E97" s="188" t="s">
        <v>556</v>
      </c>
      <c r="F97" s="214"/>
      <c r="G97" s="215" t="s">
        <v>556</v>
      </c>
      <c r="H97" s="191" t="s">
        <v>1535</v>
      </c>
      <c r="I97" s="191">
        <v>4</v>
      </c>
      <c r="J97" s="191" t="s">
        <v>60</v>
      </c>
      <c r="K97" s="191">
        <v>3</v>
      </c>
      <c r="L97" s="191" t="s">
        <v>1535</v>
      </c>
      <c r="M97" s="192" t="s">
        <v>1105</v>
      </c>
      <c r="N97" s="192" t="s">
        <v>1106</v>
      </c>
      <c r="O97" s="192" t="s">
        <v>1540</v>
      </c>
      <c r="P97" s="192"/>
      <c r="Q97" s="192"/>
      <c r="R97" s="193" t="s">
        <v>2645</v>
      </c>
      <c r="S97" s="194"/>
      <c r="T97" s="192" t="s">
        <v>1929</v>
      </c>
      <c r="U97" s="192" t="s">
        <v>1997</v>
      </c>
    </row>
    <row r="98" spans="1:21" s="195" customFormat="1" ht="45" outlineLevel="3" x14ac:dyDescent="0.2">
      <c r="A98" s="185"/>
      <c r="B98" s="186"/>
      <c r="C98" s="185"/>
      <c r="D98" s="185"/>
      <c r="E98" s="188" t="s">
        <v>557</v>
      </c>
      <c r="F98" s="214"/>
      <c r="G98" s="215" t="s">
        <v>557</v>
      </c>
      <c r="H98" s="191" t="s">
        <v>1535</v>
      </c>
      <c r="I98" s="191">
        <v>4</v>
      </c>
      <c r="J98" s="191" t="s">
        <v>61</v>
      </c>
      <c r="K98" s="191">
        <v>3</v>
      </c>
      <c r="L98" s="191" t="s">
        <v>1535</v>
      </c>
      <c r="M98" s="192" t="s">
        <v>1107</v>
      </c>
      <c r="N98" s="192" t="s">
        <v>1067</v>
      </c>
      <c r="O98" s="192" t="s">
        <v>1540</v>
      </c>
      <c r="P98" s="192"/>
      <c r="Q98" s="192"/>
      <c r="R98" s="193" t="s">
        <v>2645</v>
      </c>
      <c r="S98" s="194"/>
      <c r="T98" s="192" t="s">
        <v>1930</v>
      </c>
      <c r="U98" s="192" t="s">
        <v>1998</v>
      </c>
    </row>
    <row r="99" spans="1:21" s="195" customFormat="1" ht="22.5" outlineLevel="3" x14ac:dyDescent="0.2">
      <c r="A99" s="185"/>
      <c r="B99" s="186"/>
      <c r="C99" s="185"/>
      <c r="D99" s="185"/>
      <c r="E99" s="188" t="s">
        <v>558</v>
      </c>
      <c r="F99" s="214"/>
      <c r="G99" s="215" t="s">
        <v>558</v>
      </c>
      <c r="H99" s="191" t="s">
        <v>1535</v>
      </c>
      <c r="I99" s="191">
        <v>4</v>
      </c>
      <c r="J99" s="191" t="s">
        <v>113</v>
      </c>
      <c r="K99" s="191">
        <v>3</v>
      </c>
      <c r="L99" s="191" t="s">
        <v>1535</v>
      </c>
      <c r="M99" s="192" t="s">
        <v>1108</v>
      </c>
      <c r="N99" s="192" t="s">
        <v>1069</v>
      </c>
      <c r="O99" s="192" t="s">
        <v>1540</v>
      </c>
      <c r="P99" s="192"/>
      <c r="Q99" s="192"/>
      <c r="R99" s="193" t="s">
        <v>2646</v>
      </c>
      <c r="S99" s="194"/>
      <c r="T99" s="192" t="s">
        <v>1931</v>
      </c>
      <c r="U99" s="192" t="s">
        <v>1999</v>
      </c>
    </row>
    <row r="100" spans="1:21" s="195" customFormat="1" ht="12.75" outlineLevel="3" x14ac:dyDescent="0.2">
      <c r="A100" s="185"/>
      <c r="B100" s="186"/>
      <c r="C100" s="185"/>
      <c r="D100" s="185"/>
      <c r="E100" s="210" t="s">
        <v>1620</v>
      </c>
      <c r="F100" s="211"/>
      <c r="G100" s="212" t="s">
        <v>1620</v>
      </c>
      <c r="H100" s="191" t="s">
        <v>1548</v>
      </c>
      <c r="I100" s="191">
        <v>4</v>
      </c>
      <c r="J100" s="191"/>
      <c r="K100" s="191"/>
      <c r="L100" s="191"/>
      <c r="M100" s="192"/>
      <c r="N100" s="192"/>
      <c r="O100" s="192"/>
      <c r="P100" s="192"/>
      <c r="Q100" s="192"/>
      <c r="R100" s="193"/>
      <c r="S100" s="194"/>
      <c r="T100" s="192"/>
      <c r="U100" s="192"/>
    </row>
    <row r="101" spans="1:21" s="203" customFormat="1" ht="33.75" outlineLevel="4" x14ac:dyDescent="0.2">
      <c r="A101" s="196"/>
      <c r="B101" s="197"/>
      <c r="C101" s="196"/>
      <c r="D101" s="196"/>
      <c r="E101" s="196"/>
      <c r="F101" s="213" t="s">
        <v>555</v>
      </c>
      <c r="G101" s="200" t="s">
        <v>555</v>
      </c>
      <c r="H101" s="200" t="s">
        <v>1536</v>
      </c>
      <c r="I101" s="200">
        <v>5</v>
      </c>
      <c r="J101" s="200" t="s">
        <v>554</v>
      </c>
      <c r="K101" s="200" t="s">
        <v>1535</v>
      </c>
      <c r="L101" s="200" t="s">
        <v>1104</v>
      </c>
      <c r="M101" s="201" t="s">
        <v>1062</v>
      </c>
      <c r="N101" s="201" t="s">
        <v>1540</v>
      </c>
      <c r="O101" s="201"/>
      <c r="P101" s="201"/>
      <c r="Q101" s="201"/>
      <c r="R101" s="202"/>
      <c r="S101" s="203" t="s">
        <v>1555</v>
      </c>
      <c r="T101" s="201" t="s">
        <v>1928</v>
      </c>
      <c r="U101" s="201" t="s">
        <v>2315</v>
      </c>
    </row>
    <row r="102" spans="1:21" s="195" customFormat="1" ht="12.75" outlineLevel="3" x14ac:dyDescent="0.2">
      <c r="A102" s="185"/>
      <c r="B102" s="186"/>
      <c r="C102" s="185"/>
      <c r="D102" s="185"/>
      <c r="E102" s="210" t="s">
        <v>1621</v>
      </c>
      <c r="F102" s="211"/>
      <c r="G102" s="212" t="s">
        <v>1621</v>
      </c>
      <c r="H102" s="191" t="s">
        <v>1535</v>
      </c>
      <c r="I102" s="191">
        <v>4</v>
      </c>
      <c r="J102" s="191"/>
      <c r="K102" s="191"/>
      <c r="L102" s="191"/>
      <c r="M102" s="192"/>
      <c r="N102" s="192"/>
      <c r="O102" s="192"/>
      <c r="P102" s="192"/>
      <c r="Q102" s="192"/>
      <c r="R102" s="193"/>
      <c r="S102" s="194"/>
      <c r="T102" s="192"/>
      <c r="U102" s="192"/>
    </row>
    <row r="103" spans="1:21" s="203" customFormat="1" ht="11.25" outlineLevel="4" x14ac:dyDescent="0.2">
      <c r="A103" s="196"/>
      <c r="B103" s="197"/>
      <c r="C103" s="196"/>
      <c r="D103" s="196"/>
      <c r="E103" s="196"/>
      <c r="F103" s="213" t="s">
        <v>560</v>
      </c>
      <c r="G103" s="200" t="s">
        <v>560</v>
      </c>
      <c r="H103" s="200" t="s">
        <v>1535</v>
      </c>
      <c r="I103" s="200">
        <v>5</v>
      </c>
      <c r="J103" s="200" t="s">
        <v>559</v>
      </c>
      <c r="K103" s="200">
        <v>3</v>
      </c>
      <c r="L103" s="200" t="s">
        <v>1536</v>
      </c>
      <c r="M103" s="201" t="s">
        <v>1109</v>
      </c>
      <c r="N103" s="201" t="s">
        <v>1071</v>
      </c>
      <c r="O103" s="201" t="s">
        <v>1546</v>
      </c>
      <c r="P103" s="201" t="s">
        <v>1622</v>
      </c>
      <c r="Q103" s="201"/>
      <c r="R103" s="202"/>
      <c r="S103" s="203" t="s">
        <v>1538</v>
      </c>
      <c r="T103" s="201" t="s">
        <v>1932</v>
      </c>
      <c r="U103" s="201"/>
    </row>
    <row r="104" spans="1:21" s="183" customFormat="1" outlineLevel="2" x14ac:dyDescent="0.25">
      <c r="A104" s="173"/>
      <c r="B104" s="184"/>
      <c r="C104" s="173"/>
      <c r="D104" s="206" t="s">
        <v>1623</v>
      </c>
      <c r="E104" s="207"/>
      <c r="F104" s="208"/>
      <c r="G104" s="209" t="s">
        <v>1623</v>
      </c>
      <c r="H104" s="179" t="s">
        <v>1548</v>
      </c>
      <c r="I104" s="179">
        <v>3</v>
      </c>
      <c r="J104" s="179"/>
      <c r="K104" s="179"/>
      <c r="L104" s="179"/>
      <c r="M104" s="180"/>
      <c r="N104" s="180"/>
      <c r="O104" s="180"/>
      <c r="P104" s="180"/>
      <c r="Q104" s="180"/>
      <c r="R104" s="181"/>
      <c r="S104" s="182"/>
      <c r="T104" s="180"/>
      <c r="U104" s="180"/>
    </row>
    <row r="105" spans="1:21" s="195" customFormat="1" ht="337.5" outlineLevel="3" x14ac:dyDescent="0.2">
      <c r="A105" s="185"/>
      <c r="B105" s="185"/>
      <c r="C105" s="187"/>
      <c r="D105" s="187"/>
      <c r="E105" s="188" t="s">
        <v>544</v>
      </c>
      <c r="F105" s="214"/>
      <c r="G105" s="215" t="s">
        <v>544</v>
      </c>
      <c r="H105" s="191" t="s">
        <v>1535</v>
      </c>
      <c r="I105" s="191">
        <v>4</v>
      </c>
      <c r="J105" s="191" t="s">
        <v>142</v>
      </c>
      <c r="K105" s="191">
        <v>2</v>
      </c>
      <c r="L105" s="191" t="s">
        <v>1535</v>
      </c>
      <c r="M105" s="192" t="s">
        <v>1094</v>
      </c>
      <c r="N105" s="192" t="s">
        <v>1095</v>
      </c>
      <c r="O105" s="192" t="s">
        <v>1518</v>
      </c>
      <c r="P105" s="192" t="s">
        <v>1624</v>
      </c>
      <c r="Q105" s="192"/>
      <c r="R105" s="193" t="s">
        <v>2642</v>
      </c>
      <c r="S105" s="194" t="s">
        <v>1625</v>
      </c>
      <c r="T105" s="192" t="s">
        <v>1933</v>
      </c>
      <c r="U105" s="192" t="s">
        <v>2005</v>
      </c>
    </row>
    <row r="106" spans="1:21" s="195" customFormat="1" ht="12.75" outlineLevel="3" x14ac:dyDescent="0.2">
      <c r="A106" s="185"/>
      <c r="B106" s="185"/>
      <c r="C106" s="185"/>
      <c r="D106" s="185"/>
      <c r="E106" s="210" t="s">
        <v>1626</v>
      </c>
      <c r="F106" s="211"/>
      <c r="G106" s="212" t="s">
        <v>1626</v>
      </c>
      <c r="H106" s="191" t="s">
        <v>1536</v>
      </c>
      <c r="I106" s="191">
        <v>4</v>
      </c>
      <c r="J106" s="191"/>
      <c r="K106" s="191"/>
      <c r="L106" s="191"/>
      <c r="M106" s="192"/>
      <c r="N106" s="192"/>
      <c r="O106" s="192"/>
      <c r="P106" s="192"/>
      <c r="Q106" s="192"/>
      <c r="R106" s="193"/>
      <c r="S106" s="194"/>
      <c r="T106" s="192"/>
      <c r="U106" s="192"/>
    </row>
    <row r="107" spans="1:21" s="203" customFormat="1" ht="11.25" outlineLevel="4" x14ac:dyDescent="0.2">
      <c r="A107" s="196"/>
      <c r="B107" s="196"/>
      <c r="C107" s="196"/>
      <c r="D107" s="196"/>
      <c r="E107" s="196"/>
      <c r="F107" s="213" t="s">
        <v>1627</v>
      </c>
      <c r="G107" s="200" t="s">
        <v>1627</v>
      </c>
      <c r="H107" s="200" t="s">
        <v>1535</v>
      </c>
      <c r="I107" s="200">
        <v>5</v>
      </c>
      <c r="J107" s="200"/>
      <c r="K107" s="200"/>
      <c r="L107" s="200"/>
      <c r="M107" s="201"/>
      <c r="N107" s="201" t="s">
        <v>1608</v>
      </c>
      <c r="O107" s="201"/>
      <c r="P107" s="201"/>
      <c r="Q107" s="201"/>
      <c r="R107" s="202"/>
      <c r="T107" s="201"/>
      <c r="U107" s="201"/>
    </row>
    <row r="108" spans="1:21" s="183" customFormat="1" outlineLevel="2" x14ac:dyDescent="0.25">
      <c r="A108" s="173"/>
      <c r="B108" s="173"/>
      <c r="C108" s="173"/>
      <c r="D108" s="206" t="s">
        <v>1628</v>
      </c>
      <c r="E108" s="207"/>
      <c r="F108" s="208"/>
      <c r="G108" s="209" t="s">
        <v>1628</v>
      </c>
      <c r="H108" s="179" t="s">
        <v>1548</v>
      </c>
      <c r="I108" s="179">
        <v>3</v>
      </c>
      <c r="J108" s="179"/>
      <c r="K108" s="179"/>
      <c r="L108" s="179"/>
      <c r="M108" s="180"/>
      <c r="N108" s="180"/>
      <c r="O108" s="180"/>
      <c r="P108" s="180"/>
      <c r="Q108" s="180"/>
      <c r="R108" s="181"/>
      <c r="S108" s="182"/>
      <c r="T108" s="180"/>
      <c r="U108" s="180"/>
    </row>
    <row r="109" spans="1:21" s="195" customFormat="1" ht="33.75" outlineLevel="3" x14ac:dyDescent="0.2">
      <c r="A109" s="185"/>
      <c r="B109" s="185"/>
      <c r="C109" s="185"/>
      <c r="D109" s="187"/>
      <c r="E109" s="188" t="s">
        <v>533</v>
      </c>
      <c r="F109" s="214"/>
      <c r="G109" s="215" t="s">
        <v>533</v>
      </c>
      <c r="H109" s="191" t="s">
        <v>1535</v>
      </c>
      <c r="I109" s="191">
        <v>4</v>
      </c>
      <c r="J109" s="191" t="s">
        <v>91</v>
      </c>
      <c r="K109" s="191">
        <v>2</v>
      </c>
      <c r="L109" s="191" t="s">
        <v>1536</v>
      </c>
      <c r="M109" s="192" t="s">
        <v>1082</v>
      </c>
      <c r="N109" s="192" t="s">
        <v>1083</v>
      </c>
      <c r="O109" s="192" t="s">
        <v>1540</v>
      </c>
      <c r="P109" s="192" t="s">
        <v>1629</v>
      </c>
      <c r="Q109" s="192"/>
      <c r="R109" s="193"/>
      <c r="S109" s="194" t="s">
        <v>1611</v>
      </c>
      <c r="T109" s="192" t="s">
        <v>1934</v>
      </c>
      <c r="U109" s="192" t="s">
        <v>2311</v>
      </c>
    </row>
    <row r="110" spans="1:21" s="195" customFormat="1" ht="135" outlineLevel="3" x14ac:dyDescent="0.2">
      <c r="A110" s="185"/>
      <c r="B110" s="185"/>
      <c r="C110" s="185"/>
      <c r="D110" s="185"/>
      <c r="E110" s="210" t="s">
        <v>541</v>
      </c>
      <c r="F110" s="211"/>
      <c r="G110" s="212" t="s">
        <v>541</v>
      </c>
      <c r="H110" s="191" t="s">
        <v>1535</v>
      </c>
      <c r="I110" s="191">
        <v>4</v>
      </c>
      <c r="J110" s="191" t="s">
        <v>540</v>
      </c>
      <c r="K110" s="191">
        <v>2</v>
      </c>
      <c r="L110" s="191" t="s">
        <v>1535</v>
      </c>
      <c r="M110" s="192" t="s">
        <v>1090</v>
      </c>
      <c r="N110" s="192" t="s">
        <v>1630</v>
      </c>
      <c r="O110" s="192" t="s">
        <v>1518</v>
      </c>
      <c r="P110" s="192" t="s">
        <v>1631</v>
      </c>
      <c r="Q110" s="192"/>
      <c r="R110" s="193" t="s">
        <v>2643</v>
      </c>
      <c r="S110" s="194" t="s">
        <v>1555</v>
      </c>
      <c r="T110" s="192" t="s">
        <v>1935</v>
      </c>
      <c r="U110" s="192" t="s">
        <v>2006</v>
      </c>
    </row>
    <row r="111" spans="1:21" s="203" customFormat="1" ht="22.5" outlineLevel="4" x14ac:dyDescent="0.2">
      <c r="A111" s="196"/>
      <c r="B111" s="196"/>
      <c r="C111" s="196"/>
      <c r="D111" s="196"/>
      <c r="E111" s="196"/>
      <c r="F111" s="213" t="s">
        <v>543</v>
      </c>
      <c r="G111" s="200" t="s">
        <v>543</v>
      </c>
      <c r="H111" s="200" t="s">
        <v>1535</v>
      </c>
      <c r="I111" s="200">
        <v>5</v>
      </c>
      <c r="J111" s="200" t="s">
        <v>542</v>
      </c>
      <c r="K111" s="200">
        <v>3</v>
      </c>
      <c r="L111" s="200" t="s">
        <v>1535</v>
      </c>
      <c r="M111" s="201" t="s">
        <v>1092</v>
      </c>
      <c r="N111" s="201" t="s">
        <v>1093</v>
      </c>
      <c r="O111" s="201" t="s">
        <v>1576</v>
      </c>
      <c r="P111" s="201"/>
      <c r="Q111" s="201"/>
      <c r="R111" s="202"/>
      <c r="T111" s="201" t="s">
        <v>1883</v>
      </c>
      <c r="U111" s="201"/>
    </row>
    <row r="112" spans="1:21" s="183" customFormat="1" ht="23.25" outlineLevel="2" x14ac:dyDescent="0.25">
      <c r="A112" s="173"/>
      <c r="B112" s="173"/>
      <c r="C112" s="173"/>
      <c r="D112" s="206" t="s">
        <v>562</v>
      </c>
      <c r="E112" s="207"/>
      <c r="F112" s="208"/>
      <c r="G112" s="209" t="s">
        <v>562</v>
      </c>
      <c r="H112" s="179" t="s">
        <v>1535</v>
      </c>
      <c r="I112" s="179">
        <v>3</v>
      </c>
      <c r="J112" s="179" t="s">
        <v>561</v>
      </c>
      <c r="K112" s="179">
        <v>2</v>
      </c>
      <c r="L112" s="179" t="s">
        <v>1535</v>
      </c>
      <c r="M112" s="180" t="s">
        <v>1110</v>
      </c>
      <c r="N112" s="180" t="s">
        <v>1111</v>
      </c>
      <c r="O112" s="180"/>
      <c r="P112" s="180"/>
      <c r="Q112" s="180"/>
      <c r="R112" s="181"/>
      <c r="S112" s="182"/>
      <c r="T112" s="180" t="s">
        <v>1883</v>
      </c>
      <c r="U112" s="180"/>
    </row>
    <row r="113" spans="1:21" s="195" customFormat="1" ht="22.5" outlineLevel="3" x14ac:dyDescent="0.2">
      <c r="A113" s="185"/>
      <c r="B113" s="185"/>
      <c r="C113" s="185"/>
      <c r="D113" s="187"/>
      <c r="E113" s="188" t="s">
        <v>563</v>
      </c>
      <c r="F113" s="214"/>
      <c r="G113" s="215" t="s">
        <v>563</v>
      </c>
      <c r="H113" s="191" t="s">
        <v>1535</v>
      </c>
      <c r="I113" s="191">
        <v>4</v>
      </c>
      <c r="J113" s="191" t="s">
        <v>155</v>
      </c>
      <c r="K113" s="191">
        <v>3</v>
      </c>
      <c r="L113" s="191" t="s">
        <v>1535</v>
      </c>
      <c r="M113" s="192" t="s">
        <v>1112</v>
      </c>
      <c r="N113" s="192" t="s">
        <v>1075</v>
      </c>
      <c r="O113" s="192" t="s">
        <v>1540</v>
      </c>
      <c r="P113" s="192"/>
      <c r="Q113" s="192"/>
      <c r="R113" s="193"/>
      <c r="S113" s="194"/>
      <c r="T113" s="192" t="s">
        <v>1883</v>
      </c>
      <c r="U113" s="192" t="s">
        <v>1986</v>
      </c>
    </row>
    <row r="114" spans="1:21" s="195" customFormat="1" ht="22.5" outlineLevel="3" x14ac:dyDescent="0.2">
      <c r="A114" s="185"/>
      <c r="B114" s="185"/>
      <c r="C114" s="185"/>
      <c r="D114" s="185"/>
      <c r="E114" s="188" t="s">
        <v>565</v>
      </c>
      <c r="F114" s="214"/>
      <c r="G114" s="215" t="s">
        <v>565</v>
      </c>
      <c r="H114" s="191" t="s">
        <v>1535</v>
      </c>
      <c r="I114" s="191">
        <v>4</v>
      </c>
      <c r="J114" s="191" t="s">
        <v>564</v>
      </c>
      <c r="K114" s="191">
        <v>3</v>
      </c>
      <c r="L114" s="191" t="s">
        <v>1535</v>
      </c>
      <c r="M114" s="192" t="s">
        <v>1113</v>
      </c>
      <c r="N114" s="192" t="s">
        <v>1077</v>
      </c>
      <c r="O114" s="192" t="s">
        <v>1540</v>
      </c>
      <c r="P114" s="192"/>
      <c r="Q114" s="192"/>
      <c r="R114" s="193"/>
      <c r="S114" s="194"/>
      <c r="T114" s="192" t="s">
        <v>1883</v>
      </c>
      <c r="U114" s="192" t="s">
        <v>1986</v>
      </c>
    </row>
    <row r="115" spans="1:21" s="195" customFormat="1" ht="22.5" outlineLevel="3" x14ac:dyDescent="0.2">
      <c r="A115" s="185"/>
      <c r="B115" s="185"/>
      <c r="C115" s="185"/>
      <c r="D115" s="185"/>
      <c r="E115" s="210" t="s">
        <v>567</v>
      </c>
      <c r="F115" s="211"/>
      <c r="G115" s="212" t="s">
        <v>567</v>
      </c>
      <c r="H115" s="191" t="s">
        <v>1535</v>
      </c>
      <c r="I115" s="191">
        <v>4</v>
      </c>
      <c r="J115" s="191" t="s">
        <v>566</v>
      </c>
      <c r="K115" s="191">
        <v>3</v>
      </c>
      <c r="L115" s="191" t="s">
        <v>1535</v>
      </c>
      <c r="M115" s="192" t="s">
        <v>1114</v>
      </c>
      <c r="N115" s="192" t="s">
        <v>1079</v>
      </c>
      <c r="O115" s="192" t="s">
        <v>1540</v>
      </c>
      <c r="P115" s="192"/>
      <c r="Q115" s="192"/>
      <c r="R115" s="193"/>
      <c r="S115" s="194"/>
      <c r="T115" s="192" t="s">
        <v>1883</v>
      </c>
      <c r="U115" s="192" t="s">
        <v>1986</v>
      </c>
    </row>
    <row r="116" spans="1:21" s="161" customFormat="1" ht="24" x14ac:dyDescent="0.3">
      <c r="A116" s="152"/>
      <c r="B116" s="216" t="s">
        <v>569</v>
      </c>
      <c r="C116" s="217"/>
      <c r="D116" s="217"/>
      <c r="E116" s="217"/>
      <c r="F116" s="218"/>
      <c r="G116" s="219" t="s">
        <v>569</v>
      </c>
      <c r="H116" s="157" t="s">
        <v>1535</v>
      </c>
      <c r="I116" s="157">
        <v>1</v>
      </c>
      <c r="J116" s="157" t="s">
        <v>568</v>
      </c>
      <c r="K116" s="157">
        <v>1</v>
      </c>
      <c r="L116" s="157" t="s">
        <v>1535</v>
      </c>
      <c r="M116" s="158" t="s">
        <v>1115</v>
      </c>
      <c r="N116" s="158" t="s">
        <v>1116</v>
      </c>
      <c r="O116" s="158"/>
      <c r="P116" s="158"/>
      <c r="Q116" s="158"/>
      <c r="R116" s="159"/>
      <c r="S116" s="160"/>
      <c r="T116" s="158" t="s">
        <v>1883</v>
      </c>
      <c r="U116" s="158"/>
    </row>
    <row r="117" spans="1:21" s="172" customFormat="1" ht="15.75" outlineLevel="1" x14ac:dyDescent="0.25">
      <c r="A117" s="162"/>
      <c r="B117" s="163"/>
      <c r="C117" s="164" t="s">
        <v>1632</v>
      </c>
      <c r="D117" s="165"/>
      <c r="E117" s="165"/>
      <c r="F117" s="204"/>
      <c r="G117" s="205" t="s">
        <v>1632</v>
      </c>
      <c r="H117" s="168" t="s">
        <v>1548</v>
      </c>
      <c r="I117" s="168">
        <v>2</v>
      </c>
      <c r="J117" s="168"/>
      <c r="K117" s="168"/>
      <c r="L117" s="168"/>
      <c r="M117" s="169"/>
      <c r="N117" s="169"/>
      <c r="O117" s="169"/>
      <c r="P117" s="169"/>
      <c r="Q117" s="169"/>
      <c r="R117" s="170"/>
      <c r="S117" s="171"/>
      <c r="T117" s="169"/>
      <c r="U117" s="169"/>
    </row>
    <row r="118" spans="1:21" s="183" customFormat="1" ht="23.25" outlineLevel="2" x14ac:dyDescent="0.25">
      <c r="A118" s="173"/>
      <c r="B118" s="173"/>
      <c r="C118" s="174"/>
      <c r="D118" s="175" t="s">
        <v>572</v>
      </c>
      <c r="E118" s="176"/>
      <c r="F118" s="220"/>
      <c r="G118" s="221" t="s">
        <v>572</v>
      </c>
      <c r="H118" s="179" t="s">
        <v>1536</v>
      </c>
      <c r="I118" s="179">
        <v>3</v>
      </c>
      <c r="J118" s="179" t="s">
        <v>571</v>
      </c>
      <c r="K118" s="179">
        <v>2</v>
      </c>
      <c r="L118" s="179" t="s">
        <v>1535</v>
      </c>
      <c r="M118" s="180" t="s">
        <v>1119</v>
      </c>
      <c r="N118" s="180" t="s">
        <v>1120</v>
      </c>
      <c r="O118" s="180" t="s">
        <v>1518</v>
      </c>
      <c r="P118" s="180"/>
      <c r="Q118" s="180"/>
      <c r="R118" s="181"/>
      <c r="S118" s="182" t="s">
        <v>1555</v>
      </c>
      <c r="T118" s="180" t="s">
        <v>1883</v>
      </c>
      <c r="U118" s="180" t="s">
        <v>1986</v>
      </c>
    </row>
    <row r="119" spans="1:21" s="183" customFormat="1" ht="23.25" outlineLevel="2" x14ac:dyDescent="0.25">
      <c r="A119" s="173"/>
      <c r="B119" s="173"/>
      <c r="C119" s="173"/>
      <c r="D119" s="206" t="s">
        <v>572</v>
      </c>
      <c r="E119" s="207"/>
      <c r="F119" s="208"/>
      <c r="G119" s="209" t="s">
        <v>572</v>
      </c>
      <c r="H119" s="179" t="s">
        <v>1536</v>
      </c>
      <c r="I119" s="179">
        <v>3</v>
      </c>
      <c r="J119" s="179" t="s">
        <v>642</v>
      </c>
      <c r="K119" s="179">
        <v>3</v>
      </c>
      <c r="L119" s="179" t="s">
        <v>1535</v>
      </c>
      <c r="M119" s="180" t="s">
        <v>1195</v>
      </c>
      <c r="N119" s="180" t="s">
        <v>1196</v>
      </c>
      <c r="O119" s="180" t="s">
        <v>1518</v>
      </c>
      <c r="P119" s="180"/>
      <c r="Q119" s="180" t="s">
        <v>1633</v>
      </c>
      <c r="R119" s="181"/>
      <c r="S119" s="182" t="s">
        <v>1555</v>
      </c>
      <c r="T119" s="180" t="s">
        <v>1883</v>
      </c>
      <c r="U119" s="180" t="s">
        <v>1989</v>
      </c>
    </row>
    <row r="120" spans="1:21" s="195" customFormat="1" ht="22.5" outlineLevel="3" x14ac:dyDescent="0.2">
      <c r="A120" s="185"/>
      <c r="B120" s="185"/>
      <c r="C120" s="222"/>
      <c r="D120" s="185"/>
      <c r="E120" s="210" t="s">
        <v>574</v>
      </c>
      <c r="F120" s="211"/>
      <c r="G120" s="212" t="s">
        <v>574</v>
      </c>
      <c r="H120" s="191" t="s">
        <v>1535</v>
      </c>
      <c r="I120" s="191">
        <v>4</v>
      </c>
      <c r="J120" s="191" t="s">
        <v>573</v>
      </c>
      <c r="K120" s="191">
        <v>3</v>
      </c>
      <c r="L120" s="191" t="s">
        <v>1535</v>
      </c>
      <c r="M120" s="192" t="s">
        <v>1121</v>
      </c>
      <c r="N120" s="192" t="s">
        <v>1122</v>
      </c>
      <c r="O120" s="192" t="s">
        <v>1576</v>
      </c>
      <c r="P120" s="192"/>
      <c r="Q120" s="192"/>
      <c r="R120" s="193"/>
      <c r="S120" s="194"/>
      <c r="T120" s="192" t="s">
        <v>1883</v>
      </c>
      <c r="U120" s="192" t="s">
        <v>1986</v>
      </c>
    </row>
    <row r="121" spans="1:21" s="172" customFormat="1" ht="15.75" outlineLevel="1" x14ac:dyDescent="0.25">
      <c r="A121" s="162"/>
      <c r="B121" s="162"/>
      <c r="C121" s="164" t="s">
        <v>1634</v>
      </c>
      <c r="D121" s="165"/>
      <c r="E121" s="223"/>
      <c r="F121" s="224"/>
      <c r="G121" s="225" t="s">
        <v>1634</v>
      </c>
      <c r="H121" s="168" t="s">
        <v>1548</v>
      </c>
      <c r="I121" s="168">
        <v>2</v>
      </c>
      <c r="J121" s="169"/>
      <c r="K121" s="168"/>
      <c r="L121" s="168"/>
      <c r="M121" s="169"/>
      <c r="N121" s="169"/>
      <c r="O121" s="169"/>
      <c r="P121" s="169"/>
      <c r="Q121" s="169"/>
      <c r="R121" s="170"/>
      <c r="S121" s="171"/>
      <c r="T121" s="169"/>
      <c r="U121" s="169"/>
    </row>
    <row r="122" spans="1:21" s="183" customFormat="1" ht="23.25" outlineLevel="2" x14ac:dyDescent="0.25">
      <c r="A122" s="173"/>
      <c r="B122" s="173"/>
      <c r="C122" s="173"/>
      <c r="D122" s="206" t="s">
        <v>570</v>
      </c>
      <c r="E122" s="207"/>
      <c r="F122" s="208"/>
      <c r="G122" s="209" t="s">
        <v>570</v>
      </c>
      <c r="H122" s="179" t="s">
        <v>1536</v>
      </c>
      <c r="I122" s="179">
        <v>3</v>
      </c>
      <c r="J122" s="179" t="s">
        <v>153</v>
      </c>
      <c r="K122" s="179">
        <v>2</v>
      </c>
      <c r="L122" s="179" t="s">
        <v>1536</v>
      </c>
      <c r="M122" s="180" t="s">
        <v>1117</v>
      </c>
      <c r="N122" s="180" t="s">
        <v>1118</v>
      </c>
      <c r="O122" s="180" t="s">
        <v>1540</v>
      </c>
      <c r="P122" s="180" t="s">
        <v>1635</v>
      </c>
      <c r="Q122" s="180"/>
      <c r="R122" s="181"/>
      <c r="S122" s="182" t="s">
        <v>1611</v>
      </c>
      <c r="T122" s="180" t="s">
        <v>1936</v>
      </c>
      <c r="U122" s="180" t="s">
        <v>2318</v>
      </c>
    </row>
    <row r="123" spans="1:21" s="172" customFormat="1" ht="15.75" outlineLevel="1" x14ac:dyDescent="0.25">
      <c r="A123" s="162"/>
      <c r="B123" s="162"/>
      <c r="C123" s="164" t="s">
        <v>1636</v>
      </c>
      <c r="D123" s="223"/>
      <c r="E123" s="223"/>
      <c r="F123" s="224"/>
      <c r="G123" s="225" t="s">
        <v>1636</v>
      </c>
      <c r="H123" s="168" t="s">
        <v>1548</v>
      </c>
      <c r="I123" s="168">
        <v>2</v>
      </c>
      <c r="J123" s="169"/>
      <c r="K123" s="168"/>
      <c r="L123" s="168"/>
      <c r="M123" s="169"/>
      <c r="N123" s="169"/>
      <c r="O123" s="169"/>
      <c r="P123" s="169"/>
      <c r="Q123" s="169"/>
      <c r="R123" s="170"/>
      <c r="S123" s="171"/>
      <c r="T123" s="169"/>
      <c r="U123" s="169"/>
    </row>
    <row r="124" spans="1:21" s="183" customFormat="1" ht="23.25" outlineLevel="2" x14ac:dyDescent="0.25">
      <c r="A124" s="173"/>
      <c r="B124" s="173"/>
      <c r="C124" s="173"/>
      <c r="D124" s="206" t="s">
        <v>576</v>
      </c>
      <c r="E124" s="207"/>
      <c r="F124" s="208"/>
      <c r="G124" s="209" t="s">
        <v>576</v>
      </c>
      <c r="H124" s="179" t="s">
        <v>1535</v>
      </c>
      <c r="I124" s="179">
        <v>3</v>
      </c>
      <c r="J124" s="179" t="s">
        <v>575</v>
      </c>
      <c r="K124" s="179">
        <v>2</v>
      </c>
      <c r="L124" s="179" t="s">
        <v>1535</v>
      </c>
      <c r="M124" s="180" t="s">
        <v>1123</v>
      </c>
      <c r="N124" s="180" t="s">
        <v>1124</v>
      </c>
      <c r="O124" s="180" t="s">
        <v>1518</v>
      </c>
      <c r="P124" s="180"/>
      <c r="Q124" s="180"/>
      <c r="R124" s="181"/>
      <c r="S124" s="182" t="s">
        <v>1555</v>
      </c>
      <c r="T124" s="180" t="s">
        <v>1883</v>
      </c>
      <c r="U124" s="180" t="s">
        <v>1986</v>
      </c>
    </row>
    <row r="125" spans="1:21" s="195" customFormat="1" ht="22.5" outlineLevel="3" x14ac:dyDescent="0.2">
      <c r="A125" s="185"/>
      <c r="B125" s="185"/>
      <c r="C125" s="185"/>
      <c r="D125" s="185"/>
      <c r="E125" s="210" t="s">
        <v>578</v>
      </c>
      <c r="F125" s="211"/>
      <c r="G125" s="212" t="s">
        <v>578</v>
      </c>
      <c r="H125" s="191" t="s">
        <v>1535</v>
      </c>
      <c r="I125" s="191">
        <v>4</v>
      </c>
      <c r="J125" s="191" t="s">
        <v>577</v>
      </c>
      <c r="K125" s="191">
        <v>3</v>
      </c>
      <c r="L125" s="191" t="s">
        <v>1535</v>
      </c>
      <c r="M125" s="192" t="s">
        <v>1125</v>
      </c>
      <c r="N125" s="192" t="s">
        <v>1126</v>
      </c>
      <c r="O125" s="192" t="s">
        <v>1576</v>
      </c>
      <c r="P125" s="192"/>
      <c r="Q125" s="192"/>
      <c r="R125" s="193"/>
      <c r="S125" s="194"/>
      <c r="T125" s="192" t="s">
        <v>1883</v>
      </c>
      <c r="U125" s="192" t="s">
        <v>1986</v>
      </c>
    </row>
    <row r="126" spans="1:21" s="161" customFormat="1" ht="24" x14ac:dyDescent="0.3">
      <c r="A126" s="152"/>
      <c r="B126" s="216" t="s">
        <v>580</v>
      </c>
      <c r="C126" s="217"/>
      <c r="D126" s="217"/>
      <c r="E126" s="217"/>
      <c r="F126" s="218"/>
      <c r="G126" s="219" t="s">
        <v>580</v>
      </c>
      <c r="H126" s="157" t="s">
        <v>1535</v>
      </c>
      <c r="I126" s="157">
        <v>1</v>
      </c>
      <c r="J126" s="157" t="s">
        <v>579</v>
      </c>
      <c r="K126" s="157">
        <v>1</v>
      </c>
      <c r="L126" s="157" t="s">
        <v>1535</v>
      </c>
      <c r="M126" s="158" t="s">
        <v>1127</v>
      </c>
      <c r="N126" s="158" t="s">
        <v>1128</v>
      </c>
      <c r="O126" s="158"/>
      <c r="P126" s="158"/>
      <c r="Q126" s="158"/>
      <c r="R126" s="159"/>
      <c r="S126" s="160"/>
      <c r="T126" s="158" t="s">
        <v>1937</v>
      </c>
      <c r="U126" s="158"/>
    </row>
    <row r="127" spans="1:21" s="172" customFormat="1" ht="15.75" outlineLevel="1" x14ac:dyDescent="0.25">
      <c r="A127" s="162"/>
      <c r="B127" s="163"/>
      <c r="C127" s="164" t="s">
        <v>1637</v>
      </c>
      <c r="D127" s="165"/>
      <c r="E127" s="165"/>
      <c r="F127" s="204"/>
      <c r="G127" s="205" t="s">
        <v>1637</v>
      </c>
      <c r="H127" s="168" t="s">
        <v>1548</v>
      </c>
      <c r="I127" s="168">
        <v>2</v>
      </c>
      <c r="J127" s="169"/>
      <c r="K127" s="168"/>
      <c r="L127" s="168"/>
      <c r="M127" s="169"/>
      <c r="N127" s="169"/>
      <c r="O127" s="169"/>
      <c r="P127" s="169"/>
      <c r="Q127" s="169"/>
      <c r="R127" s="170"/>
      <c r="S127" s="171"/>
      <c r="T127" s="169"/>
      <c r="U127" s="169"/>
    </row>
    <row r="128" spans="1:21" s="183" customFormat="1" ht="34.5" outlineLevel="2" x14ac:dyDescent="0.25">
      <c r="A128" s="173"/>
      <c r="B128" s="184"/>
      <c r="C128" s="173"/>
      <c r="D128" s="206" t="s">
        <v>581</v>
      </c>
      <c r="E128" s="207"/>
      <c r="F128" s="208"/>
      <c r="G128" s="209" t="s">
        <v>581</v>
      </c>
      <c r="H128" s="179" t="s">
        <v>1536</v>
      </c>
      <c r="I128" s="179">
        <v>3</v>
      </c>
      <c r="J128" s="179" t="s">
        <v>93</v>
      </c>
      <c r="K128" s="179">
        <v>2</v>
      </c>
      <c r="L128" s="179" t="s">
        <v>1536</v>
      </c>
      <c r="M128" s="180" t="s">
        <v>1129</v>
      </c>
      <c r="N128" s="180" t="s">
        <v>1130</v>
      </c>
      <c r="O128" s="180" t="s">
        <v>1540</v>
      </c>
      <c r="P128" s="180" t="s">
        <v>1638</v>
      </c>
      <c r="Q128" s="180"/>
      <c r="R128" s="181"/>
      <c r="S128" s="182" t="s">
        <v>1611</v>
      </c>
      <c r="T128" s="180" t="s">
        <v>1938</v>
      </c>
      <c r="U128" s="180" t="s">
        <v>2319</v>
      </c>
    </row>
    <row r="129" spans="1:21" s="172" customFormat="1" ht="23.25" outlineLevel="1" x14ac:dyDescent="0.25">
      <c r="A129" s="162"/>
      <c r="B129" s="162"/>
      <c r="C129" s="164" t="s">
        <v>584</v>
      </c>
      <c r="D129" s="223"/>
      <c r="E129" s="223"/>
      <c r="F129" s="224"/>
      <c r="G129" s="225" t="s">
        <v>584</v>
      </c>
      <c r="H129" s="168" t="s">
        <v>1535</v>
      </c>
      <c r="I129" s="168">
        <v>2</v>
      </c>
      <c r="J129" s="168" t="s">
        <v>583</v>
      </c>
      <c r="K129" s="168">
        <v>2</v>
      </c>
      <c r="L129" s="168" t="s">
        <v>1536</v>
      </c>
      <c r="M129" s="169" t="s">
        <v>1133</v>
      </c>
      <c r="N129" s="169" t="s">
        <v>1134</v>
      </c>
      <c r="O129" s="169"/>
      <c r="P129" s="169" t="s">
        <v>1639</v>
      </c>
      <c r="Q129" s="169"/>
      <c r="R129" s="170"/>
      <c r="S129" s="171" t="s">
        <v>1538</v>
      </c>
      <c r="T129" s="169" t="s">
        <v>1883</v>
      </c>
      <c r="U129" s="169"/>
    </row>
    <row r="130" spans="1:21" s="183" customFormat="1" outlineLevel="2" x14ac:dyDescent="0.25">
      <c r="A130" s="173"/>
      <c r="B130" s="184"/>
      <c r="C130" s="173"/>
      <c r="D130" s="175" t="s">
        <v>586</v>
      </c>
      <c r="E130" s="176"/>
      <c r="F130" s="220"/>
      <c r="G130" s="221" t="s">
        <v>586</v>
      </c>
      <c r="H130" s="179" t="s">
        <v>1535</v>
      </c>
      <c r="I130" s="179">
        <v>3</v>
      </c>
      <c r="J130" s="179" t="s">
        <v>585</v>
      </c>
      <c r="K130" s="179">
        <v>3</v>
      </c>
      <c r="L130" s="179" t="s">
        <v>1535</v>
      </c>
      <c r="M130" s="180" t="s">
        <v>1135</v>
      </c>
      <c r="N130" s="180" t="s">
        <v>1060</v>
      </c>
      <c r="O130" s="180" t="s">
        <v>1540</v>
      </c>
      <c r="P130" s="180"/>
      <c r="Q130" s="180"/>
      <c r="R130" s="181"/>
      <c r="S130" s="182" t="s">
        <v>1594</v>
      </c>
      <c r="T130" s="180" t="s">
        <v>1883</v>
      </c>
      <c r="U130" s="180" t="s">
        <v>1989</v>
      </c>
    </row>
    <row r="131" spans="1:21" s="183" customFormat="1" ht="23.25" outlineLevel="2" x14ac:dyDescent="0.25">
      <c r="A131" s="173"/>
      <c r="B131" s="184"/>
      <c r="C131" s="173"/>
      <c r="D131" s="175" t="s">
        <v>588</v>
      </c>
      <c r="E131" s="176"/>
      <c r="F131" s="220"/>
      <c r="G131" s="221" t="s">
        <v>588</v>
      </c>
      <c r="H131" s="179" t="s">
        <v>1535</v>
      </c>
      <c r="I131" s="179">
        <v>3</v>
      </c>
      <c r="J131" s="179" t="s">
        <v>587</v>
      </c>
      <c r="K131" s="179">
        <v>3</v>
      </c>
      <c r="L131" s="179" t="s">
        <v>1535</v>
      </c>
      <c r="M131" s="180" t="s">
        <v>1136</v>
      </c>
      <c r="N131" s="180" t="s">
        <v>1062</v>
      </c>
      <c r="O131" s="180" t="s">
        <v>1540</v>
      </c>
      <c r="P131" s="180"/>
      <c r="Q131" s="180"/>
      <c r="R131" s="181"/>
      <c r="S131" s="182" t="s">
        <v>1594</v>
      </c>
      <c r="T131" s="180" t="s">
        <v>1883</v>
      </c>
      <c r="U131" s="180" t="s">
        <v>1989</v>
      </c>
    </row>
    <row r="132" spans="1:21" s="183" customFormat="1" ht="23.25" outlineLevel="2" x14ac:dyDescent="0.25">
      <c r="A132" s="173"/>
      <c r="B132" s="184"/>
      <c r="C132" s="173"/>
      <c r="D132" s="175" t="s">
        <v>592</v>
      </c>
      <c r="E132" s="176"/>
      <c r="F132" s="220"/>
      <c r="G132" s="221" t="s">
        <v>592</v>
      </c>
      <c r="H132" s="179" t="s">
        <v>1535</v>
      </c>
      <c r="I132" s="179">
        <v>3</v>
      </c>
      <c r="J132" s="179" t="s">
        <v>591</v>
      </c>
      <c r="K132" s="179">
        <v>3</v>
      </c>
      <c r="L132" s="179" t="s">
        <v>1535</v>
      </c>
      <c r="M132" s="180" t="s">
        <v>1138</v>
      </c>
      <c r="N132" s="180" t="s">
        <v>1139</v>
      </c>
      <c r="O132" s="180" t="s">
        <v>1540</v>
      </c>
      <c r="P132" s="180"/>
      <c r="Q132" s="180"/>
      <c r="R132" s="181"/>
      <c r="S132" s="182"/>
      <c r="T132" s="180" t="s">
        <v>1883</v>
      </c>
      <c r="U132" s="180" t="s">
        <v>1989</v>
      </c>
    </row>
    <row r="133" spans="1:21" s="183" customFormat="1" ht="23.25" outlineLevel="2" x14ac:dyDescent="0.25">
      <c r="A133" s="173"/>
      <c r="B133" s="184"/>
      <c r="C133" s="173"/>
      <c r="D133" s="175" t="s">
        <v>594</v>
      </c>
      <c r="E133" s="176"/>
      <c r="F133" s="220"/>
      <c r="G133" s="221" t="s">
        <v>594</v>
      </c>
      <c r="H133" s="179" t="s">
        <v>1535</v>
      </c>
      <c r="I133" s="179">
        <v>3</v>
      </c>
      <c r="J133" s="179" t="s">
        <v>593</v>
      </c>
      <c r="K133" s="179">
        <v>3</v>
      </c>
      <c r="L133" s="179" t="s">
        <v>1535</v>
      </c>
      <c r="M133" s="180" t="s">
        <v>1140</v>
      </c>
      <c r="N133" s="180" t="s">
        <v>1067</v>
      </c>
      <c r="O133" s="180" t="s">
        <v>1540</v>
      </c>
      <c r="P133" s="180"/>
      <c r="Q133" s="180"/>
      <c r="R133" s="181"/>
      <c r="S133" s="182"/>
      <c r="T133" s="180" t="s">
        <v>1883</v>
      </c>
      <c r="U133" s="180" t="s">
        <v>1989</v>
      </c>
    </row>
    <row r="134" spans="1:21" s="183" customFormat="1" outlineLevel="2" x14ac:dyDescent="0.25">
      <c r="A134" s="173"/>
      <c r="B134" s="184"/>
      <c r="C134" s="173"/>
      <c r="D134" s="175" t="s">
        <v>596</v>
      </c>
      <c r="E134" s="176"/>
      <c r="F134" s="220"/>
      <c r="G134" s="221" t="s">
        <v>596</v>
      </c>
      <c r="H134" s="179" t="s">
        <v>1535</v>
      </c>
      <c r="I134" s="179">
        <v>3</v>
      </c>
      <c r="J134" s="179" t="s">
        <v>595</v>
      </c>
      <c r="K134" s="179">
        <v>3</v>
      </c>
      <c r="L134" s="179" t="s">
        <v>1535</v>
      </c>
      <c r="M134" s="180" t="s">
        <v>1141</v>
      </c>
      <c r="N134" s="180" t="s">
        <v>1069</v>
      </c>
      <c r="O134" s="180" t="s">
        <v>1540</v>
      </c>
      <c r="P134" s="180"/>
      <c r="Q134" s="180"/>
      <c r="R134" s="181"/>
      <c r="S134" s="182"/>
      <c r="T134" s="180" t="s">
        <v>1883</v>
      </c>
      <c r="U134" s="180" t="s">
        <v>1989</v>
      </c>
    </row>
    <row r="135" spans="1:21" s="183" customFormat="1" outlineLevel="2" x14ac:dyDescent="0.25">
      <c r="A135" s="173"/>
      <c r="B135" s="184"/>
      <c r="C135" s="173"/>
      <c r="D135" s="206" t="s">
        <v>1640</v>
      </c>
      <c r="E135" s="207"/>
      <c r="F135" s="208"/>
      <c r="G135" s="209" t="s">
        <v>1640</v>
      </c>
      <c r="H135" s="179" t="s">
        <v>1548</v>
      </c>
      <c r="I135" s="179">
        <v>3</v>
      </c>
      <c r="J135" s="179"/>
      <c r="K135" s="179"/>
      <c r="L135" s="179"/>
      <c r="M135" s="180"/>
      <c r="N135" s="180"/>
      <c r="O135" s="180"/>
      <c r="P135" s="180"/>
      <c r="Q135" s="180"/>
      <c r="R135" s="181"/>
      <c r="S135" s="182"/>
      <c r="T135" s="180"/>
      <c r="U135" s="180"/>
    </row>
    <row r="136" spans="1:21" s="195" customFormat="1" ht="22.5" outlineLevel="3" x14ac:dyDescent="0.2">
      <c r="A136" s="185"/>
      <c r="B136" s="186"/>
      <c r="C136" s="185"/>
      <c r="D136" s="185"/>
      <c r="E136" s="210" t="s">
        <v>590</v>
      </c>
      <c r="F136" s="211"/>
      <c r="G136" s="212" t="s">
        <v>590</v>
      </c>
      <c r="H136" s="191" t="s">
        <v>1536</v>
      </c>
      <c r="I136" s="191">
        <v>4</v>
      </c>
      <c r="J136" s="191" t="s">
        <v>589</v>
      </c>
      <c r="K136" s="191"/>
      <c r="L136" s="191" t="s">
        <v>1535</v>
      </c>
      <c r="M136" s="192" t="s">
        <v>1137</v>
      </c>
      <c r="N136" s="192" t="s">
        <v>1062</v>
      </c>
      <c r="O136" s="192" t="s">
        <v>1540</v>
      </c>
      <c r="P136" s="192"/>
      <c r="Q136" s="192"/>
      <c r="R136" s="193"/>
      <c r="S136" s="194" t="s">
        <v>1555</v>
      </c>
      <c r="T136" s="192" t="s">
        <v>1883</v>
      </c>
      <c r="U136" s="192" t="s">
        <v>1989</v>
      </c>
    </row>
    <row r="137" spans="1:21" s="183" customFormat="1" outlineLevel="2" x14ac:dyDescent="0.25">
      <c r="A137" s="173"/>
      <c r="B137" s="184"/>
      <c r="C137" s="173"/>
      <c r="D137" s="206" t="s">
        <v>1641</v>
      </c>
      <c r="E137" s="207"/>
      <c r="F137" s="208"/>
      <c r="G137" s="209" t="s">
        <v>1641</v>
      </c>
      <c r="H137" s="179" t="s">
        <v>1535</v>
      </c>
      <c r="I137" s="179">
        <v>3</v>
      </c>
      <c r="J137" s="180"/>
      <c r="K137" s="179"/>
      <c r="L137" s="179"/>
      <c r="M137" s="180"/>
      <c r="N137" s="180"/>
      <c r="O137" s="180"/>
      <c r="P137" s="180"/>
      <c r="Q137" s="180"/>
      <c r="R137" s="181"/>
      <c r="S137" s="182"/>
      <c r="T137" s="180"/>
      <c r="U137" s="180"/>
    </row>
    <row r="138" spans="1:21" s="195" customFormat="1" ht="22.5" outlineLevel="3" x14ac:dyDescent="0.2">
      <c r="A138" s="185"/>
      <c r="B138" s="186"/>
      <c r="C138" s="222"/>
      <c r="D138" s="185"/>
      <c r="E138" s="210" t="s">
        <v>598</v>
      </c>
      <c r="F138" s="211"/>
      <c r="G138" s="212" t="s">
        <v>598</v>
      </c>
      <c r="H138" s="191" t="s">
        <v>1535</v>
      </c>
      <c r="I138" s="191">
        <v>4</v>
      </c>
      <c r="J138" s="191" t="s">
        <v>597</v>
      </c>
      <c r="K138" s="191">
        <v>3</v>
      </c>
      <c r="L138" s="191" t="s">
        <v>1536</v>
      </c>
      <c r="M138" s="192" t="s">
        <v>1142</v>
      </c>
      <c r="N138" s="192" t="s">
        <v>1071</v>
      </c>
      <c r="O138" s="192" t="s">
        <v>1546</v>
      </c>
      <c r="P138" s="192" t="s">
        <v>1642</v>
      </c>
      <c r="Q138" s="192"/>
      <c r="R138" s="193"/>
      <c r="S138" s="194" t="s">
        <v>1538</v>
      </c>
      <c r="T138" s="192" t="s">
        <v>1883</v>
      </c>
      <c r="U138" s="192" t="s">
        <v>1989</v>
      </c>
    </row>
    <row r="139" spans="1:21" s="172" customFormat="1" ht="15.75" outlineLevel="1" x14ac:dyDescent="0.25">
      <c r="A139" s="162"/>
      <c r="B139" s="162"/>
      <c r="C139" s="164" t="s">
        <v>1643</v>
      </c>
      <c r="D139" s="165"/>
      <c r="E139" s="223"/>
      <c r="F139" s="224"/>
      <c r="G139" s="225" t="s">
        <v>1643</v>
      </c>
      <c r="H139" s="168" t="s">
        <v>1548</v>
      </c>
      <c r="I139" s="168">
        <v>2</v>
      </c>
      <c r="J139" s="169"/>
      <c r="K139" s="168"/>
      <c r="L139" s="168"/>
      <c r="M139" s="169"/>
      <c r="N139" s="169"/>
      <c r="O139" s="169"/>
      <c r="P139" s="169"/>
      <c r="Q139" s="169"/>
      <c r="R139" s="170"/>
      <c r="S139" s="171"/>
      <c r="T139" s="169"/>
      <c r="U139" s="169"/>
    </row>
    <row r="140" spans="1:21" s="183" customFormat="1" ht="409.6" outlineLevel="2" x14ac:dyDescent="0.25">
      <c r="A140" s="173"/>
      <c r="B140" s="184"/>
      <c r="C140" s="173"/>
      <c r="D140" s="175" t="s">
        <v>582</v>
      </c>
      <c r="E140" s="176"/>
      <c r="F140" s="220"/>
      <c r="G140" s="221" t="s">
        <v>582</v>
      </c>
      <c r="H140" s="179" t="s">
        <v>1535</v>
      </c>
      <c r="I140" s="179">
        <v>3</v>
      </c>
      <c r="J140" s="179" t="s">
        <v>50</v>
      </c>
      <c r="K140" s="179">
        <v>2</v>
      </c>
      <c r="L140" s="179" t="s">
        <v>1536</v>
      </c>
      <c r="M140" s="180" t="s">
        <v>1131</v>
      </c>
      <c r="N140" s="180" t="s">
        <v>1132</v>
      </c>
      <c r="O140" s="180" t="s">
        <v>1518</v>
      </c>
      <c r="P140" s="180" t="s">
        <v>1644</v>
      </c>
      <c r="Q140" s="180"/>
      <c r="R140" s="181" t="s">
        <v>1645</v>
      </c>
      <c r="S140" s="182" t="s">
        <v>1611</v>
      </c>
      <c r="T140" s="180" t="s">
        <v>1939</v>
      </c>
      <c r="U140" s="180"/>
    </row>
    <row r="141" spans="1:21" s="183" customFormat="1" outlineLevel="2" x14ac:dyDescent="0.25">
      <c r="A141" s="173"/>
      <c r="B141" s="184"/>
      <c r="C141" s="173"/>
      <c r="D141" s="206" t="s">
        <v>1646</v>
      </c>
      <c r="E141" s="207"/>
      <c r="F141" s="208"/>
      <c r="G141" s="209" t="s">
        <v>1646</v>
      </c>
      <c r="H141" s="179" t="s">
        <v>1536</v>
      </c>
      <c r="I141" s="179">
        <v>3</v>
      </c>
      <c r="J141" s="180"/>
      <c r="K141" s="179"/>
      <c r="L141" s="179"/>
      <c r="M141" s="180"/>
      <c r="N141" s="180"/>
      <c r="O141" s="180"/>
      <c r="P141" s="180"/>
      <c r="Q141" s="180"/>
      <c r="R141" s="181"/>
      <c r="S141" s="182"/>
      <c r="T141" s="180"/>
      <c r="U141" s="180"/>
    </row>
    <row r="142" spans="1:21" s="195" customFormat="1" ht="12.75" outlineLevel="3" x14ac:dyDescent="0.2">
      <c r="A142" s="185"/>
      <c r="B142" s="186"/>
      <c r="C142" s="185"/>
      <c r="D142" s="185"/>
      <c r="E142" s="210" t="s">
        <v>1647</v>
      </c>
      <c r="F142" s="211"/>
      <c r="G142" s="212" t="s">
        <v>1647</v>
      </c>
      <c r="H142" s="191" t="s">
        <v>1535</v>
      </c>
      <c r="I142" s="191">
        <v>4</v>
      </c>
      <c r="J142" s="192"/>
      <c r="K142" s="191"/>
      <c r="L142" s="191"/>
      <c r="M142" s="192"/>
      <c r="N142" s="192" t="s">
        <v>1608</v>
      </c>
      <c r="O142" s="192"/>
      <c r="P142" s="192"/>
      <c r="Q142" s="192"/>
      <c r="R142" s="193"/>
      <c r="S142" s="194"/>
      <c r="T142" s="192"/>
      <c r="U142" s="192"/>
    </row>
    <row r="143" spans="1:21" s="161" customFormat="1" ht="24" x14ac:dyDescent="0.3">
      <c r="A143" s="152"/>
      <c r="B143" s="216" t="s">
        <v>600</v>
      </c>
      <c r="C143" s="226"/>
      <c r="D143" s="226"/>
      <c r="E143" s="226"/>
      <c r="F143" s="227"/>
      <c r="G143" s="228" t="s">
        <v>600</v>
      </c>
      <c r="H143" s="157" t="s">
        <v>1548</v>
      </c>
      <c r="I143" s="157">
        <v>1</v>
      </c>
      <c r="J143" s="157" t="s">
        <v>599</v>
      </c>
      <c r="K143" s="157">
        <v>1</v>
      </c>
      <c r="L143" s="157" t="s">
        <v>1535</v>
      </c>
      <c r="M143" s="158" t="s">
        <v>1143</v>
      </c>
      <c r="N143" s="158" t="s">
        <v>1144</v>
      </c>
      <c r="O143" s="158"/>
      <c r="P143" s="158"/>
      <c r="Q143" s="158"/>
      <c r="R143" s="159"/>
      <c r="S143" s="160" t="s">
        <v>1555</v>
      </c>
      <c r="T143" s="158" t="s">
        <v>1940</v>
      </c>
      <c r="U143" s="158" t="s">
        <v>2007</v>
      </c>
    </row>
    <row r="144" spans="1:21" s="172" customFormat="1" ht="23.25" outlineLevel="1" x14ac:dyDescent="0.25">
      <c r="A144" s="162"/>
      <c r="B144" s="163"/>
      <c r="C144" s="229" t="s">
        <v>605</v>
      </c>
      <c r="D144" s="230"/>
      <c r="E144" s="230"/>
      <c r="F144" s="231"/>
      <c r="G144" s="232" t="s">
        <v>605</v>
      </c>
      <c r="H144" s="168" t="s">
        <v>1535</v>
      </c>
      <c r="I144" s="168">
        <v>2</v>
      </c>
      <c r="J144" s="168" t="s">
        <v>604</v>
      </c>
      <c r="K144" s="168">
        <v>2</v>
      </c>
      <c r="L144" s="168" t="s">
        <v>1535</v>
      </c>
      <c r="M144" s="169" t="s">
        <v>1151</v>
      </c>
      <c r="N144" s="169" t="s">
        <v>1152</v>
      </c>
      <c r="O144" s="169" t="s">
        <v>1543</v>
      </c>
      <c r="P144" s="169" t="s">
        <v>1554</v>
      </c>
      <c r="Q144" s="169"/>
      <c r="R144" s="170"/>
      <c r="S144" s="171"/>
      <c r="T144" s="169" t="s">
        <v>1941</v>
      </c>
      <c r="U144" s="169" t="s">
        <v>2008</v>
      </c>
    </row>
    <row r="145" spans="1:21" s="172" customFormat="1" ht="15.75" outlineLevel="1" x14ac:dyDescent="0.25">
      <c r="A145" s="162"/>
      <c r="B145" s="162"/>
      <c r="C145" s="164" t="s">
        <v>1648</v>
      </c>
      <c r="D145" s="165"/>
      <c r="E145" s="165"/>
      <c r="F145" s="204"/>
      <c r="G145" s="205" t="s">
        <v>1648</v>
      </c>
      <c r="H145" s="168" t="s">
        <v>1535</v>
      </c>
      <c r="I145" s="168">
        <v>2</v>
      </c>
      <c r="J145" s="169"/>
      <c r="K145" s="168"/>
      <c r="L145" s="168"/>
      <c r="M145" s="169"/>
      <c r="N145" s="169"/>
      <c r="O145" s="169"/>
      <c r="P145" s="169"/>
      <c r="Q145" s="169"/>
      <c r="R145" s="170"/>
      <c r="S145" s="171"/>
      <c r="T145" s="169"/>
      <c r="U145" s="169"/>
    </row>
    <row r="146" spans="1:21" s="183" customFormat="1" ht="79.5" outlineLevel="2" x14ac:dyDescent="0.25">
      <c r="A146" s="173"/>
      <c r="B146" s="184"/>
      <c r="C146" s="173"/>
      <c r="D146" s="206" t="s">
        <v>602</v>
      </c>
      <c r="E146" s="207"/>
      <c r="F146" s="208"/>
      <c r="G146" s="209" t="s">
        <v>602</v>
      </c>
      <c r="H146" s="179" t="s">
        <v>1535</v>
      </c>
      <c r="I146" s="179">
        <v>3</v>
      </c>
      <c r="J146" s="179" t="s">
        <v>281</v>
      </c>
      <c r="K146" s="179">
        <v>2</v>
      </c>
      <c r="L146" s="179" t="s">
        <v>1535</v>
      </c>
      <c r="M146" s="180" t="s">
        <v>1147</v>
      </c>
      <c r="N146" s="180" t="s">
        <v>1148</v>
      </c>
      <c r="O146" s="180" t="s">
        <v>1518</v>
      </c>
      <c r="P146" s="180"/>
      <c r="Q146" s="180"/>
      <c r="R146" s="181"/>
      <c r="S146" s="182"/>
      <c r="T146" s="180" t="s">
        <v>1942</v>
      </c>
      <c r="U146" s="180" t="s">
        <v>2009</v>
      </c>
    </row>
    <row r="147" spans="1:21" s="195" customFormat="1" ht="78.75" outlineLevel="3" x14ac:dyDescent="0.2">
      <c r="A147" s="185"/>
      <c r="B147" s="186"/>
      <c r="C147" s="185"/>
      <c r="D147" s="185"/>
      <c r="E147" s="210" t="s">
        <v>603</v>
      </c>
      <c r="F147" s="211"/>
      <c r="G147" s="212" t="s">
        <v>603</v>
      </c>
      <c r="H147" s="191" t="s">
        <v>1535</v>
      </c>
      <c r="I147" s="191">
        <v>4</v>
      </c>
      <c r="J147" s="191" t="s">
        <v>282</v>
      </c>
      <c r="K147" s="191">
        <v>3</v>
      </c>
      <c r="L147" s="191" t="s">
        <v>1535</v>
      </c>
      <c r="M147" s="192" t="s">
        <v>1149</v>
      </c>
      <c r="N147" s="192" t="s">
        <v>1150</v>
      </c>
      <c r="O147" s="192" t="s">
        <v>1576</v>
      </c>
      <c r="P147" s="192"/>
      <c r="Q147" s="192"/>
      <c r="R147" s="193"/>
      <c r="S147" s="194"/>
      <c r="T147" s="192" t="s">
        <v>1942</v>
      </c>
      <c r="U147" s="192" t="s">
        <v>2009</v>
      </c>
    </row>
    <row r="148" spans="1:21" s="183" customFormat="1" ht="23.25" outlineLevel="2" x14ac:dyDescent="0.25">
      <c r="A148" s="173"/>
      <c r="B148" s="184"/>
      <c r="C148" s="173"/>
      <c r="D148" s="206" t="s">
        <v>611</v>
      </c>
      <c r="E148" s="207"/>
      <c r="F148" s="208"/>
      <c r="G148" s="209" t="s">
        <v>611</v>
      </c>
      <c r="H148" s="179" t="s">
        <v>1535</v>
      </c>
      <c r="I148" s="179">
        <v>3</v>
      </c>
      <c r="J148" s="179" t="s">
        <v>610</v>
      </c>
      <c r="K148" s="179">
        <v>2</v>
      </c>
      <c r="L148" s="179" t="s">
        <v>1535</v>
      </c>
      <c r="M148" s="180" t="s">
        <v>1159</v>
      </c>
      <c r="N148" s="180" t="s">
        <v>1160</v>
      </c>
      <c r="O148" s="180"/>
      <c r="P148" s="180"/>
      <c r="Q148" s="180"/>
      <c r="R148" s="181"/>
      <c r="S148" s="182"/>
      <c r="T148" s="180" t="s">
        <v>1943</v>
      </c>
      <c r="U148" s="180"/>
    </row>
    <row r="149" spans="1:21" s="195" customFormat="1" ht="56.25" outlineLevel="3" x14ac:dyDescent="0.2">
      <c r="A149" s="185"/>
      <c r="B149" s="186"/>
      <c r="C149" s="185"/>
      <c r="D149" s="185"/>
      <c r="E149" s="188" t="s">
        <v>612</v>
      </c>
      <c r="F149" s="214"/>
      <c r="G149" s="215" t="s">
        <v>612</v>
      </c>
      <c r="H149" s="191" t="s">
        <v>1535</v>
      </c>
      <c r="I149" s="191">
        <v>4</v>
      </c>
      <c r="J149" s="191" t="s">
        <v>62</v>
      </c>
      <c r="K149" s="191">
        <v>3</v>
      </c>
      <c r="L149" s="191" t="s">
        <v>1535</v>
      </c>
      <c r="M149" s="192" t="s">
        <v>1161</v>
      </c>
      <c r="N149" s="192" t="s">
        <v>1060</v>
      </c>
      <c r="O149" s="192" t="s">
        <v>1540</v>
      </c>
      <c r="P149" s="192"/>
      <c r="Q149" s="192"/>
      <c r="R149" s="193" t="s">
        <v>1649</v>
      </c>
      <c r="S149" s="194" t="s">
        <v>1594</v>
      </c>
      <c r="T149" s="192" t="s">
        <v>1944</v>
      </c>
      <c r="U149" s="192" t="s">
        <v>2316</v>
      </c>
    </row>
    <row r="150" spans="1:21" s="195" customFormat="1" ht="33.75" outlineLevel="3" x14ac:dyDescent="0.2">
      <c r="A150" s="185"/>
      <c r="B150" s="186"/>
      <c r="C150" s="185"/>
      <c r="D150" s="185"/>
      <c r="E150" s="188" t="s">
        <v>614</v>
      </c>
      <c r="F150" s="214"/>
      <c r="G150" s="215" t="s">
        <v>614</v>
      </c>
      <c r="H150" s="191" t="s">
        <v>1535</v>
      </c>
      <c r="I150" s="191">
        <v>4</v>
      </c>
      <c r="J150" s="191" t="s">
        <v>613</v>
      </c>
      <c r="K150" s="191">
        <v>3</v>
      </c>
      <c r="L150" s="191" t="s">
        <v>1535</v>
      </c>
      <c r="M150" s="192" t="s">
        <v>1162</v>
      </c>
      <c r="N150" s="192" t="s">
        <v>1062</v>
      </c>
      <c r="O150" s="192" t="s">
        <v>1540</v>
      </c>
      <c r="P150" s="192"/>
      <c r="Q150" s="192"/>
      <c r="R150" s="193"/>
      <c r="S150" s="194" t="s">
        <v>1594</v>
      </c>
      <c r="T150" s="192" t="s">
        <v>1944</v>
      </c>
      <c r="U150" s="192" t="s">
        <v>2317</v>
      </c>
    </row>
    <row r="151" spans="1:21" s="195" customFormat="1" ht="22.5" outlineLevel="3" x14ac:dyDescent="0.2">
      <c r="A151" s="185"/>
      <c r="B151" s="186"/>
      <c r="C151" s="185"/>
      <c r="D151" s="185"/>
      <c r="E151" s="188" t="s">
        <v>617</v>
      </c>
      <c r="F151" s="214"/>
      <c r="G151" s="215" t="s">
        <v>617</v>
      </c>
      <c r="H151" s="191" t="s">
        <v>1535</v>
      </c>
      <c r="I151" s="191">
        <v>4</v>
      </c>
      <c r="J151" s="191" t="s">
        <v>65</v>
      </c>
      <c r="K151" s="191">
        <v>3</v>
      </c>
      <c r="L151" s="191" t="s">
        <v>1535</v>
      </c>
      <c r="M151" s="192" t="s">
        <v>1164</v>
      </c>
      <c r="N151" s="192" t="s">
        <v>1165</v>
      </c>
      <c r="O151" s="192" t="s">
        <v>1540</v>
      </c>
      <c r="P151" s="192"/>
      <c r="Q151" s="192"/>
      <c r="R151" s="193" t="s">
        <v>1649</v>
      </c>
      <c r="S151" s="194"/>
      <c r="T151" s="192" t="s">
        <v>1945</v>
      </c>
      <c r="U151" s="192" t="s">
        <v>1997</v>
      </c>
    </row>
    <row r="152" spans="1:21" s="195" customFormat="1" ht="45" outlineLevel="3" x14ac:dyDescent="0.2">
      <c r="A152" s="185"/>
      <c r="B152" s="186"/>
      <c r="C152" s="185"/>
      <c r="D152" s="185"/>
      <c r="E152" s="188" t="s">
        <v>618</v>
      </c>
      <c r="F152" s="214"/>
      <c r="G152" s="215" t="s">
        <v>618</v>
      </c>
      <c r="H152" s="191" t="s">
        <v>1535</v>
      </c>
      <c r="I152" s="191">
        <v>4</v>
      </c>
      <c r="J152" s="191" t="s">
        <v>66</v>
      </c>
      <c r="K152" s="191">
        <v>3</v>
      </c>
      <c r="L152" s="191" t="s">
        <v>1535</v>
      </c>
      <c r="M152" s="192" t="s">
        <v>1166</v>
      </c>
      <c r="N152" s="192" t="s">
        <v>1067</v>
      </c>
      <c r="O152" s="192" t="s">
        <v>1540</v>
      </c>
      <c r="P152" s="192"/>
      <c r="Q152" s="192"/>
      <c r="R152" s="193" t="s">
        <v>1649</v>
      </c>
      <c r="S152" s="194"/>
      <c r="T152" s="192" t="s">
        <v>1946</v>
      </c>
      <c r="U152" s="192" t="s">
        <v>1998</v>
      </c>
    </row>
    <row r="153" spans="1:21" s="195" customFormat="1" ht="22.5" outlineLevel="3" x14ac:dyDescent="0.2">
      <c r="A153" s="185"/>
      <c r="B153" s="186"/>
      <c r="C153" s="185"/>
      <c r="D153" s="185"/>
      <c r="E153" s="188" t="s">
        <v>619</v>
      </c>
      <c r="F153" s="214"/>
      <c r="G153" s="215" t="s">
        <v>619</v>
      </c>
      <c r="H153" s="191" t="s">
        <v>1535</v>
      </c>
      <c r="I153" s="191">
        <v>4</v>
      </c>
      <c r="J153" s="191" t="s">
        <v>115</v>
      </c>
      <c r="K153" s="191">
        <v>3</v>
      </c>
      <c r="L153" s="191" t="s">
        <v>1535</v>
      </c>
      <c r="M153" s="192" t="s">
        <v>1167</v>
      </c>
      <c r="N153" s="192" t="s">
        <v>1069</v>
      </c>
      <c r="O153" s="192" t="s">
        <v>1540</v>
      </c>
      <c r="P153" s="192"/>
      <c r="Q153" s="192"/>
      <c r="R153" s="193" t="s">
        <v>1861</v>
      </c>
      <c r="S153" s="194"/>
      <c r="T153" s="192" t="s">
        <v>1947</v>
      </c>
      <c r="U153" s="192" t="s">
        <v>1999</v>
      </c>
    </row>
    <row r="154" spans="1:21" s="195" customFormat="1" ht="12.75" outlineLevel="3" x14ac:dyDescent="0.2">
      <c r="A154" s="185"/>
      <c r="B154" s="186"/>
      <c r="C154" s="185"/>
      <c r="D154" s="185"/>
      <c r="E154" s="210" t="s">
        <v>1650</v>
      </c>
      <c r="F154" s="211"/>
      <c r="G154" s="212" t="s">
        <v>1650</v>
      </c>
      <c r="H154" s="191" t="s">
        <v>1548</v>
      </c>
      <c r="I154" s="191">
        <v>4</v>
      </c>
      <c r="J154" s="191"/>
      <c r="K154" s="192"/>
      <c r="L154" s="191"/>
      <c r="M154" s="192"/>
      <c r="N154" s="192"/>
      <c r="O154" s="192"/>
      <c r="P154" s="192"/>
      <c r="Q154" s="192"/>
      <c r="R154" s="193"/>
      <c r="S154" s="194"/>
      <c r="T154" s="192"/>
      <c r="U154" s="192"/>
    </row>
    <row r="155" spans="1:21" s="203" customFormat="1" ht="33.75" outlineLevel="4" x14ac:dyDescent="0.2">
      <c r="A155" s="196"/>
      <c r="B155" s="197"/>
      <c r="C155" s="196"/>
      <c r="D155" s="196"/>
      <c r="E155" s="196"/>
      <c r="F155" s="213" t="s">
        <v>616</v>
      </c>
      <c r="G155" s="200" t="s">
        <v>616</v>
      </c>
      <c r="H155" s="200" t="s">
        <v>1536</v>
      </c>
      <c r="I155" s="200">
        <v>5</v>
      </c>
      <c r="J155" s="200" t="s">
        <v>615</v>
      </c>
      <c r="K155" s="200"/>
      <c r="L155" s="200" t="s">
        <v>1535</v>
      </c>
      <c r="M155" s="201" t="s">
        <v>1163</v>
      </c>
      <c r="N155" s="201" t="s">
        <v>1062</v>
      </c>
      <c r="O155" s="201" t="s">
        <v>1540</v>
      </c>
      <c r="P155" s="201"/>
      <c r="Q155" s="201"/>
      <c r="R155" s="202"/>
      <c r="S155" s="203" t="s">
        <v>1555</v>
      </c>
      <c r="T155" s="201" t="s">
        <v>1944</v>
      </c>
      <c r="U155" s="201" t="s">
        <v>2317</v>
      </c>
    </row>
    <row r="156" spans="1:21" s="195" customFormat="1" ht="12.75" outlineLevel="3" x14ac:dyDescent="0.2">
      <c r="A156" s="185"/>
      <c r="B156" s="186"/>
      <c r="C156" s="185"/>
      <c r="D156" s="185"/>
      <c r="E156" s="210" t="s">
        <v>1651</v>
      </c>
      <c r="F156" s="211"/>
      <c r="G156" s="212" t="s">
        <v>1651</v>
      </c>
      <c r="H156" s="191" t="s">
        <v>1535</v>
      </c>
      <c r="I156" s="191">
        <v>4</v>
      </c>
      <c r="J156" s="191"/>
      <c r="K156" s="191"/>
      <c r="L156" s="191"/>
      <c r="M156" s="192"/>
      <c r="N156" s="192"/>
      <c r="O156" s="192"/>
      <c r="P156" s="192"/>
      <c r="Q156" s="192"/>
      <c r="R156" s="193"/>
      <c r="S156" s="194"/>
      <c r="T156" s="192"/>
      <c r="U156" s="192"/>
    </row>
    <row r="157" spans="1:21" s="203" customFormat="1" ht="33.75" outlineLevel="4" x14ac:dyDescent="0.2">
      <c r="A157" s="196"/>
      <c r="B157" s="197"/>
      <c r="C157" s="233"/>
      <c r="D157" s="233"/>
      <c r="E157" s="196"/>
      <c r="F157" s="213" t="s">
        <v>621</v>
      </c>
      <c r="G157" s="200" t="s">
        <v>621</v>
      </c>
      <c r="H157" s="200" t="s">
        <v>1535</v>
      </c>
      <c r="I157" s="200">
        <v>5</v>
      </c>
      <c r="J157" s="200" t="s">
        <v>620</v>
      </c>
      <c r="K157" s="200">
        <v>3</v>
      </c>
      <c r="L157" s="200" t="s">
        <v>1536</v>
      </c>
      <c r="M157" s="201" t="s">
        <v>1168</v>
      </c>
      <c r="N157" s="201" t="s">
        <v>1071</v>
      </c>
      <c r="O157" s="201" t="s">
        <v>1546</v>
      </c>
      <c r="P157" s="201" t="s">
        <v>1652</v>
      </c>
      <c r="Q157" s="201"/>
      <c r="R157" s="202"/>
      <c r="S157" s="203" t="s">
        <v>1538</v>
      </c>
      <c r="T157" s="201" t="s">
        <v>1948</v>
      </c>
      <c r="U157" s="201"/>
    </row>
    <row r="158" spans="1:21" s="172" customFormat="1" ht="15.75" outlineLevel="1" x14ac:dyDescent="0.25">
      <c r="A158" s="162"/>
      <c r="B158" s="162"/>
      <c r="C158" s="164" t="s">
        <v>1653</v>
      </c>
      <c r="D158" s="165"/>
      <c r="E158" s="165"/>
      <c r="F158" s="224"/>
      <c r="G158" s="225" t="s">
        <v>1653</v>
      </c>
      <c r="H158" s="168" t="s">
        <v>1535</v>
      </c>
      <c r="I158" s="168">
        <v>2</v>
      </c>
      <c r="J158" s="168"/>
      <c r="K158" s="168"/>
      <c r="L158" s="168"/>
      <c r="M158" s="169"/>
      <c r="N158" s="169"/>
      <c r="O158" s="169"/>
      <c r="P158" s="169"/>
      <c r="Q158" s="169"/>
      <c r="R158" s="170"/>
      <c r="S158" s="171"/>
      <c r="T158" s="169"/>
      <c r="U158" s="169"/>
    </row>
    <row r="159" spans="1:21" s="183" customFormat="1" outlineLevel="2" x14ac:dyDescent="0.25">
      <c r="A159" s="173"/>
      <c r="B159" s="173"/>
      <c r="C159" s="173"/>
      <c r="D159" s="206" t="s">
        <v>1654</v>
      </c>
      <c r="E159" s="207"/>
      <c r="F159" s="208"/>
      <c r="G159" s="209" t="s">
        <v>1654</v>
      </c>
      <c r="H159" s="179" t="s">
        <v>1548</v>
      </c>
      <c r="I159" s="179">
        <v>3</v>
      </c>
      <c r="J159" s="179"/>
      <c r="K159" s="179"/>
      <c r="L159" s="179"/>
      <c r="M159" s="180"/>
      <c r="N159" s="180"/>
      <c r="O159" s="180"/>
      <c r="P159" s="180"/>
      <c r="Q159" s="180"/>
      <c r="R159" s="181"/>
      <c r="S159" s="182"/>
      <c r="T159" s="180"/>
      <c r="U159" s="180"/>
    </row>
    <row r="160" spans="1:21" s="195" customFormat="1" ht="78.75" outlineLevel="3" x14ac:dyDescent="0.2">
      <c r="A160" s="185"/>
      <c r="B160" s="185"/>
      <c r="C160" s="185"/>
      <c r="D160" s="185"/>
      <c r="E160" s="210" t="s">
        <v>601</v>
      </c>
      <c r="F160" s="211"/>
      <c r="G160" s="212" t="s">
        <v>601</v>
      </c>
      <c r="H160" s="191" t="s">
        <v>1536</v>
      </c>
      <c r="I160" s="191">
        <v>4</v>
      </c>
      <c r="J160" s="191" t="s">
        <v>280</v>
      </c>
      <c r="K160" s="191">
        <v>2</v>
      </c>
      <c r="L160" s="191" t="s">
        <v>1535</v>
      </c>
      <c r="M160" s="192" t="s">
        <v>1145</v>
      </c>
      <c r="N160" s="192" t="s">
        <v>1146</v>
      </c>
      <c r="O160" s="192" t="s">
        <v>1540</v>
      </c>
      <c r="P160" s="192"/>
      <c r="Q160" s="192"/>
      <c r="R160" s="193"/>
      <c r="S160" s="194" t="s">
        <v>1555</v>
      </c>
      <c r="T160" s="192" t="s">
        <v>1942</v>
      </c>
      <c r="U160" s="192" t="s">
        <v>2010</v>
      </c>
    </row>
    <row r="161" spans="1:21" s="161" customFormat="1" ht="17.25" x14ac:dyDescent="0.3">
      <c r="A161" s="152"/>
      <c r="B161" s="216" t="s">
        <v>623</v>
      </c>
      <c r="C161" s="226"/>
      <c r="D161" s="226"/>
      <c r="E161" s="226"/>
      <c r="F161" s="227"/>
      <c r="G161" s="228" t="s">
        <v>623</v>
      </c>
      <c r="H161" s="157" t="s">
        <v>1548</v>
      </c>
      <c r="I161" s="157">
        <v>1</v>
      </c>
      <c r="J161" s="157" t="s">
        <v>622</v>
      </c>
      <c r="K161" s="157">
        <v>1</v>
      </c>
      <c r="L161" s="157" t="s">
        <v>1535</v>
      </c>
      <c r="M161" s="158" t="s">
        <v>1169</v>
      </c>
      <c r="N161" s="158" t="s">
        <v>1170</v>
      </c>
      <c r="O161" s="158"/>
      <c r="P161" s="158"/>
      <c r="Q161" s="158"/>
      <c r="R161" s="159" t="s">
        <v>1862</v>
      </c>
      <c r="S161" s="160" t="s">
        <v>1555</v>
      </c>
      <c r="T161" s="158" t="s">
        <v>1949</v>
      </c>
      <c r="U161" s="158"/>
    </row>
    <row r="162" spans="1:21" s="172" customFormat="1" ht="23.25" outlineLevel="1" x14ac:dyDescent="0.25">
      <c r="A162" s="162"/>
      <c r="B162" s="163"/>
      <c r="C162" s="164" t="s">
        <v>624</v>
      </c>
      <c r="D162" s="165"/>
      <c r="E162" s="165"/>
      <c r="F162" s="204"/>
      <c r="G162" s="205" t="s">
        <v>624</v>
      </c>
      <c r="H162" s="168" t="s">
        <v>1536</v>
      </c>
      <c r="I162" s="168">
        <v>2</v>
      </c>
      <c r="J162" s="168" t="s">
        <v>70</v>
      </c>
      <c r="K162" s="168">
        <v>2</v>
      </c>
      <c r="L162" s="168" t="s">
        <v>1536</v>
      </c>
      <c r="M162" s="169" t="s">
        <v>1171</v>
      </c>
      <c r="N162" s="169" t="s">
        <v>1172</v>
      </c>
      <c r="O162" s="169" t="s">
        <v>1546</v>
      </c>
      <c r="P162" s="169" t="s">
        <v>1655</v>
      </c>
      <c r="Q162" s="169"/>
      <c r="R162" s="170"/>
      <c r="S162" s="171"/>
      <c r="T162" s="169" t="s">
        <v>1950</v>
      </c>
      <c r="U162" s="169" t="s">
        <v>2011</v>
      </c>
    </row>
    <row r="163" spans="1:21" s="183" customFormat="1" ht="23.25" outlineLevel="2" x14ac:dyDescent="0.25">
      <c r="A163" s="173"/>
      <c r="B163" s="173"/>
      <c r="C163" s="173"/>
      <c r="D163" s="206" t="s">
        <v>1656</v>
      </c>
      <c r="E163" s="207"/>
      <c r="F163" s="208"/>
      <c r="G163" s="209" t="s">
        <v>1656</v>
      </c>
      <c r="H163" s="179" t="s">
        <v>1548</v>
      </c>
      <c r="I163" s="179">
        <v>3</v>
      </c>
      <c r="J163" s="179" t="s">
        <v>159</v>
      </c>
      <c r="K163" s="179">
        <v>2</v>
      </c>
      <c r="L163" s="179" t="s">
        <v>1535</v>
      </c>
      <c r="M163" s="180" t="s">
        <v>1173</v>
      </c>
      <c r="N163" s="180" t="s">
        <v>1174</v>
      </c>
      <c r="O163" s="180" t="s">
        <v>1540</v>
      </c>
      <c r="P163" s="180"/>
      <c r="Q163" s="180"/>
      <c r="R163" s="181"/>
      <c r="S163" s="182" t="s">
        <v>1625</v>
      </c>
      <c r="T163" s="180" t="s">
        <v>1888</v>
      </c>
      <c r="U163" s="180" t="s">
        <v>1988</v>
      </c>
    </row>
    <row r="164" spans="1:21" s="172" customFormat="1" ht="23.25" outlineLevel="1" x14ac:dyDescent="0.25">
      <c r="A164" s="162"/>
      <c r="B164" s="162"/>
      <c r="C164" s="164" t="s">
        <v>626</v>
      </c>
      <c r="D164" s="223"/>
      <c r="E164" s="223"/>
      <c r="F164" s="224"/>
      <c r="G164" s="225" t="s">
        <v>626</v>
      </c>
      <c r="H164" s="168" t="s">
        <v>1548</v>
      </c>
      <c r="I164" s="168">
        <v>2</v>
      </c>
      <c r="J164" s="168" t="s">
        <v>160</v>
      </c>
      <c r="K164" s="168">
        <v>2</v>
      </c>
      <c r="L164" s="168" t="s">
        <v>1535</v>
      </c>
      <c r="M164" s="169" t="s">
        <v>1175</v>
      </c>
      <c r="N164" s="169" t="s">
        <v>1176</v>
      </c>
      <c r="O164" s="169" t="s">
        <v>1540</v>
      </c>
      <c r="P164" s="169"/>
      <c r="Q164" s="169"/>
      <c r="R164" s="170"/>
      <c r="S164" s="171" t="s">
        <v>1555</v>
      </c>
      <c r="T164" s="169" t="s">
        <v>1951</v>
      </c>
      <c r="U164" s="169" t="s">
        <v>2319</v>
      </c>
    </row>
    <row r="165" spans="1:21" s="172" customFormat="1" ht="23.25" outlineLevel="1" x14ac:dyDescent="0.25">
      <c r="A165" s="162"/>
      <c r="B165" s="162"/>
      <c r="C165" s="234" t="s">
        <v>633</v>
      </c>
      <c r="D165" s="223"/>
      <c r="E165" s="223"/>
      <c r="F165" s="224"/>
      <c r="G165" s="225" t="s">
        <v>633</v>
      </c>
      <c r="H165" s="168" t="s">
        <v>1535</v>
      </c>
      <c r="I165" s="168">
        <v>2</v>
      </c>
      <c r="J165" s="168" t="s">
        <v>632</v>
      </c>
      <c r="K165" s="168">
        <v>2</v>
      </c>
      <c r="L165" s="168" t="s">
        <v>1535</v>
      </c>
      <c r="M165" s="169" t="s">
        <v>1185</v>
      </c>
      <c r="N165" s="169" t="s">
        <v>1186</v>
      </c>
      <c r="O165" s="169"/>
      <c r="P165" s="169"/>
      <c r="Q165" s="169"/>
      <c r="R165" s="170"/>
      <c r="S165" s="171"/>
      <c r="T165" s="169" t="s">
        <v>1883</v>
      </c>
      <c r="U165" s="169"/>
    </row>
    <row r="166" spans="1:21" s="183" customFormat="1" ht="23.25" outlineLevel="2" x14ac:dyDescent="0.25">
      <c r="A166" s="173"/>
      <c r="B166" s="173"/>
      <c r="C166" s="173"/>
      <c r="D166" s="175" t="s">
        <v>635</v>
      </c>
      <c r="E166" s="176"/>
      <c r="F166" s="220"/>
      <c r="G166" s="221" t="s">
        <v>635</v>
      </c>
      <c r="H166" s="179" t="s">
        <v>1536</v>
      </c>
      <c r="I166" s="179">
        <v>3</v>
      </c>
      <c r="J166" s="179" t="s">
        <v>634</v>
      </c>
      <c r="K166" s="179">
        <v>3</v>
      </c>
      <c r="L166" s="179" t="s">
        <v>1536</v>
      </c>
      <c r="M166" s="180" t="s">
        <v>1187</v>
      </c>
      <c r="N166" s="180" t="s">
        <v>1188</v>
      </c>
      <c r="O166" s="180" t="s">
        <v>1540</v>
      </c>
      <c r="P166" s="180" t="s">
        <v>1657</v>
      </c>
      <c r="Q166" s="180"/>
      <c r="R166" s="181"/>
      <c r="S166" s="182"/>
      <c r="T166" s="180" t="s">
        <v>1883</v>
      </c>
      <c r="U166" s="180" t="s">
        <v>1989</v>
      </c>
    </row>
    <row r="167" spans="1:21" s="183" customFormat="1" outlineLevel="2" x14ac:dyDescent="0.25">
      <c r="A167" s="173"/>
      <c r="B167" s="173"/>
      <c r="C167" s="173"/>
      <c r="D167" s="206" t="s">
        <v>1658</v>
      </c>
      <c r="E167" s="207"/>
      <c r="F167" s="208"/>
      <c r="G167" s="209" t="s">
        <v>1658</v>
      </c>
      <c r="H167" s="179" t="s">
        <v>1536</v>
      </c>
      <c r="I167" s="179">
        <v>3</v>
      </c>
      <c r="J167" s="179"/>
      <c r="K167" s="179"/>
      <c r="L167" s="179"/>
      <c r="M167" s="180"/>
      <c r="N167" s="180" t="s">
        <v>1659</v>
      </c>
      <c r="O167" s="180"/>
      <c r="P167" s="180"/>
      <c r="Q167" s="180"/>
      <c r="R167" s="181"/>
      <c r="S167" s="182"/>
      <c r="T167" s="180"/>
      <c r="U167" s="180"/>
    </row>
    <row r="168" spans="1:21" s="183" customFormat="1" outlineLevel="2" x14ac:dyDescent="0.25">
      <c r="A168" s="173"/>
      <c r="B168" s="173"/>
      <c r="C168" s="173"/>
      <c r="D168" s="206" t="s">
        <v>637</v>
      </c>
      <c r="E168" s="207"/>
      <c r="F168" s="208"/>
      <c r="G168" s="209" t="s">
        <v>637</v>
      </c>
      <c r="H168" s="179" t="s">
        <v>1535</v>
      </c>
      <c r="I168" s="179">
        <v>3</v>
      </c>
      <c r="J168" s="179" t="s">
        <v>636</v>
      </c>
      <c r="K168" s="179">
        <v>3</v>
      </c>
      <c r="L168" s="179" t="s">
        <v>1535</v>
      </c>
      <c r="M168" s="180" t="s">
        <v>1189</v>
      </c>
      <c r="N168" s="180" t="s">
        <v>1190</v>
      </c>
      <c r="O168" s="180" t="s">
        <v>1540</v>
      </c>
      <c r="P168" s="180"/>
      <c r="Q168" s="180"/>
      <c r="R168" s="181"/>
      <c r="S168" s="182"/>
      <c r="T168" s="180" t="s">
        <v>1883</v>
      </c>
      <c r="U168" s="180" t="s">
        <v>1989</v>
      </c>
    </row>
    <row r="169" spans="1:21" s="172" customFormat="1" ht="15.75" outlineLevel="1" x14ac:dyDescent="0.25">
      <c r="A169" s="162"/>
      <c r="B169" s="162"/>
      <c r="C169" s="164" t="s">
        <v>628</v>
      </c>
      <c r="D169" s="223"/>
      <c r="E169" s="223"/>
      <c r="F169" s="224"/>
      <c r="G169" s="225" t="s">
        <v>628</v>
      </c>
      <c r="H169" s="168" t="s">
        <v>1535</v>
      </c>
      <c r="I169" s="168">
        <v>2</v>
      </c>
      <c r="J169" s="168" t="s">
        <v>627</v>
      </c>
      <c r="K169" s="168">
        <v>2</v>
      </c>
      <c r="L169" s="168" t="s">
        <v>1548</v>
      </c>
      <c r="M169" s="169" t="s">
        <v>1177</v>
      </c>
      <c r="N169" s="169" t="s">
        <v>1178</v>
      </c>
      <c r="O169" s="169"/>
      <c r="P169" s="169"/>
      <c r="Q169" s="169"/>
      <c r="R169" s="170"/>
      <c r="S169" s="171" t="s">
        <v>1538</v>
      </c>
      <c r="T169" s="169" t="s">
        <v>1883</v>
      </c>
      <c r="U169" s="169"/>
    </row>
    <row r="170" spans="1:21" s="183" customFormat="1" ht="34.5" outlineLevel="2" x14ac:dyDescent="0.25">
      <c r="A170" s="173"/>
      <c r="B170" s="173"/>
      <c r="C170" s="173"/>
      <c r="D170" s="175" t="s">
        <v>629</v>
      </c>
      <c r="E170" s="176"/>
      <c r="F170" s="220"/>
      <c r="G170" s="221" t="s">
        <v>629</v>
      </c>
      <c r="H170" s="179" t="s">
        <v>1535</v>
      </c>
      <c r="I170" s="179">
        <v>3</v>
      </c>
      <c r="J170" s="179" t="s">
        <v>40</v>
      </c>
      <c r="K170" s="179">
        <v>3</v>
      </c>
      <c r="L170" s="179" t="s">
        <v>1536</v>
      </c>
      <c r="M170" s="180" t="s">
        <v>1179</v>
      </c>
      <c r="N170" s="180" t="s">
        <v>1180</v>
      </c>
      <c r="O170" s="180" t="s">
        <v>1518</v>
      </c>
      <c r="P170" s="180" t="s">
        <v>1660</v>
      </c>
      <c r="Q170" s="180"/>
      <c r="R170" s="181" t="s">
        <v>1863</v>
      </c>
      <c r="S170" s="182"/>
      <c r="T170" s="180" t="s">
        <v>1952</v>
      </c>
      <c r="U170" s="265"/>
    </row>
    <row r="171" spans="1:21" s="183" customFormat="1" ht="23.25" outlineLevel="2" x14ac:dyDescent="0.25">
      <c r="A171" s="173"/>
      <c r="B171" s="173"/>
      <c r="C171" s="173"/>
      <c r="D171" s="175" t="s">
        <v>630</v>
      </c>
      <c r="E171" s="176"/>
      <c r="F171" s="220"/>
      <c r="G171" s="221" t="s">
        <v>630</v>
      </c>
      <c r="H171" s="179" t="s">
        <v>1535</v>
      </c>
      <c r="I171" s="179">
        <v>3</v>
      </c>
      <c r="J171" s="179" t="s">
        <v>163</v>
      </c>
      <c r="K171" s="179">
        <v>3</v>
      </c>
      <c r="L171" s="179" t="s">
        <v>1535</v>
      </c>
      <c r="M171" s="180" t="s">
        <v>1181</v>
      </c>
      <c r="N171" s="180" t="s">
        <v>1182</v>
      </c>
      <c r="O171" s="180" t="s">
        <v>1540</v>
      </c>
      <c r="P171" s="180"/>
      <c r="Q171" s="180"/>
      <c r="R171" s="181"/>
      <c r="S171" s="182"/>
      <c r="T171" s="180" t="s">
        <v>1936</v>
      </c>
      <c r="U171" s="180" t="s">
        <v>2318</v>
      </c>
    </row>
    <row r="172" spans="1:21" s="183" customFormat="1" outlineLevel="2" x14ac:dyDescent="0.25">
      <c r="A172" s="173"/>
      <c r="B172" s="173"/>
      <c r="C172" s="173"/>
      <c r="D172" s="206" t="s">
        <v>1661</v>
      </c>
      <c r="E172" s="207"/>
      <c r="F172" s="208"/>
      <c r="G172" s="209" t="s">
        <v>1661</v>
      </c>
      <c r="H172" s="179" t="s">
        <v>1535</v>
      </c>
      <c r="I172" s="179">
        <v>3</v>
      </c>
      <c r="J172" s="179"/>
      <c r="K172" s="179"/>
      <c r="L172" s="179"/>
      <c r="M172" s="180"/>
      <c r="N172" s="180"/>
      <c r="O172" s="180"/>
      <c r="P172" s="180"/>
      <c r="Q172" s="180"/>
      <c r="R172" s="181"/>
      <c r="S172" s="182"/>
      <c r="T172" s="180"/>
      <c r="U172" s="180"/>
    </row>
    <row r="173" spans="1:21" s="195" customFormat="1" ht="22.5" outlineLevel="3" x14ac:dyDescent="0.2">
      <c r="A173" s="185"/>
      <c r="B173" s="185"/>
      <c r="C173" s="222"/>
      <c r="D173" s="185"/>
      <c r="E173" s="210" t="s">
        <v>631</v>
      </c>
      <c r="F173" s="211"/>
      <c r="G173" s="212" t="s">
        <v>631</v>
      </c>
      <c r="H173" s="191" t="s">
        <v>1535</v>
      </c>
      <c r="I173" s="191">
        <v>4</v>
      </c>
      <c r="J173" s="191" t="s">
        <v>164</v>
      </c>
      <c r="K173" s="191">
        <v>3</v>
      </c>
      <c r="L173" s="191" t="s">
        <v>1535</v>
      </c>
      <c r="M173" s="192" t="s">
        <v>1183</v>
      </c>
      <c r="N173" s="192" t="s">
        <v>1184</v>
      </c>
      <c r="O173" s="192" t="s">
        <v>1518</v>
      </c>
      <c r="P173" s="192"/>
      <c r="Q173" s="192"/>
      <c r="R173" s="193" t="s">
        <v>1864</v>
      </c>
      <c r="S173" s="194"/>
      <c r="T173" s="192" t="s">
        <v>1953</v>
      </c>
      <c r="U173" s="192"/>
    </row>
    <row r="174" spans="1:21" s="172" customFormat="1" ht="15.75" outlineLevel="1" x14ac:dyDescent="0.25">
      <c r="A174" s="162"/>
      <c r="B174" s="162"/>
      <c r="C174" s="164" t="s">
        <v>639</v>
      </c>
      <c r="D174" s="165"/>
      <c r="E174" s="223"/>
      <c r="F174" s="224"/>
      <c r="G174" s="225" t="s">
        <v>639</v>
      </c>
      <c r="H174" s="168" t="s">
        <v>1535</v>
      </c>
      <c r="I174" s="168">
        <v>2</v>
      </c>
      <c r="J174" s="168" t="s">
        <v>638</v>
      </c>
      <c r="K174" s="168">
        <v>2</v>
      </c>
      <c r="L174" s="168" t="s">
        <v>1535</v>
      </c>
      <c r="M174" s="169" t="s">
        <v>1191</v>
      </c>
      <c r="N174" s="169" t="s">
        <v>1192</v>
      </c>
      <c r="O174" s="169"/>
      <c r="P174" s="169"/>
      <c r="Q174" s="169"/>
      <c r="R174" s="170"/>
      <c r="S174" s="171"/>
      <c r="T174" s="169" t="s">
        <v>1883</v>
      </c>
      <c r="U174" s="169"/>
    </row>
    <row r="175" spans="1:21" s="183" customFormat="1" ht="23.25" outlineLevel="2" x14ac:dyDescent="0.25">
      <c r="A175" s="173"/>
      <c r="B175" s="173"/>
      <c r="C175" s="173"/>
      <c r="D175" s="175" t="s">
        <v>641</v>
      </c>
      <c r="E175" s="176"/>
      <c r="F175" s="220"/>
      <c r="G175" s="221" t="s">
        <v>641</v>
      </c>
      <c r="H175" s="179" t="s">
        <v>1535</v>
      </c>
      <c r="I175" s="179">
        <v>3</v>
      </c>
      <c r="J175" s="179" t="s">
        <v>640</v>
      </c>
      <c r="K175" s="179">
        <v>3</v>
      </c>
      <c r="L175" s="179" t="s">
        <v>1535</v>
      </c>
      <c r="M175" s="180" t="s">
        <v>1193</v>
      </c>
      <c r="N175" s="180" t="s">
        <v>1194</v>
      </c>
      <c r="O175" s="180" t="s">
        <v>1518</v>
      </c>
      <c r="P175" s="180"/>
      <c r="Q175" s="180"/>
      <c r="R175" s="181"/>
      <c r="S175" s="182"/>
      <c r="T175" s="180" t="s">
        <v>1883</v>
      </c>
      <c r="U175" s="180" t="s">
        <v>1989</v>
      </c>
    </row>
    <row r="176" spans="1:21" s="183" customFormat="1" outlineLevel="2" x14ac:dyDescent="0.25">
      <c r="A176" s="173"/>
      <c r="B176" s="173"/>
      <c r="C176" s="173"/>
      <c r="D176" s="206" t="s">
        <v>1662</v>
      </c>
      <c r="E176" s="207"/>
      <c r="F176" s="208"/>
      <c r="G176" s="209" t="s">
        <v>1662</v>
      </c>
      <c r="H176" s="179" t="s">
        <v>1535</v>
      </c>
      <c r="I176" s="179">
        <v>3</v>
      </c>
      <c r="J176" s="179"/>
      <c r="K176" s="180"/>
      <c r="L176" s="179"/>
      <c r="M176" s="180"/>
      <c r="N176" s="180"/>
      <c r="O176" s="180"/>
      <c r="P176" s="180"/>
      <c r="Q176" s="180"/>
      <c r="R176" s="181"/>
      <c r="S176" s="182"/>
      <c r="T176" s="180"/>
      <c r="U176" s="180"/>
    </row>
    <row r="177" spans="1:21" s="195" customFormat="1" ht="12.75" outlineLevel="3" x14ac:dyDescent="0.2">
      <c r="A177" s="185"/>
      <c r="B177" s="185"/>
      <c r="C177" s="185"/>
      <c r="D177" s="185"/>
      <c r="E177" s="210" t="s">
        <v>644</v>
      </c>
      <c r="F177" s="211"/>
      <c r="G177" s="212" t="s">
        <v>644</v>
      </c>
      <c r="H177" s="191" t="s">
        <v>1535</v>
      </c>
      <c r="I177" s="191">
        <v>4</v>
      </c>
      <c r="J177" s="191" t="s">
        <v>643</v>
      </c>
      <c r="K177" s="191">
        <v>3</v>
      </c>
      <c r="L177" s="191" t="s">
        <v>1535</v>
      </c>
      <c r="M177" s="192" t="s">
        <v>1197</v>
      </c>
      <c r="N177" s="192" t="s">
        <v>1198</v>
      </c>
      <c r="O177" s="192" t="s">
        <v>1518</v>
      </c>
      <c r="P177" s="192"/>
      <c r="Q177" s="192"/>
      <c r="R177" s="193"/>
      <c r="S177" s="194"/>
      <c r="T177" s="192" t="s">
        <v>1883</v>
      </c>
      <c r="U177" s="192" t="s">
        <v>1989</v>
      </c>
    </row>
    <row r="178" spans="1:21" s="161" customFormat="1" ht="17.25" x14ac:dyDescent="0.3">
      <c r="A178" s="152"/>
      <c r="B178" s="216" t="s">
        <v>1663</v>
      </c>
      <c r="C178" s="226"/>
      <c r="D178" s="226"/>
      <c r="E178" s="226"/>
      <c r="F178" s="227"/>
      <c r="G178" s="228" t="s">
        <v>1663</v>
      </c>
      <c r="H178" s="157" t="s">
        <v>1548</v>
      </c>
      <c r="I178" s="157">
        <v>1</v>
      </c>
      <c r="J178" s="157"/>
      <c r="K178" s="158"/>
      <c r="L178" s="157"/>
      <c r="M178" s="158"/>
      <c r="N178" s="158"/>
      <c r="O178" s="158"/>
      <c r="P178" s="158"/>
      <c r="Q178" s="158"/>
      <c r="R178" s="159"/>
      <c r="S178" s="160"/>
      <c r="T178" s="158"/>
      <c r="U178" s="158"/>
    </row>
    <row r="179" spans="1:21" s="172" customFormat="1" ht="23.25" outlineLevel="1" x14ac:dyDescent="0.25">
      <c r="A179" s="162"/>
      <c r="B179" s="163"/>
      <c r="C179" s="164" t="s">
        <v>480</v>
      </c>
      <c r="D179" s="165"/>
      <c r="E179" s="165"/>
      <c r="F179" s="204"/>
      <c r="G179" s="205" t="s">
        <v>480</v>
      </c>
      <c r="H179" s="168" t="s">
        <v>1548</v>
      </c>
      <c r="I179" s="168">
        <v>2</v>
      </c>
      <c r="J179" s="168" t="s">
        <v>303</v>
      </c>
      <c r="K179" s="168">
        <v>1</v>
      </c>
      <c r="L179" s="168" t="s">
        <v>1535</v>
      </c>
      <c r="M179" s="169" t="s">
        <v>1012</v>
      </c>
      <c r="N179" s="169" t="s">
        <v>1013</v>
      </c>
      <c r="O179" s="169" t="s">
        <v>1540</v>
      </c>
      <c r="P179" s="169" t="s">
        <v>1545</v>
      </c>
      <c r="Q179" s="169"/>
      <c r="R179" s="170"/>
      <c r="S179" s="171" t="s">
        <v>1555</v>
      </c>
      <c r="T179" s="169" t="s">
        <v>1883</v>
      </c>
      <c r="U179" s="169" t="s">
        <v>1986</v>
      </c>
    </row>
    <row r="180" spans="1:21" s="161" customFormat="1" ht="24" x14ac:dyDescent="0.3">
      <c r="A180" s="152"/>
      <c r="B180" s="216" t="s">
        <v>646</v>
      </c>
      <c r="C180" s="217"/>
      <c r="D180" s="217"/>
      <c r="E180" s="217"/>
      <c r="F180" s="218"/>
      <c r="G180" s="219" t="s">
        <v>646</v>
      </c>
      <c r="H180" s="157" t="s">
        <v>1548</v>
      </c>
      <c r="I180" s="157">
        <v>1</v>
      </c>
      <c r="J180" s="157" t="s">
        <v>645</v>
      </c>
      <c r="K180" s="157">
        <v>1</v>
      </c>
      <c r="L180" s="157" t="s">
        <v>1548</v>
      </c>
      <c r="M180" s="158" t="s">
        <v>1199</v>
      </c>
      <c r="N180" s="158" t="s">
        <v>1200</v>
      </c>
      <c r="O180" s="158"/>
      <c r="P180" s="158"/>
      <c r="Q180" s="158" t="s">
        <v>1664</v>
      </c>
      <c r="R180" s="159"/>
      <c r="S180" s="160" t="s">
        <v>1551</v>
      </c>
      <c r="T180" s="158" t="s">
        <v>1954</v>
      </c>
      <c r="U180" s="158" t="s">
        <v>2012</v>
      </c>
    </row>
    <row r="181" spans="1:21" s="161" customFormat="1" ht="24" x14ac:dyDescent="0.3">
      <c r="A181" s="152"/>
      <c r="B181" s="153" t="s">
        <v>646</v>
      </c>
      <c r="C181" s="235"/>
      <c r="D181" s="235"/>
      <c r="E181" s="235"/>
      <c r="F181" s="236"/>
      <c r="G181" s="237" t="s">
        <v>646</v>
      </c>
      <c r="H181" s="157" t="s">
        <v>1548</v>
      </c>
      <c r="I181" s="157">
        <v>1</v>
      </c>
      <c r="J181" s="157" t="s">
        <v>660</v>
      </c>
      <c r="K181" s="157">
        <v>1</v>
      </c>
      <c r="L181" s="157" t="s">
        <v>1548</v>
      </c>
      <c r="M181" s="158" t="s">
        <v>1215</v>
      </c>
      <c r="N181" s="158" t="s">
        <v>1216</v>
      </c>
      <c r="O181" s="158"/>
      <c r="P181" s="158"/>
      <c r="Q181" s="158" t="s">
        <v>1665</v>
      </c>
      <c r="R181" s="159"/>
      <c r="S181" s="160" t="s">
        <v>1551</v>
      </c>
      <c r="T181" s="158" t="s">
        <v>1954</v>
      </c>
      <c r="U181" s="158" t="s">
        <v>2013</v>
      </c>
    </row>
    <row r="182" spans="1:21" s="172" customFormat="1" ht="23.25" outlineLevel="1" x14ac:dyDescent="0.25">
      <c r="A182" s="162"/>
      <c r="B182" s="163"/>
      <c r="C182" s="164" t="s">
        <v>1666</v>
      </c>
      <c r="D182" s="165"/>
      <c r="E182" s="165"/>
      <c r="F182" s="204"/>
      <c r="G182" s="205" t="s">
        <v>1666</v>
      </c>
      <c r="H182" s="168" t="s">
        <v>1536</v>
      </c>
      <c r="I182" s="168">
        <v>2</v>
      </c>
      <c r="J182" s="168"/>
      <c r="K182" s="168"/>
      <c r="L182" s="168"/>
      <c r="M182" s="169"/>
      <c r="N182" s="169" t="s">
        <v>1667</v>
      </c>
      <c r="O182" s="169"/>
      <c r="P182" s="169"/>
      <c r="Q182" s="169"/>
      <c r="R182" s="170"/>
      <c r="S182" s="171"/>
      <c r="T182" s="169"/>
      <c r="U182" s="169"/>
    </row>
    <row r="183" spans="1:21" s="172" customFormat="1" ht="68.25" outlineLevel="1" x14ac:dyDescent="0.25">
      <c r="A183" s="162"/>
      <c r="B183" s="162"/>
      <c r="C183" s="234" t="s">
        <v>659</v>
      </c>
      <c r="D183" s="223"/>
      <c r="E183" s="223"/>
      <c r="F183" s="224"/>
      <c r="G183" s="225" t="s">
        <v>659</v>
      </c>
      <c r="H183" s="168" t="s">
        <v>1535</v>
      </c>
      <c r="I183" s="168">
        <v>2</v>
      </c>
      <c r="J183" s="168" t="s">
        <v>658</v>
      </c>
      <c r="K183" s="168">
        <v>2</v>
      </c>
      <c r="L183" s="168" t="s">
        <v>1535</v>
      </c>
      <c r="M183" s="169" t="s">
        <v>1213</v>
      </c>
      <c r="N183" s="169" t="s">
        <v>1214</v>
      </c>
      <c r="O183" s="169" t="s">
        <v>1546</v>
      </c>
      <c r="P183" s="169" t="s">
        <v>1668</v>
      </c>
      <c r="Q183" s="169" t="s">
        <v>1664</v>
      </c>
      <c r="R183" s="170"/>
      <c r="S183" s="171"/>
      <c r="T183" s="169" t="s">
        <v>1955</v>
      </c>
      <c r="U183" s="169" t="s">
        <v>2321</v>
      </c>
    </row>
    <row r="184" spans="1:21" s="172" customFormat="1" ht="68.25" outlineLevel="1" x14ac:dyDescent="0.25">
      <c r="A184" s="162"/>
      <c r="B184" s="162"/>
      <c r="C184" s="164" t="s">
        <v>659</v>
      </c>
      <c r="D184" s="165"/>
      <c r="E184" s="165"/>
      <c r="F184" s="204"/>
      <c r="G184" s="205" t="s">
        <v>659</v>
      </c>
      <c r="H184" s="168" t="s">
        <v>1535</v>
      </c>
      <c r="I184" s="168">
        <v>2</v>
      </c>
      <c r="J184" s="168" t="s">
        <v>666</v>
      </c>
      <c r="K184" s="168">
        <v>2</v>
      </c>
      <c r="L184" s="168" t="s">
        <v>1535</v>
      </c>
      <c r="M184" s="169" t="s">
        <v>1229</v>
      </c>
      <c r="N184" s="169" t="s">
        <v>1230</v>
      </c>
      <c r="O184" s="169" t="s">
        <v>1546</v>
      </c>
      <c r="P184" s="169" t="s">
        <v>1669</v>
      </c>
      <c r="Q184" s="169" t="s">
        <v>1665</v>
      </c>
      <c r="R184" s="170"/>
      <c r="S184" s="171"/>
      <c r="T184" s="169" t="s">
        <v>1955</v>
      </c>
      <c r="U184" s="169" t="s">
        <v>2323</v>
      </c>
    </row>
    <row r="185" spans="1:21" s="172" customFormat="1" ht="68.25" outlineLevel="1" x14ac:dyDescent="0.25">
      <c r="A185" s="162"/>
      <c r="B185" s="162"/>
      <c r="C185" s="164" t="s">
        <v>657</v>
      </c>
      <c r="D185" s="165"/>
      <c r="E185" s="165"/>
      <c r="F185" s="204"/>
      <c r="G185" s="205" t="s">
        <v>657</v>
      </c>
      <c r="H185" s="168" t="s">
        <v>1548</v>
      </c>
      <c r="I185" s="168">
        <v>2</v>
      </c>
      <c r="J185" s="168" t="s">
        <v>325</v>
      </c>
      <c r="K185" s="168">
        <v>2</v>
      </c>
      <c r="L185" s="168" t="s">
        <v>1535</v>
      </c>
      <c r="M185" s="169" t="s">
        <v>1211</v>
      </c>
      <c r="N185" s="169" t="s">
        <v>1212</v>
      </c>
      <c r="O185" s="169" t="s">
        <v>1540</v>
      </c>
      <c r="P185" s="169" t="s">
        <v>1668</v>
      </c>
      <c r="Q185" s="169" t="s">
        <v>1664</v>
      </c>
      <c r="R185" s="170"/>
      <c r="S185" s="171" t="s">
        <v>1555</v>
      </c>
      <c r="T185" s="169" t="s">
        <v>1955</v>
      </c>
      <c r="U185" s="169" t="s">
        <v>2320</v>
      </c>
    </row>
    <row r="186" spans="1:21" s="172" customFormat="1" ht="68.25" outlineLevel="1" x14ac:dyDescent="0.25">
      <c r="A186" s="162"/>
      <c r="B186" s="162"/>
      <c r="C186" s="164" t="s">
        <v>657</v>
      </c>
      <c r="D186" s="165"/>
      <c r="E186" s="165"/>
      <c r="F186" s="204"/>
      <c r="G186" s="205" t="s">
        <v>657</v>
      </c>
      <c r="H186" s="168" t="s">
        <v>1548</v>
      </c>
      <c r="I186" s="168">
        <v>2</v>
      </c>
      <c r="J186" s="168" t="s">
        <v>328</v>
      </c>
      <c r="K186" s="168">
        <v>2</v>
      </c>
      <c r="L186" s="168" t="s">
        <v>1535</v>
      </c>
      <c r="M186" s="169" t="s">
        <v>1227</v>
      </c>
      <c r="N186" s="169" t="s">
        <v>1228</v>
      </c>
      <c r="O186" s="169" t="s">
        <v>1540</v>
      </c>
      <c r="P186" s="169" t="s">
        <v>1669</v>
      </c>
      <c r="Q186" s="169" t="s">
        <v>1665</v>
      </c>
      <c r="R186" s="170" t="s">
        <v>2651</v>
      </c>
      <c r="S186" s="171" t="s">
        <v>1555</v>
      </c>
      <c r="T186" s="169" t="s">
        <v>1955</v>
      </c>
      <c r="U186" s="169" t="s">
        <v>2322</v>
      </c>
    </row>
    <row r="187" spans="1:21" s="172" customFormat="1" ht="68.25" outlineLevel="1" x14ac:dyDescent="0.25">
      <c r="A187" s="162"/>
      <c r="B187" s="162"/>
      <c r="C187" s="164" t="s">
        <v>652</v>
      </c>
      <c r="D187" s="165"/>
      <c r="E187" s="165"/>
      <c r="F187" s="204"/>
      <c r="G187" s="205" t="s">
        <v>652</v>
      </c>
      <c r="H187" s="168" t="s">
        <v>1535</v>
      </c>
      <c r="I187" s="168">
        <v>2</v>
      </c>
      <c r="J187" s="168" t="s">
        <v>651</v>
      </c>
      <c r="K187" s="168">
        <v>2</v>
      </c>
      <c r="L187" s="168" t="s">
        <v>1535</v>
      </c>
      <c r="M187" s="169" t="s">
        <v>1205</v>
      </c>
      <c r="N187" s="169" t="s">
        <v>1206</v>
      </c>
      <c r="O187" s="169" t="s">
        <v>1670</v>
      </c>
      <c r="P187" s="169"/>
      <c r="Q187" s="169" t="s">
        <v>1664</v>
      </c>
      <c r="R187" s="170"/>
      <c r="S187" s="171" t="s">
        <v>1551</v>
      </c>
      <c r="T187" s="169" t="s">
        <v>1942</v>
      </c>
      <c r="U187" s="169" t="s">
        <v>2310</v>
      </c>
    </row>
    <row r="188" spans="1:21" s="172" customFormat="1" ht="68.25" outlineLevel="1" x14ac:dyDescent="0.25">
      <c r="A188" s="162"/>
      <c r="B188" s="162"/>
      <c r="C188" s="164" t="s">
        <v>652</v>
      </c>
      <c r="D188" s="165"/>
      <c r="E188" s="165"/>
      <c r="F188" s="204"/>
      <c r="G188" s="205" t="s">
        <v>652</v>
      </c>
      <c r="H188" s="168" t="s">
        <v>1535</v>
      </c>
      <c r="I188" s="168">
        <v>2</v>
      </c>
      <c r="J188" s="168" t="s">
        <v>663</v>
      </c>
      <c r="K188" s="168">
        <v>2</v>
      </c>
      <c r="L188" s="168" t="s">
        <v>1535</v>
      </c>
      <c r="M188" s="169" t="s">
        <v>1221</v>
      </c>
      <c r="N188" s="169" t="s">
        <v>1222</v>
      </c>
      <c r="O188" s="169" t="s">
        <v>1670</v>
      </c>
      <c r="P188" s="169"/>
      <c r="Q188" s="169" t="s">
        <v>1665</v>
      </c>
      <c r="R188" s="170"/>
      <c r="S188" s="171" t="s">
        <v>1551</v>
      </c>
      <c r="T188" s="169" t="s">
        <v>1942</v>
      </c>
      <c r="U188" s="169" t="s">
        <v>2310</v>
      </c>
    </row>
    <row r="189" spans="1:21" s="172" customFormat="1" ht="79.5" outlineLevel="1" x14ac:dyDescent="0.25">
      <c r="A189" s="162"/>
      <c r="B189" s="162"/>
      <c r="C189" s="164" t="s">
        <v>648</v>
      </c>
      <c r="D189" s="165"/>
      <c r="E189" s="165"/>
      <c r="F189" s="204"/>
      <c r="G189" s="205" t="s">
        <v>648</v>
      </c>
      <c r="H189" s="168" t="s">
        <v>1536</v>
      </c>
      <c r="I189" s="168">
        <v>2</v>
      </c>
      <c r="J189" s="168" t="s">
        <v>647</v>
      </c>
      <c r="K189" s="168">
        <v>2</v>
      </c>
      <c r="L189" s="168" t="s">
        <v>1536</v>
      </c>
      <c r="M189" s="169" t="s">
        <v>1201</v>
      </c>
      <c r="N189" s="169" t="s">
        <v>1202</v>
      </c>
      <c r="O189" s="169" t="s">
        <v>1671</v>
      </c>
      <c r="P189" s="169" t="s">
        <v>1672</v>
      </c>
      <c r="Q189" s="169" t="s">
        <v>1664</v>
      </c>
      <c r="R189" s="170" t="s">
        <v>1865</v>
      </c>
      <c r="S189" s="171"/>
      <c r="T189" s="169" t="s">
        <v>1956</v>
      </c>
      <c r="U189" s="169" t="s">
        <v>2015</v>
      </c>
    </row>
    <row r="190" spans="1:21" s="172" customFormat="1" ht="79.5" outlineLevel="1" x14ac:dyDescent="0.25">
      <c r="A190" s="162"/>
      <c r="B190" s="162"/>
      <c r="C190" s="234" t="s">
        <v>648</v>
      </c>
      <c r="D190" s="223"/>
      <c r="E190" s="223"/>
      <c r="F190" s="224"/>
      <c r="G190" s="225" t="s">
        <v>648</v>
      </c>
      <c r="H190" s="168" t="s">
        <v>1536</v>
      </c>
      <c r="I190" s="168">
        <v>2</v>
      </c>
      <c r="J190" s="168" t="s">
        <v>661</v>
      </c>
      <c r="K190" s="168">
        <v>2</v>
      </c>
      <c r="L190" s="168" t="s">
        <v>1536</v>
      </c>
      <c r="M190" s="169" t="s">
        <v>1217</v>
      </c>
      <c r="N190" s="169" t="s">
        <v>1218</v>
      </c>
      <c r="O190" s="169" t="s">
        <v>1671</v>
      </c>
      <c r="P190" s="169" t="s">
        <v>1673</v>
      </c>
      <c r="Q190" s="169" t="s">
        <v>1665</v>
      </c>
      <c r="R190" s="170" t="s">
        <v>1865</v>
      </c>
      <c r="S190" s="171"/>
      <c r="T190" s="169" t="s">
        <v>1956</v>
      </c>
      <c r="U190" s="169" t="s">
        <v>2016</v>
      </c>
    </row>
    <row r="191" spans="1:21" s="183" customFormat="1" outlineLevel="2" x14ac:dyDescent="0.25">
      <c r="A191" s="173"/>
      <c r="B191" s="173"/>
      <c r="C191" s="173"/>
      <c r="D191" s="206" t="s">
        <v>1674</v>
      </c>
      <c r="E191" s="207"/>
      <c r="F191" s="208"/>
      <c r="G191" s="209" t="s">
        <v>1674</v>
      </c>
      <c r="H191" s="179" t="s">
        <v>1536</v>
      </c>
      <c r="I191" s="179">
        <v>3</v>
      </c>
      <c r="J191" s="179"/>
      <c r="K191" s="179"/>
      <c r="L191" s="179"/>
      <c r="M191" s="180"/>
      <c r="N191" s="180" t="s">
        <v>1675</v>
      </c>
      <c r="O191" s="180"/>
      <c r="P191" s="180"/>
      <c r="Q191" s="180"/>
      <c r="R191" s="181"/>
      <c r="S191" s="182"/>
      <c r="T191" s="180"/>
      <c r="U191" s="180"/>
    </row>
    <row r="192" spans="1:21" s="172" customFormat="1" ht="68.25" outlineLevel="1" x14ac:dyDescent="0.25">
      <c r="A192" s="162"/>
      <c r="B192" s="162"/>
      <c r="C192" s="164" t="s">
        <v>650</v>
      </c>
      <c r="D192" s="223"/>
      <c r="E192" s="223"/>
      <c r="F192" s="224"/>
      <c r="G192" s="225" t="s">
        <v>650</v>
      </c>
      <c r="H192" s="168" t="s">
        <v>1535</v>
      </c>
      <c r="I192" s="168">
        <v>2</v>
      </c>
      <c r="J192" s="168" t="s">
        <v>649</v>
      </c>
      <c r="K192" s="168">
        <v>2</v>
      </c>
      <c r="L192" s="168" t="s">
        <v>1535</v>
      </c>
      <c r="M192" s="169" t="s">
        <v>1203</v>
      </c>
      <c r="N192" s="169" t="s">
        <v>1204</v>
      </c>
      <c r="O192" s="169" t="s">
        <v>1671</v>
      </c>
      <c r="P192" s="169"/>
      <c r="Q192" s="169" t="s">
        <v>1664</v>
      </c>
      <c r="R192" s="170"/>
      <c r="S192" s="171"/>
      <c r="T192" s="169" t="s">
        <v>1942</v>
      </c>
      <c r="U192" s="169" t="s">
        <v>2014</v>
      </c>
    </row>
    <row r="193" spans="1:21" s="172" customFormat="1" ht="68.25" outlineLevel="1" x14ac:dyDescent="0.25">
      <c r="A193" s="162"/>
      <c r="B193" s="162"/>
      <c r="C193" s="234" t="s">
        <v>650</v>
      </c>
      <c r="D193" s="223"/>
      <c r="E193" s="223"/>
      <c r="F193" s="224"/>
      <c r="G193" s="225" t="s">
        <v>650</v>
      </c>
      <c r="H193" s="168" t="s">
        <v>1535</v>
      </c>
      <c r="I193" s="168">
        <v>2</v>
      </c>
      <c r="J193" s="168" t="s">
        <v>662</v>
      </c>
      <c r="K193" s="168">
        <v>2</v>
      </c>
      <c r="L193" s="168" t="s">
        <v>1535</v>
      </c>
      <c r="M193" s="169" t="s">
        <v>1219</v>
      </c>
      <c r="N193" s="169" t="s">
        <v>1220</v>
      </c>
      <c r="O193" s="169" t="s">
        <v>1671</v>
      </c>
      <c r="P193" s="169"/>
      <c r="Q193" s="169" t="s">
        <v>1665</v>
      </c>
      <c r="R193" s="170"/>
      <c r="S193" s="171"/>
      <c r="T193" s="169" t="s">
        <v>1942</v>
      </c>
      <c r="U193" s="169" t="s">
        <v>2014</v>
      </c>
    </row>
    <row r="194" spans="1:21" s="183" customFormat="1" outlineLevel="2" x14ac:dyDescent="0.25">
      <c r="A194" s="173"/>
      <c r="B194" s="173"/>
      <c r="C194" s="173"/>
      <c r="D194" s="206" t="s">
        <v>1676</v>
      </c>
      <c r="E194" s="207"/>
      <c r="F194" s="208"/>
      <c r="G194" s="209" t="s">
        <v>1676</v>
      </c>
      <c r="H194" s="179" t="s">
        <v>1536</v>
      </c>
      <c r="I194" s="179">
        <v>3</v>
      </c>
      <c r="J194" s="179"/>
      <c r="K194" s="179"/>
      <c r="L194" s="179"/>
      <c r="M194" s="180"/>
      <c r="N194" s="180" t="s">
        <v>1675</v>
      </c>
      <c r="O194" s="180"/>
      <c r="P194" s="180"/>
      <c r="Q194" s="180"/>
      <c r="R194" s="181"/>
      <c r="S194" s="182"/>
      <c r="T194" s="180"/>
      <c r="U194" s="180"/>
    </row>
    <row r="195" spans="1:21" s="172" customFormat="1" ht="15.75" outlineLevel="1" x14ac:dyDescent="0.25">
      <c r="A195" s="162"/>
      <c r="B195" s="162"/>
      <c r="C195" s="164" t="s">
        <v>1677</v>
      </c>
      <c r="D195" s="223"/>
      <c r="E195" s="223"/>
      <c r="F195" s="224"/>
      <c r="G195" s="225" t="s">
        <v>1677</v>
      </c>
      <c r="H195" s="168" t="s">
        <v>1548</v>
      </c>
      <c r="I195" s="168">
        <v>2</v>
      </c>
      <c r="J195" s="168"/>
      <c r="K195" s="168"/>
      <c r="L195" s="168"/>
      <c r="M195" s="169"/>
      <c r="N195" s="169"/>
      <c r="O195" s="169"/>
      <c r="P195" s="169"/>
      <c r="Q195" s="169"/>
      <c r="R195" s="170"/>
      <c r="S195" s="171"/>
      <c r="T195" s="169"/>
      <c r="U195" s="169"/>
    </row>
    <row r="196" spans="1:21" s="183" customFormat="1" ht="45.75" outlineLevel="2" x14ac:dyDescent="0.25">
      <c r="A196" s="173"/>
      <c r="B196" s="173"/>
      <c r="C196" s="173"/>
      <c r="D196" s="175" t="s">
        <v>654</v>
      </c>
      <c r="E196" s="176"/>
      <c r="F196" s="220"/>
      <c r="G196" s="221" t="s">
        <v>654</v>
      </c>
      <c r="H196" s="179" t="s">
        <v>1535</v>
      </c>
      <c r="I196" s="179">
        <v>3</v>
      </c>
      <c r="J196" s="179" t="s">
        <v>653</v>
      </c>
      <c r="K196" s="179">
        <v>2</v>
      </c>
      <c r="L196" s="179" t="s">
        <v>1536</v>
      </c>
      <c r="M196" s="180" t="s">
        <v>1207</v>
      </c>
      <c r="N196" s="180" t="s">
        <v>1208</v>
      </c>
      <c r="O196" s="180" t="s">
        <v>1546</v>
      </c>
      <c r="P196" s="180" t="s">
        <v>1678</v>
      </c>
      <c r="Q196" s="180" t="s">
        <v>1679</v>
      </c>
      <c r="R196" s="181" t="s">
        <v>2656</v>
      </c>
      <c r="S196" s="182" t="s">
        <v>1680</v>
      </c>
      <c r="T196" s="180" t="s">
        <v>1957</v>
      </c>
      <c r="U196" s="180" t="s">
        <v>2017</v>
      </c>
    </row>
    <row r="197" spans="1:21" s="183" customFormat="1" ht="45.75" outlineLevel="2" x14ac:dyDescent="0.25">
      <c r="A197" s="173"/>
      <c r="B197" s="173"/>
      <c r="C197" s="173"/>
      <c r="D197" s="175" t="s">
        <v>654</v>
      </c>
      <c r="E197" s="176"/>
      <c r="F197" s="220"/>
      <c r="G197" s="221" t="s">
        <v>654</v>
      </c>
      <c r="H197" s="179" t="s">
        <v>1535</v>
      </c>
      <c r="I197" s="179">
        <v>3</v>
      </c>
      <c r="J197" s="179" t="s">
        <v>664</v>
      </c>
      <c r="K197" s="179">
        <v>2</v>
      </c>
      <c r="L197" s="179" t="s">
        <v>1536</v>
      </c>
      <c r="M197" s="180" t="s">
        <v>1223</v>
      </c>
      <c r="N197" s="180" t="s">
        <v>1224</v>
      </c>
      <c r="O197" s="180" t="s">
        <v>1546</v>
      </c>
      <c r="P197" s="180" t="s">
        <v>1681</v>
      </c>
      <c r="Q197" s="180" t="s">
        <v>1665</v>
      </c>
      <c r="R197" s="181" t="s">
        <v>2656</v>
      </c>
      <c r="S197" s="182" t="s">
        <v>1680</v>
      </c>
      <c r="T197" s="180" t="s">
        <v>1957</v>
      </c>
      <c r="U197" s="180" t="s">
        <v>2017</v>
      </c>
    </row>
    <row r="198" spans="1:21" s="183" customFormat="1" ht="203.25" outlineLevel="2" x14ac:dyDescent="0.25">
      <c r="A198" s="173"/>
      <c r="B198" s="173"/>
      <c r="C198" s="173"/>
      <c r="D198" s="175" t="s">
        <v>656</v>
      </c>
      <c r="E198" s="176"/>
      <c r="F198" s="220"/>
      <c r="G198" s="221" t="s">
        <v>656</v>
      </c>
      <c r="H198" s="179" t="s">
        <v>1535</v>
      </c>
      <c r="I198" s="179">
        <v>3</v>
      </c>
      <c r="J198" s="179" t="s">
        <v>655</v>
      </c>
      <c r="K198" s="179">
        <v>2</v>
      </c>
      <c r="L198" s="179" t="s">
        <v>1535</v>
      </c>
      <c r="M198" s="180" t="s">
        <v>1209</v>
      </c>
      <c r="N198" s="180" t="s">
        <v>1210</v>
      </c>
      <c r="O198" s="180" t="s">
        <v>1670</v>
      </c>
      <c r="P198" s="180" t="s">
        <v>1682</v>
      </c>
      <c r="Q198" s="180" t="s">
        <v>1664</v>
      </c>
      <c r="R198" s="181"/>
      <c r="S198" s="182" t="s">
        <v>1625</v>
      </c>
      <c r="T198" s="180" t="s">
        <v>1958</v>
      </c>
      <c r="U198" s="180" t="s">
        <v>2018</v>
      </c>
    </row>
    <row r="199" spans="1:21" s="183" customFormat="1" ht="203.25" outlineLevel="2" x14ac:dyDescent="0.25">
      <c r="A199" s="173"/>
      <c r="B199" s="173"/>
      <c r="C199" s="173"/>
      <c r="D199" s="175" t="s">
        <v>656</v>
      </c>
      <c r="E199" s="176"/>
      <c r="F199" s="220"/>
      <c r="G199" s="221" t="s">
        <v>656</v>
      </c>
      <c r="H199" s="179" t="s">
        <v>1535</v>
      </c>
      <c r="I199" s="179">
        <v>3</v>
      </c>
      <c r="J199" s="179" t="s">
        <v>665</v>
      </c>
      <c r="K199" s="179">
        <v>2</v>
      </c>
      <c r="L199" s="179" t="s">
        <v>1535</v>
      </c>
      <c r="M199" s="180" t="s">
        <v>1225</v>
      </c>
      <c r="N199" s="180" t="s">
        <v>1226</v>
      </c>
      <c r="O199" s="180" t="s">
        <v>1670</v>
      </c>
      <c r="P199" s="180" t="s">
        <v>1683</v>
      </c>
      <c r="Q199" s="180" t="s">
        <v>1665</v>
      </c>
      <c r="R199" s="181"/>
      <c r="S199" s="182" t="s">
        <v>1555</v>
      </c>
      <c r="T199" s="180" t="s">
        <v>1958</v>
      </c>
      <c r="U199" s="180" t="s">
        <v>2018</v>
      </c>
    </row>
    <row r="200" spans="1:21" s="183" customFormat="1" outlineLevel="2" x14ac:dyDescent="0.25">
      <c r="A200" s="173"/>
      <c r="B200" s="173"/>
      <c r="C200" s="173"/>
      <c r="D200" s="206" t="s">
        <v>1684</v>
      </c>
      <c r="E200" s="207"/>
      <c r="F200" s="208"/>
      <c r="G200" s="209" t="s">
        <v>1684</v>
      </c>
      <c r="H200" s="179" t="s">
        <v>1536</v>
      </c>
      <c r="I200" s="179">
        <v>3</v>
      </c>
      <c r="J200" s="179"/>
      <c r="K200" s="180"/>
      <c r="L200" s="179"/>
      <c r="M200" s="180"/>
      <c r="N200" s="180"/>
      <c r="O200" s="180"/>
      <c r="P200" s="180"/>
      <c r="Q200" s="180"/>
      <c r="R200" s="181"/>
      <c r="S200" s="182"/>
      <c r="T200" s="180"/>
      <c r="U200" s="180"/>
    </row>
    <row r="201" spans="1:21" s="195" customFormat="1" ht="12.75" outlineLevel="3" x14ac:dyDescent="0.2">
      <c r="A201" s="185"/>
      <c r="B201" s="185"/>
      <c r="C201" s="185"/>
      <c r="D201" s="185"/>
      <c r="E201" s="210" t="s">
        <v>1685</v>
      </c>
      <c r="F201" s="211"/>
      <c r="G201" s="212" t="s">
        <v>1685</v>
      </c>
      <c r="H201" s="191" t="s">
        <v>1535</v>
      </c>
      <c r="I201" s="191">
        <v>4</v>
      </c>
      <c r="J201" s="191"/>
      <c r="K201" s="192"/>
      <c r="L201" s="191"/>
      <c r="M201" s="192"/>
      <c r="N201" s="192" t="s">
        <v>1608</v>
      </c>
      <c r="O201" s="192"/>
      <c r="P201" s="192"/>
      <c r="Q201" s="192"/>
      <c r="R201" s="193"/>
      <c r="S201" s="194"/>
      <c r="T201" s="192"/>
      <c r="U201" s="192"/>
    </row>
    <row r="202" spans="1:21" s="161" customFormat="1" ht="17.25" x14ac:dyDescent="0.3">
      <c r="A202" s="152"/>
      <c r="B202" s="216" t="s">
        <v>1686</v>
      </c>
      <c r="C202" s="226"/>
      <c r="D202" s="226"/>
      <c r="E202" s="226"/>
      <c r="F202" s="227"/>
      <c r="G202" s="228" t="s">
        <v>1686</v>
      </c>
      <c r="H202" s="157" t="s">
        <v>1548</v>
      </c>
      <c r="I202" s="157">
        <v>1</v>
      </c>
      <c r="J202" s="157"/>
      <c r="K202" s="158"/>
      <c r="L202" s="157"/>
      <c r="M202" s="158"/>
      <c r="N202" s="158"/>
      <c r="O202" s="158"/>
      <c r="P202" s="158"/>
      <c r="Q202" s="158"/>
      <c r="R202" s="159"/>
      <c r="S202" s="160"/>
      <c r="T202" s="158"/>
      <c r="U202" s="158"/>
    </row>
    <row r="203" spans="1:21" s="172" customFormat="1" ht="15.75" outlineLevel="1" x14ac:dyDescent="0.25">
      <c r="A203" s="162"/>
      <c r="B203" s="163"/>
      <c r="C203" s="164" t="s">
        <v>673</v>
      </c>
      <c r="D203" s="165"/>
      <c r="E203" s="165"/>
      <c r="F203" s="204"/>
      <c r="G203" s="205" t="s">
        <v>673</v>
      </c>
      <c r="H203" s="168" t="s">
        <v>1535</v>
      </c>
      <c r="I203" s="168">
        <v>2</v>
      </c>
      <c r="J203" s="168" t="s">
        <v>339</v>
      </c>
      <c r="K203" s="168">
        <v>2</v>
      </c>
      <c r="L203" s="168" t="s">
        <v>1535</v>
      </c>
      <c r="M203" s="169" t="s">
        <v>1241</v>
      </c>
      <c r="N203" s="169" t="s">
        <v>1242</v>
      </c>
      <c r="O203" s="169" t="s">
        <v>1671</v>
      </c>
      <c r="P203" s="169" t="s">
        <v>1687</v>
      </c>
      <c r="Q203" s="169"/>
      <c r="R203" s="170"/>
      <c r="S203" s="171" t="s">
        <v>1555</v>
      </c>
      <c r="T203" s="169" t="s">
        <v>1883</v>
      </c>
      <c r="U203" s="169" t="s">
        <v>340</v>
      </c>
    </row>
    <row r="204" spans="1:21" s="172" customFormat="1" ht="23.25" outlineLevel="1" x14ac:dyDescent="0.25">
      <c r="A204" s="162"/>
      <c r="B204" s="162"/>
      <c r="C204" s="234" t="s">
        <v>673</v>
      </c>
      <c r="D204" s="223"/>
      <c r="E204" s="223"/>
      <c r="F204" s="224"/>
      <c r="G204" s="225" t="s">
        <v>673</v>
      </c>
      <c r="H204" s="168" t="s">
        <v>1536</v>
      </c>
      <c r="I204" s="168">
        <v>2</v>
      </c>
      <c r="J204" s="168" t="s">
        <v>674</v>
      </c>
      <c r="K204" s="168">
        <v>2</v>
      </c>
      <c r="L204" s="168" t="s">
        <v>1535</v>
      </c>
      <c r="M204" s="169" t="s">
        <v>1243</v>
      </c>
      <c r="N204" s="169" t="s">
        <v>1244</v>
      </c>
      <c r="O204" s="169" t="s">
        <v>1671</v>
      </c>
      <c r="P204" s="169" t="s">
        <v>1688</v>
      </c>
      <c r="Q204" s="169"/>
      <c r="R204" s="170"/>
      <c r="S204" s="171" t="s">
        <v>1555</v>
      </c>
      <c r="T204" s="169" t="s">
        <v>1883</v>
      </c>
      <c r="U204" s="169"/>
    </row>
    <row r="205" spans="1:21" s="183" customFormat="1" outlineLevel="2" x14ac:dyDescent="0.25">
      <c r="A205" s="173"/>
      <c r="B205" s="173"/>
      <c r="C205" s="173"/>
      <c r="D205" s="206" t="s">
        <v>1689</v>
      </c>
      <c r="E205" s="207"/>
      <c r="F205" s="208"/>
      <c r="G205" s="209" t="s">
        <v>1689</v>
      </c>
      <c r="H205" s="179" t="s">
        <v>1536</v>
      </c>
      <c r="I205" s="179">
        <v>3</v>
      </c>
      <c r="J205" s="179"/>
      <c r="K205" s="180"/>
      <c r="L205" s="179"/>
      <c r="M205" s="180"/>
      <c r="N205" s="180" t="s">
        <v>1690</v>
      </c>
      <c r="O205" s="180"/>
      <c r="P205" s="180"/>
      <c r="Q205" s="180"/>
      <c r="R205" s="181"/>
      <c r="S205" s="182"/>
      <c r="T205" s="180"/>
      <c r="U205" s="180"/>
    </row>
    <row r="206" spans="1:21" s="172" customFormat="1" ht="34.5" outlineLevel="1" x14ac:dyDescent="0.25">
      <c r="A206" s="162"/>
      <c r="B206" s="162"/>
      <c r="C206" s="164" t="s">
        <v>680</v>
      </c>
      <c r="D206" s="223"/>
      <c r="E206" s="223"/>
      <c r="F206" s="224"/>
      <c r="G206" s="225" t="s">
        <v>680</v>
      </c>
      <c r="H206" s="168" t="s">
        <v>1548</v>
      </c>
      <c r="I206" s="168">
        <v>2</v>
      </c>
      <c r="J206" s="168" t="s">
        <v>679</v>
      </c>
      <c r="K206" s="168">
        <v>1</v>
      </c>
      <c r="L206" s="168" t="s">
        <v>1691</v>
      </c>
      <c r="M206" s="169" t="s">
        <v>1253</v>
      </c>
      <c r="N206" s="169" t="s">
        <v>1254</v>
      </c>
      <c r="O206" s="169"/>
      <c r="P206" s="169" t="s">
        <v>1692</v>
      </c>
      <c r="Q206" s="169"/>
      <c r="R206" s="170"/>
      <c r="S206" s="171" t="s">
        <v>1538</v>
      </c>
      <c r="T206" s="169" t="s">
        <v>1959</v>
      </c>
      <c r="U206" s="169"/>
    </row>
    <row r="207" spans="1:21" s="183" customFormat="1" ht="408.75" customHeight="1" outlineLevel="2" x14ac:dyDescent="0.25">
      <c r="A207" s="173"/>
      <c r="B207" s="173"/>
      <c r="C207" s="173"/>
      <c r="D207" s="206" t="s">
        <v>681</v>
      </c>
      <c r="E207" s="207"/>
      <c r="F207" s="208"/>
      <c r="G207" s="209" t="s">
        <v>681</v>
      </c>
      <c r="H207" s="179" t="s">
        <v>1535</v>
      </c>
      <c r="I207" s="179">
        <v>3</v>
      </c>
      <c r="J207" s="179" t="s">
        <v>181</v>
      </c>
      <c r="K207" s="179">
        <v>2</v>
      </c>
      <c r="L207" s="179" t="s">
        <v>1536</v>
      </c>
      <c r="M207" s="180" t="s">
        <v>1255</v>
      </c>
      <c r="N207" s="180" t="s">
        <v>1256</v>
      </c>
      <c r="O207" s="180" t="s">
        <v>1671</v>
      </c>
      <c r="P207" s="180" t="s">
        <v>1693</v>
      </c>
      <c r="Q207" s="180"/>
      <c r="R207" s="181" t="s">
        <v>1869</v>
      </c>
      <c r="S207" s="182" t="s">
        <v>1538</v>
      </c>
      <c r="T207" s="180" t="s">
        <v>1960</v>
      </c>
      <c r="U207" s="180" t="s">
        <v>343</v>
      </c>
    </row>
    <row r="208" spans="1:21" s="195" customFormat="1" ht="12.75" outlineLevel="3" x14ac:dyDescent="0.2">
      <c r="A208" s="185"/>
      <c r="B208" s="185"/>
      <c r="C208" s="185"/>
      <c r="D208" s="185"/>
      <c r="E208" s="210" t="s">
        <v>1694</v>
      </c>
      <c r="F208" s="211"/>
      <c r="G208" s="212" t="s">
        <v>1694</v>
      </c>
      <c r="H208" s="191" t="s">
        <v>1536</v>
      </c>
      <c r="I208" s="191">
        <v>4</v>
      </c>
      <c r="J208" s="191"/>
      <c r="K208" s="191"/>
      <c r="L208" s="191"/>
      <c r="M208" s="192"/>
      <c r="N208" s="192" t="s">
        <v>1690</v>
      </c>
      <c r="O208" s="192"/>
      <c r="P208" s="192"/>
      <c r="Q208" s="192"/>
      <c r="R208" s="193"/>
      <c r="S208" s="194"/>
      <c r="T208" s="192"/>
      <c r="U208" s="192"/>
    </row>
    <row r="209" spans="1:21" s="183" customFormat="1" ht="237" outlineLevel="2" x14ac:dyDescent="0.25">
      <c r="A209" s="173"/>
      <c r="B209" s="173"/>
      <c r="C209" s="173"/>
      <c r="D209" s="206" t="s">
        <v>682</v>
      </c>
      <c r="E209" s="207"/>
      <c r="F209" s="208"/>
      <c r="G209" s="209" t="s">
        <v>682</v>
      </c>
      <c r="H209" s="179" t="s">
        <v>1536</v>
      </c>
      <c r="I209" s="179">
        <v>3</v>
      </c>
      <c r="J209" s="179" t="s">
        <v>183</v>
      </c>
      <c r="K209" s="179">
        <v>2</v>
      </c>
      <c r="L209" s="179" t="s">
        <v>1536</v>
      </c>
      <c r="M209" s="180" t="s">
        <v>1257</v>
      </c>
      <c r="N209" s="180" t="s">
        <v>1258</v>
      </c>
      <c r="O209" s="180" t="s">
        <v>1671</v>
      </c>
      <c r="P209" s="180" t="s">
        <v>1695</v>
      </c>
      <c r="Q209" s="180"/>
      <c r="R209" s="181" t="s">
        <v>1870</v>
      </c>
      <c r="S209" s="182"/>
      <c r="T209" s="180" t="s">
        <v>1961</v>
      </c>
      <c r="U209" s="180" t="s">
        <v>2019</v>
      </c>
    </row>
    <row r="210" spans="1:21" s="195" customFormat="1" ht="12.75" outlineLevel="3" x14ac:dyDescent="0.2">
      <c r="A210" s="185"/>
      <c r="B210" s="185"/>
      <c r="C210" s="185"/>
      <c r="D210" s="185"/>
      <c r="E210" s="210" t="s">
        <v>1696</v>
      </c>
      <c r="F210" s="211"/>
      <c r="G210" s="212" t="s">
        <v>1696</v>
      </c>
      <c r="H210" s="191" t="s">
        <v>1536</v>
      </c>
      <c r="I210" s="191">
        <v>4</v>
      </c>
      <c r="J210" s="191"/>
      <c r="K210" s="191"/>
      <c r="L210" s="191"/>
      <c r="M210" s="192"/>
      <c r="N210" s="192" t="s">
        <v>1690</v>
      </c>
      <c r="O210" s="192"/>
      <c r="P210" s="192"/>
      <c r="Q210" s="192"/>
      <c r="R210" s="193"/>
      <c r="S210" s="194"/>
      <c r="T210" s="192"/>
      <c r="U210" s="192"/>
    </row>
    <row r="211" spans="1:21" s="183" customFormat="1" outlineLevel="2" x14ac:dyDescent="0.25">
      <c r="A211" s="173"/>
      <c r="B211" s="173"/>
      <c r="C211" s="173"/>
      <c r="D211" s="206" t="s">
        <v>1697</v>
      </c>
      <c r="E211" s="207"/>
      <c r="F211" s="208"/>
      <c r="G211" s="209" t="s">
        <v>1697</v>
      </c>
      <c r="H211" s="179" t="s">
        <v>1536</v>
      </c>
      <c r="I211" s="179">
        <v>3</v>
      </c>
      <c r="J211" s="180"/>
      <c r="K211" s="179"/>
      <c r="L211" s="179"/>
      <c r="M211" s="180"/>
      <c r="N211" s="180"/>
      <c r="O211" s="180"/>
      <c r="P211" s="180"/>
      <c r="Q211" s="180"/>
      <c r="R211" s="181"/>
      <c r="S211" s="182"/>
      <c r="T211" s="180"/>
      <c r="U211" s="180"/>
    </row>
    <row r="212" spans="1:21" s="195" customFormat="1" ht="315" outlineLevel="3" x14ac:dyDescent="0.2">
      <c r="A212" s="185"/>
      <c r="B212" s="185"/>
      <c r="C212" s="185"/>
      <c r="D212" s="185"/>
      <c r="E212" s="188" t="s">
        <v>683</v>
      </c>
      <c r="F212" s="214"/>
      <c r="G212" s="215" t="s">
        <v>683</v>
      </c>
      <c r="H212" s="191" t="s">
        <v>1535</v>
      </c>
      <c r="I212" s="191">
        <v>4</v>
      </c>
      <c r="J212" s="191" t="s">
        <v>345</v>
      </c>
      <c r="K212" s="191">
        <v>2</v>
      </c>
      <c r="L212" s="191" t="s">
        <v>1536</v>
      </c>
      <c r="M212" s="192" t="s">
        <v>1259</v>
      </c>
      <c r="N212" s="192" t="s">
        <v>1260</v>
      </c>
      <c r="O212" s="192" t="s">
        <v>1546</v>
      </c>
      <c r="P212" s="192" t="s">
        <v>1698</v>
      </c>
      <c r="Q212" s="192"/>
      <c r="R212" s="193" t="s">
        <v>2656</v>
      </c>
      <c r="S212" s="194" t="s">
        <v>1699</v>
      </c>
      <c r="T212" s="192" t="s">
        <v>1962</v>
      </c>
      <c r="U212" s="192" t="s">
        <v>2020</v>
      </c>
    </row>
    <row r="213" spans="1:21" s="195" customFormat="1" ht="22.5" outlineLevel="3" x14ac:dyDescent="0.2">
      <c r="A213" s="185"/>
      <c r="B213" s="185"/>
      <c r="C213" s="185"/>
      <c r="D213" s="185"/>
      <c r="E213" s="188" t="s">
        <v>684</v>
      </c>
      <c r="F213" s="214"/>
      <c r="G213" s="215" t="s">
        <v>684</v>
      </c>
      <c r="H213" s="191" t="s">
        <v>1535</v>
      </c>
      <c r="I213" s="191">
        <v>4</v>
      </c>
      <c r="J213" s="191" t="s">
        <v>348</v>
      </c>
      <c r="K213" s="191">
        <v>2</v>
      </c>
      <c r="L213" s="191" t="s">
        <v>1535</v>
      </c>
      <c r="M213" s="192" t="s">
        <v>1261</v>
      </c>
      <c r="N213" s="192" t="s">
        <v>1262</v>
      </c>
      <c r="O213" s="192" t="s">
        <v>1670</v>
      </c>
      <c r="P213" s="192" t="s">
        <v>1700</v>
      </c>
      <c r="Q213" s="192"/>
      <c r="R213" s="193"/>
      <c r="S213" s="194" t="s">
        <v>1551</v>
      </c>
      <c r="T213" s="192" t="s">
        <v>1963</v>
      </c>
      <c r="U213" s="192" t="s">
        <v>2021</v>
      </c>
    </row>
    <row r="214" spans="1:21" s="195" customFormat="1" ht="247.5" outlineLevel="3" x14ac:dyDescent="0.2">
      <c r="A214" s="185"/>
      <c r="B214" s="185"/>
      <c r="C214" s="185"/>
      <c r="D214" s="185"/>
      <c r="E214" s="188" t="s">
        <v>687</v>
      </c>
      <c r="F214" s="214"/>
      <c r="G214" s="215" t="s">
        <v>687</v>
      </c>
      <c r="H214" s="191" t="s">
        <v>1535</v>
      </c>
      <c r="I214" s="191">
        <v>4</v>
      </c>
      <c r="J214" s="191" t="s">
        <v>686</v>
      </c>
      <c r="K214" s="191">
        <v>2</v>
      </c>
      <c r="L214" s="191" t="s">
        <v>1535</v>
      </c>
      <c r="M214" s="192" t="s">
        <v>1265</v>
      </c>
      <c r="N214" s="192" t="s">
        <v>1266</v>
      </c>
      <c r="O214" s="192" t="s">
        <v>1546</v>
      </c>
      <c r="P214" s="192" t="s">
        <v>1701</v>
      </c>
      <c r="Q214" s="192"/>
      <c r="R214" s="193" t="s">
        <v>2650</v>
      </c>
      <c r="S214" s="194" t="s">
        <v>1551</v>
      </c>
      <c r="T214" s="192" t="s">
        <v>1962</v>
      </c>
      <c r="U214" s="192" t="s">
        <v>2649</v>
      </c>
    </row>
    <row r="215" spans="1:21" s="195" customFormat="1" ht="247.5" customHeight="1" outlineLevel="3" x14ac:dyDescent="0.2">
      <c r="A215" s="185"/>
      <c r="B215" s="185"/>
      <c r="C215" s="185"/>
      <c r="D215" s="185"/>
      <c r="E215" s="188" t="s">
        <v>685</v>
      </c>
      <c r="F215" s="214"/>
      <c r="G215" s="215" t="s">
        <v>685</v>
      </c>
      <c r="H215" s="191" t="s">
        <v>1548</v>
      </c>
      <c r="I215" s="191">
        <v>4</v>
      </c>
      <c r="J215" s="191" t="s">
        <v>185</v>
      </c>
      <c r="K215" s="191">
        <v>2</v>
      </c>
      <c r="L215" s="191" t="s">
        <v>1535</v>
      </c>
      <c r="M215" s="192" t="s">
        <v>1263</v>
      </c>
      <c r="N215" s="192" t="s">
        <v>1264</v>
      </c>
      <c r="O215" s="192" t="s">
        <v>1540</v>
      </c>
      <c r="P215" s="192" t="s">
        <v>1701</v>
      </c>
      <c r="Q215" s="192"/>
      <c r="R215" s="193"/>
      <c r="S215" s="194" t="s">
        <v>1625</v>
      </c>
      <c r="T215" s="192" t="s">
        <v>1964</v>
      </c>
      <c r="U215" s="192" t="s">
        <v>2324</v>
      </c>
    </row>
    <row r="216" spans="1:21" s="195" customFormat="1" ht="12.75" customHeight="1" outlineLevel="3" x14ac:dyDescent="0.2">
      <c r="A216" s="185"/>
      <c r="B216" s="185"/>
      <c r="C216" s="185"/>
      <c r="D216" s="185"/>
      <c r="E216" s="210" t="s">
        <v>1702</v>
      </c>
      <c r="F216" s="211"/>
      <c r="G216" s="212" t="s">
        <v>1702</v>
      </c>
      <c r="H216" s="191" t="s">
        <v>1536</v>
      </c>
      <c r="I216" s="191">
        <v>4</v>
      </c>
      <c r="J216" s="192"/>
      <c r="K216" s="191"/>
      <c r="L216" s="191"/>
      <c r="M216" s="192"/>
      <c r="N216" s="192"/>
      <c r="O216" s="192"/>
      <c r="P216" s="192"/>
      <c r="Q216" s="192"/>
      <c r="R216" s="193"/>
      <c r="S216" s="194"/>
      <c r="T216" s="192"/>
      <c r="U216" s="192"/>
    </row>
    <row r="217" spans="1:21" s="203" customFormat="1" ht="11.25" customHeight="1" outlineLevel="4" x14ac:dyDescent="0.2">
      <c r="A217" s="196"/>
      <c r="B217" s="196"/>
      <c r="C217" s="196"/>
      <c r="D217" s="196"/>
      <c r="E217" s="196"/>
      <c r="F217" s="213" t="s">
        <v>1703</v>
      </c>
      <c r="G217" s="200" t="s">
        <v>1703</v>
      </c>
      <c r="H217" s="200" t="s">
        <v>1535</v>
      </c>
      <c r="I217" s="200">
        <v>5</v>
      </c>
      <c r="J217" s="200"/>
      <c r="K217" s="200"/>
      <c r="L217" s="200"/>
      <c r="M217" s="201"/>
      <c r="N217" s="201" t="s">
        <v>1608</v>
      </c>
      <c r="O217" s="201"/>
      <c r="P217" s="201"/>
      <c r="Q217" s="201"/>
      <c r="R217" s="202"/>
      <c r="T217" s="201"/>
      <c r="U217" s="201"/>
    </row>
    <row r="218" spans="1:21" s="161" customFormat="1" ht="24" customHeight="1" x14ac:dyDescent="0.3">
      <c r="A218" s="152"/>
      <c r="B218" s="216" t="s">
        <v>668</v>
      </c>
      <c r="C218" s="226"/>
      <c r="D218" s="226"/>
      <c r="E218" s="226"/>
      <c r="F218" s="227"/>
      <c r="G218" s="228" t="s">
        <v>668</v>
      </c>
      <c r="H218" s="157" t="s">
        <v>1536</v>
      </c>
      <c r="I218" s="157">
        <v>1</v>
      </c>
      <c r="J218" s="157" t="s">
        <v>667</v>
      </c>
      <c r="K218" s="157">
        <v>1</v>
      </c>
      <c r="L218" s="157" t="s">
        <v>1536</v>
      </c>
      <c r="M218" s="158" t="s">
        <v>1231</v>
      </c>
      <c r="N218" s="158" t="s">
        <v>1232</v>
      </c>
      <c r="O218" s="158"/>
      <c r="P218" s="158"/>
      <c r="Q218" s="158"/>
      <c r="R218" s="159"/>
      <c r="S218" s="160"/>
      <c r="T218" s="158" t="s">
        <v>1883</v>
      </c>
      <c r="U218" s="158"/>
    </row>
    <row r="219" spans="1:21" s="172" customFormat="1" ht="23.25" customHeight="1" outlineLevel="1" x14ac:dyDescent="0.25">
      <c r="A219" s="162"/>
      <c r="B219" s="163"/>
      <c r="C219" s="164" t="s">
        <v>669</v>
      </c>
      <c r="D219" s="165"/>
      <c r="E219" s="165"/>
      <c r="F219" s="204"/>
      <c r="G219" s="205" t="s">
        <v>669</v>
      </c>
      <c r="H219" s="168" t="s">
        <v>1535</v>
      </c>
      <c r="I219" s="168">
        <v>2</v>
      </c>
      <c r="J219" s="168" t="s">
        <v>331</v>
      </c>
      <c r="K219" s="168">
        <v>2</v>
      </c>
      <c r="L219" s="168" t="s">
        <v>1536</v>
      </c>
      <c r="M219" s="169" t="s">
        <v>1233</v>
      </c>
      <c r="N219" s="169" t="s">
        <v>1234</v>
      </c>
      <c r="O219" s="169" t="s">
        <v>1671</v>
      </c>
      <c r="P219" s="169" t="s">
        <v>1704</v>
      </c>
      <c r="Q219" s="169"/>
      <c r="R219" s="170"/>
      <c r="S219" s="171" t="s">
        <v>1538</v>
      </c>
      <c r="T219" s="169" t="s">
        <v>1883</v>
      </c>
      <c r="U219" s="169" t="s">
        <v>332</v>
      </c>
    </row>
    <row r="220" spans="1:21" s="183" customFormat="1" ht="15" customHeight="1" outlineLevel="2" x14ac:dyDescent="0.25">
      <c r="A220" s="173"/>
      <c r="B220" s="173"/>
      <c r="C220" s="173"/>
      <c r="D220" s="206" t="s">
        <v>1705</v>
      </c>
      <c r="E220" s="207"/>
      <c r="F220" s="208"/>
      <c r="G220" s="209" t="s">
        <v>1705</v>
      </c>
      <c r="H220" s="179" t="s">
        <v>1536</v>
      </c>
      <c r="I220" s="179">
        <v>3</v>
      </c>
      <c r="J220" s="179"/>
      <c r="K220" s="179"/>
      <c r="L220" s="179"/>
      <c r="M220" s="180"/>
      <c r="N220" s="180" t="s">
        <v>1706</v>
      </c>
      <c r="O220" s="180"/>
      <c r="P220" s="180"/>
      <c r="Q220" s="180"/>
      <c r="R220" s="181"/>
      <c r="S220" s="182"/>
      <c r="T220" s="180"/>
      <c r="U220" s="180"/>
    </row>
    <row r="221" spans="1:21" s="172" customFormat="1" ht="34.5" outlineLevel="1" x14ac:dyDescent="0.25">
      <c r="A221" s="162"/>
      <c r="B221" s="162"/>
      <c r="C221" s="164" t="s">
        <v>672</v>
      </c>
      <c r="D221" s="223"/>
      <c r="E221" s="223"/>
      <c r="F221" s="224"/>
      <c r="G221" s="225" t="s">
        <v>672</v>
      </c>
      <c r="H221" s="168" t="s">
        <v>1535</v>
      </c>
      <c r="I221" s="168">
        <v>2</v>
      </c>
      <c r="J221" s="168" t="s">
        <v>337</v>
      </c>
      <c r="K221" s="168">
        <v>2</v>
      </c>
      <c r="L221" s="168" t="s">
        <v>1536</v>
      </c>
      <c r="M221" s="169" t="s">
        <v>1239</v>
      </c>
      <c r="N221" s="169" t="s">
        <v>1240</v>
      </c>
      <c r="O221" s="169" t="s">
        <v>1671</v>
      </c>
      <c r="P221" s="169" t="s">
        <v>1707</v>
      </c>
      <c r="Q221" s="169"/>
      <c r="R221" s="170"/>
      <c r="S221" s="171" t="s">
        <v>1538</v>
      </c>
      <c r="T221" s="169" t="s">
        <v>1883</v>
      </c>
      <c r="U221" s="169" t="s">
        <v>338</v>
      </c>
    </row>
    <row r="222" spans="1:21" s="183" customFormat="1" outlineLevel="2" x14ac:dyDescent="0.25">
      <c r="A222" s="173"/>
      <c r="B222" s="173"/>
      <c r="C222" s="173"/>
      <c r="D222" s="206" t="s">
        <v>1708</v>
      </c>
      <c r="E222" s="207"/>
      <c r="F222" s="208"/>
      <c r="G222" s="209" t="s">
        <v>1708</v>
      </c>
      <c r="H222" s="179" t="s">
        <v>1536</v>
      </c>
      <c r="I222" s="179">
        <v>3</v>
      </c>
      <c r="J222" s="179"/>
      <c r="K222" s="179"/>
      <c r="L222" s="179"/>
      <c r="M222" s="180"/>
      <c r="N222" s="180" t="s">
        <v>1706</v>
      </c>
      <c r="O222" s="180"/>
      <c r="P222" s="180"/>
      <c r="Q222" s="180"/>
      <c r="R222" s="181"/>
      <c r="S222" s="182"/>
      <c r="T222" s="180"/>
      <c r="U222" s="180"/>
    </row>
    <row r="223" spans="1:21" s="172" customFormat="1" ht="34.5" outlineLevel="1" x14ac:dyDescent="0.25">
      <c r="A223" s="162"/>
      <c r="B223" s="162"/>
      <c r="C223" s="164" t="s">
        <v>675</v>
      </c>
      <c r="D223" s="223"/>
      <c r="E223" s="223"/>
      <c r="F223" s="224"/>
      <c r="G223" s="225" t="s">
        <v>675</v>
      </c>
      <c r="H223" s="168" t="s">
        <v>1535</v>
      </c>
      <c r="I223" s="168">
        <v>2</v>
      </c>
      <c r="J223" s="168" t="s">
        <v>171</v>
      </c>
      <c r="K223" s="168">
        <v>2</v>
      </c>
      <c r="L223" s="168" t="s">
        <v>1536</v>
      </c>
      <c r="M223" s="169" t="s">
        <v>1245</v>
      </c>
      <c r="N223" s="169" t="s">
        <v>1246</v>
      </c>
      <c r="O223" s="169" t="s">
        <v>1671</v>
      </c>
      <c r="P223" s="169" t="s">
        <v>1709</v>
      </c>
      <c r="Q223" s="169"/>
      <c r="R223" s="170" t="s">
        <v>1866</v>
      </c>
      <c r="S223" s="171" t="s">
        <v>1538</v>
      </c>
      <c r="T223" s="169" t="s">
        <v>1965</v>
      </c>
      <c r="U223" s="169" t="s">
        <v>341</v>
      </c>
    </row>
    <row r="224" spans="1:21" s="183" customFormat="1" outlineLevel="2" x14ac:dyDescent="0.25">
      <c r="A224" s="173"/>
      <c r="B224" s="173"/>
      <c r="C224" s="173"/>
      <c r="D224" s="206" t="s">
        <v>1710</v>
      </c>
      <c r="E224" s="207"/>
      <c r="F224" s="208"/>
      <c r="G224" s="209" t="s">
        <v>1710</v>
      </c>
      <c r="H224" s="179" t="s">
        <v>1536</v>
      </c>
      <c r="I224" s="179">
        <v>3</v>
      </c>
      <c r="J224" s="179"/>
      <c r="K224" s="179"/>
      <c r="L224" s="179"/>
      <c r="M224" s="180"/>
      <c r="N224" s="180" t="s">
        <v>1706</v>
      </c>
      <c r="O224" s="180"/>
      <c r="P224" s="180"/>
      <c r="Q224" s="180"/>
      <c r="R224" s="181"/>
      <c r="S224" s="182"/>
      <c r="T224" s="180"/>
      <c r="U224" s="180"/>
    </row>
    <row r="225" spans="1:21" s="172" customFormat="1" ht="15.75" outlineLevel="1" x14ac:dyDescent="0.25">
      <c r="A225" s="162"/>
      <c r="B225" s="162"/>
      <c r="C225" s="164" t="s">
        <v>670</v>
      </c>
      <c r="D225" s="223"/>
      <c r="E225" s="223"/>
      <c r="F225" s="224"/>
      <c r="G225" s="225" t="s">
        <v>670</v>
      </c>
      <c r="H225" s="168" t="s">
        <v>1535</v>
      </c>
      <c r="I225" s="168">
        <v>2</v>
      </c>
      <c r="J225" s="168" t="s">
        <v>333</v>
      </c>
      <c r="K225" s="168">
        <v>2</v>
      </c>
      <c r="L225" s="168" t="s">
        <v>1535</v>
      </c>
      <c r="M225" s="169" t="s">
        <v>1235</v>
      </c>
      <c r="N225" s="169" t="s">
        <v>1236</v>
      </c>
      <c r="O225" s="169" t="s">
        <v>1671</v>
      </c>
      <c r="P225" s="169" t="s">
        <v>1711</v>
      </c>
      <c r="Q225" s="169"/>
      <c r="R225" s="170"/>
      <c r="S225" s="171"/>
      <c r="T225" s="169" t="s">
        <v>1883</v>
      </c>
      <c r="U225" s="169" t="s">
        <v>334</v>
      </c>
    </row>
    <row r="226" spans="1:21" s="183" customFormat="1" outlineLevel="2" x14ac:dyDescent="0.25">
      <c r="A226" s="173"/>
      <c r="B226" s="173"/>
      <c r="C226" s="173"/>
      <c r="D226" s="206" t="s">
        <v>1712</v>
      </c>
      <c r="E226" s="207"/>
      <c r="F226" s="208"/>
      <c r="G226" s="209" t="s">
        <v>1712</v>
      </c>
      <c r="H226" s="179" t="s">
        <v>1536</v>
      </c>
      <c r="I226" s="179">
        <v>3</v>
      </c>
      <c r="J226" s="179"/>
      <c r="K226" s="179"/>
      <c r="L226" s="179"/>
      <c r="M226" s="180"/>
      <c r="N226" s="180" t="s">
        <v>1706</v>
      </c>
      <c r="O226" s="180"/>
      <c r="P226" s="180"/>
      <c r="Q226" s="180"/>
      <c r="R226" s="181"/>
      <c r="S226" s="182"/>
      <c r="T226" s="180"/>
      <c r="U226" s="180"/>
    </row>
    <row r="227" spans="1:21" s="172" customFormat="1" ht="15.75" outlineLevel="1" x14ac:dyDescent="0.25">
      <c r="A227" s="162"/>
      <c r="B227" s="162"/>
      <c r="C227" s="164" t="s">
        <v>671</v>
      </c>
      <c r="D227" s="223"/>
      <c r="E227" s="223"/>
      <c r="F227" s="224"/>
      <c r="G227" s="225" t="s">
        <v>671</v>
      </c>
      <c r="H227" s="168" t="s">
        <v>1535</v>
      </c>
      <c r="I227" s="168">
        <v>2</v>
      </c>
      <c r="J227" s="168" t="s">
        <v>335</v>
      </c>
      <c r="K227" s="168">
        <v>2</v>
      </c>
      <c r="L227" s="168" t="s">
        <v>1535</v>
      </c>
      <c r="M227" s="169" t="s">
        <v>1237</v>
      </c>
      <c r="N227" s="169" t="s">
        <v>1238</v>
      </c>
      <c r="O227" s="169" t="s">
        <v>1671</v>
      </c>
      <c r="P227" s="169" t="s">
        <v>1713</v>
      </c>
      <c r="Q227" s="169"/>
      <c r="R227" s="170"/>
      <c r="S227" s="171"/>
      <c r="T227" s="169" t="s">
        <v>1883</v>
      </c>
      <c r="U227" s="169" t="s">
        <v>336</v>
      </c>
    </row>
    <row r="228" spans="1:21" s="183" customFormat="1" outlineLevel="2" x14ac:dyDescent="0.25">
      <c r="A228" s="173"/>
      <c r="B228" s="173"/>
      <c r="C228" s="173"/>
      <c r="D228" s="206" t="s">
        <v>1714</v>
      </c>
      <c r="E228" s="207"/>
      <c r="F228" s="208"/>
      <c r="G228" s="209" t="s">
        <v>1714</v>
      </c>
      <c r="H228" s="179" t="s">
        <v>1536</v>
      </c>
      <c r="I228" s="179">
        <v>3</v>
      </c>
      <c r="J228" s="179"/>
      <c r="K228" s="179"/>
      <c r="L228" s="179"/>
      <c r="M228" s="180"/>
      <c r="N228" s="180" t="s">
        <v>1706</v>
      </c>
      <c r="O228" s="180"/>
      <c r="P228" s="180"/>
      <c r="Q228" s="180"/>
      <c r="R228" s="181"/>
      <c r="S228" s="182"/>
      <c r="T228" s="180"/>
      <c r="U228" s="180"/>
    </row>
    <row r="229" spans="1:21" s="172" customFormat="1" ht="34.5" outlineLevel="1" x14ac:dyDescent="0.25">
      <c r="A229" s="162"/>
      <c r="B229" s="162"/>
      <c r="C229" s="164" t="s">
        <v>676</v>
      </c>
      <c r="D229" s="223"/>
      <c r="E229" s="223"/>
      <c r="F229" s="224"/>
      <c r="G229" s="225" t="s">
        <v>676</v>
      </c>
      <c r="H229" s="168" t="s">
        <v>1535</v>
      </c>
      <c r="I229" s="168">
        <v>2</v>
      </c>
      <c r="J229" s="168" t="s">
        <v>407</v>
      </c>
      <c r="K229" s="168">
        <v>2</v>
      </c>
      <c r="L229" s="168" t="s">
        <v>1535</v>
      </c>
      <c r="M229" s="169" t="s">
        <v>1247</v>
      </c>
      <c r="N229" s="169" t="s">
        <v>1248</v>
      </c>
      <c r="O229" s="169" t="s">
        <v>1671</v>
      </c>
      <c r="P229" s="169"/>
      <c r="Q229" s="169"/>
      <c r="R229" s="170"/>
      <c r="S229" s="171"/>
      <c r="T229" s="169" t="s">
        <v>1966</v>
      </c>
      <c r="U229" s="169" t="s">
        <v>2022</v>
      </c>
    </row>
    <row r="230" spans="1:21" s="183" customFormat="1" outlineLevel="2" x14ac:dyDescent="0.25">
      <c r="A230" s="173"/>
      <c r="B230" s="173"/>
      <c r="C230" s="173"/>
      <c r="D230" s="206" t="s">
        <v>1715</v>
      </c>
      <c r="E230" s="207"/>
      <c r="F230" s="208"/>
      <c r="G230" s="209" t="s">
        <v>1715</v>
      </c>
      <c r="H230" s="179" t="s">
        <v>1536</v>
      </c>
      <c r="I230" s="179">
        <v>3</v>
      </c>
      <c r="J230" s="179"/>
      <c r="K230" s="179"/>
      <c r="L230" s="179"/>
      <c r="M230" s="180"/>
      <c r="N230" s="180" t="s">
        <v>1706</v>
      </c>
      <c r="O230" s="180"/>
      <c r="P230" s="180"/>
      <c r="Q230" s="180"/>
      <c r="R230" s="181"/>
      <c r="S230" s="182"/>
      <c r="T230" s="180"/>
      <c r="U230" s="180"/>
    </row>
    <row r="231" spans="1:21" s="172" customFormat="1" ht="23.25" outlineLevel="1" x14ac:dyDescent="0.25">
      <c r="A231" s="162"/>
      <c r="B231" s="162"/>
      <c r="C231" s="164" t="s">
        <v>677</v>
      </c>
      <c r="D231" s="223"/>
      <c r="E231" s="223"/>
      <c r="F231" s="224"/>
      <c r="G231" s="225" t="s">
        <v>677</v>
      </c>
      <c r="H231" s="168" t="s">
        <v>1535</v>
      </c>
      <c r="I231" s="168">
        <v>2</v>
      </c>
      <c r="J231" s="168" t="s">
        <v>179</v>
      </c>
      <c r="K231" s="168">
        <v>2</v>
      </c>
      <c r="L231" s="168" t="s">
        <v>1535</v>
      </c>
      <c r="M231" s="169" t="s">
        <v>1249</v>
      </c>
      <c r="N231" s="169" t="s">
        <v>1250</v>
      </c>
      <c r="O231" s="169" t="s">
        <v>1671</v>
      </c>
      <c r="P231" s="169"/>
      <c r="Q231" s="169"/>
      <c r="R231" s="170" t="s">
        <v>1867</v>
      </c>
      <c r="S231" s="171"/>
      <c r="T231" s="169" t="s">
        <v>1967</v>
      </c>
      <c r="U231" s="169"/>
    </row>
    <row r="232" spans="1:21" s="183" customFormat="1" outlineLevel="2" x14ac:dyDescent="0.25">
      <c r="A232" s="173"/>
      <c r="B232" s="173"/>
      <c r="C232" s="173"/>
      <c r="D232" s="206" t="s">
        <v>1716</v>
      </c>
      <c r="E232" s="207"/>
      <c r="F232" s="208"/>
      <c r="G232" s="209" t="s">
        <v>1716</v>
      </c>
      <c r="H232" s="179" t="s">
        <v>1536</v>
      </c>
      <c r="I232" s="179">
        <v>3</v>
      </c>
      <c r="J232" s="179"/>
      <c r="K232" s="179"/>
      <c r="L232" s="179"/>
      <c r="M232" s="180"/>
      <c r="N232" s="180" t="s">
        <v>1706</v>
      </c>
      <c r="O232" s="180"/>
      <c r="P232" s="180"/>
      <c r="Q232" s="180"/>
      <c r="R232" s="181"/>
      <c r="S232" s="182"/>
      <c r="T232" s="180"/>
      <c r="U232" s="180"/>
    </row>
    <row r="233" spans="1:21" s="172" customFormat="1" ht="34.5" outlineLevel="1" x14ac:dyDescent="0.25">
      <c r="A233" s="162"/>
      <c r="B233" s="162"/>
      <c r="C233" s="164" t="s">
        <v>678</v>
      </c>
      <c r="D233" s="223"/>
      <c r="E233" s="223"/>
      <c r="F233" s="224"/>
      <c r="G233" s="225" t="s">
        <v>678</v>
      </c>
      <c r="H233" s="168" t="s">
        <v>1536</v>
      </c>
      <c r="I233" s="168">
        <v>2</v>
      </c>
      <c r="J233" s="168" t="s">
        <v>174</v>
      </c>
      <c r="K233" s="168">
        <v>2</v>
      </c>
      <c r="L233" s="168" t="s">
        <v>1536</v>
      </c>
      <c r="M233" s="169" t="s">
        <v>1251</v>
      </c>
      <c r="N233" s="169" t="s">
        <v>1252</v>
      </c>
      <c r="O233" s="169" t="s">
        <v>1671</v>
      </c>
      <c r="P233" s="169" t="s">
        <v>1717</v>
      </c>
      <c r="Q233" s="169"/>
      <c r="R233" s="170" t="s">
        <v>1868</v>
      </c>
      <c r="S233" s="171"/>
      <c r="T233" s="169" t="s">
        <v>1968</v>
      </c>
      <c r="U233" s="169" t="s">
        <v>342</v>
      </c>
    </row>
    <row r="234" spans="1:21" s="183" customFormat="1" outlineLevel="2" x14ac:dyDescent="0.25">
      <c r="A234" s="173"/>
      <c r="B234" s="173"/>
      <c r="C234" s="173"/>
      <c r="D234" s="206" t="s">
        <v>1718</v>
      </c>
      <c r="E234" s="207"/>
      <c r="F234" s="208"/>
      <c r="G234" s="209" t="s">
        <v>1718</v>
      </c>
      <c r="H234" s="179" t="s">
        <v>1536</v>
      </c>
      <c r="I234" s="179">
        <v>3</v>
      </c>
      <c r="J234" s="179"/>
      <c r="K234" s="179"/>
      <c r="L234" s="179"/>
      <c r="M234" s="180"/>
      <c r="N234" s="180" t="s">
        <v>1706</v>
      </c>
      <c r="O234" s="180"/>
      <c r="P234" s="180"/>
      <c r="Q234" s="180"/>
      <c r="R234" s="181"/>
      <c r="S234" s="182"/>
      <c r="T234" s="180"/>
      <c r="U234" s="180"/>
    </row>
    <row r="235" spans="1:21" s="161" customFormat="1" ht="24" x14ac:dyDescent="0.3">
      <c r="A235" s="152"/>
      <c r="B235" s="216" t="s">
        <v>698</v>
      </c>
      <c r="C235" s="226"/>
      <c r="D235" s="226"/>
      <c r="E235" s="226"/>
      <c r="F235" s="227"/>
      <c r="G235" s="228" t="s">
        <v>698</v>
      </c>
      <c r="H235" s="157" t="s">
        <v>1691</v>
      </c>
      <c r="I235" s="157">
        <v>1</v>
      </c>
      <c r="J235" s="157" t="s">
        <v>697</v>
      </c>
      <c r="K235" s="157">
        <v>1</v>
      </c>
      <c r="L235" s="157" t="s">
        <v>1691</v>
      </c>
      <c r="M235" s="158" t="s">
        <v>1281</v>
      </c>
      <c r="N235" s="158" t="s">
        <v>1282</v>
      </c>
      <c r="O235" s="158"/>
      <c r="P235" s="158" t="s">
        <v>1719</v>
      </c>
      <c r="Q235" s="158"/>
      <c r="R235" s="159"/>
      <c r="S235" s="160"/>
      <c r="T235" s="158" t="s">
        <v>1954</v>
      </c>
      <c r="U235" s="158"/>
    </row>
    <row r="236" spans="1:21" s="172" customFormat="1" ht="23.25" outlineLevel="1" x14ac:dyDescent="0.25">
      <c r="A236" s="162"/>
      <c r="B236" s="163"/>
      <c r="C236" s="164" t="s">
        <v>699</v>
      </c>
      <c r="D236" s="165"/>
      <c r="E236" s="165"/>
      <c r="F236" s="204"/>
      <c r="G236" s="205" t="s">
        <v>699</v>
      </c>
      <c r="H236" s="168" t="s">
        <v>1536</v>
      </c>
      <c r="I236" s="168">
        <v>2</v>
      </c>
      <c r="J236" s="168" t="s">
        <v>73</v>
      </c>
      <c r="K236" s="168">
        <v>2</v>
      </c>
      <c r="L236" s="168" t="s">
        <v>1536</v>
      </c>
      <c r="M236" s="169" t="s">
        <v>1283</v>
      </c>
      <c r="N236" s="169" t="s">
        <v>1284</v>
      </c>
      <c r="O236" s="169" t="s">
        <v>1518</v>
      </c>
      <c r="P236" s="169" t="s">
        <v>1720</v>
      </c>
      <c r="Q236" s="169"/>
      <c r="R236" s="170"/>
      <c r="S236" s="171"/>
      <c r="T236" s="169" t="s">
        <v>1969</v>
      </c>
      <c r="U236" s="169" t="s">
        <v>2031</v>
      </c>
    </row>
    <row r="237" spans="1:21" s="172" customFormat="1" ht="57" outlineLevel="1" x14ac:dyDescent="0.25">
      <c r="A237" s="162"/>
      <c r="B237" s="162"/>
      <c r="C237" s="164" t="s">
        <v>700</v>
      </c>
      <c r="D237" s="165"/>
      <c r="E237" s="165"/>
      <c r="F237" s="204"/>
      <c r="G237" s="205" t="s">
        <v>700</v>
      </c>
      <c r="H237" s="168" t="s">
        <v>1548</v>
      </c>
      <c r="I237" s="168">
        <v>2</v>
      </c>
      <c r="J237" s="168" t="s">
        <v>197</v>
      </c>
      <c r="K237" s="168">
        <v>2</v>
      </c>
      <c r="L237" s="168" t="s">
        <v>1535</v>
      </c>
      <c r="M237" s="169" t="s">
        <v>1285</v>
      </c>
      <c r="N237" s="169" t="s">
        <v>1286</v>
      </c>
      <c r="O237" s="169" t="s">
        <v>1540</v>
      </c>
      <c r="P237" s="169"/>
      <c r="Q237" s="169"/>
      <c r="R237" s="170"/>
      <c r="S237" s="171" t="s">
        <v>1555</v>
      </c>
      <c r="T237" s="169" t="s">
        <v>1970</v>
      </c>
      <c r="U237" s="169" t="s">
        <v>2331</v>
      </c>
    </row>
    <row r="238" spans="1:21" s="172" customFormat="1" ht="23.25" outlineLevel="1" x14ac:dyDescent="0.25">
      <c r="A238" s="162"/>
      <c r="B238" s="162"/>
      <c r="C238" s="234" t="s">
        <v>703</v>
      </c>
      <c r="D238" s="223"/>
      <c r="E238" s="223"/>
      <c r="F238" s="224"/>
      <c r="G238" s="225" t="s">
        <v>703</v>
      </c>
      <c r="H238" s="168" t="s">
        <v>1535</v>
      </c>
      <c r="I238" s="168">
        <v>2</v>
      </c>
      <c r="J238" s="168" t="s">
        <v>204</v>
      </c>
      <c r="K238" s="168">
        <v>2</v>
      </c>
      <c r="L238" s="168" t="s">
        <v>1536</v>
      </c>
      <c r="M238" s="169" t="s">
        <v>1291</v>
      </c>
      <c r="N238" s="169" t="s">
        <v>1292</v>
      </c>
      <c r="O238" s="169" t="s">
        <v>1721</v>
      </c>
      <c r="P238" s="169" t="s">
        <v>1722</v>
      </c>
      <c r="Q238" s="169"/>
      <c r="R238" s="170" t="s">
        <v>1873</v>
      </c>
      <c r="S238" s="171" t="s">
        <v>1538</v>
      </c>
      <c r="T238" s="169" t="s">
        <v>1971</v>
      </c>
      <c r="U238" s="169" t="s">
        <v>2023</v>
      </c>
    </row>
    <row r="239" spans="1:21" s="183" customFormat="1" ht="57" outlineLevel="2" x14ac:dyDescent="0.25">
      <c r="A239" s="173"/>
      <c r="B239" s="173"/>
      <c r="C239" s="173"/>
      <c r="D239" s="206" t="s">
        <v>704</v>
      </c>
      <c r="E239" s="207"/>
      <c r="F239" s="208"/>
      <c r="G239" s="209" t="s">
        <v>704</v>
      </c>
      <c r="H239" s="179" t="s">
        <v>1535</v>
      </c>
      <c r="I239" s="179">
        <v>3</v>
      </c>
      <c r="J239" s="179" t="s">
        <v>211</v>
      </c>
      <c r="K239" s="179">
        <v>2</v>
      </c>
      <c r="L239" s="179" t="s">
        <v>1536</v>
      </c>
      <c r="M239" s="180" t="s">
        <v>1293</v>
      </c>
      <c r="N239" s="180" t="s">
        <v>1294</v>
      </c>
      <c r="O239" s="180" t="s">
        <v>1546</v>
      </c>
      <c r="P239" s="180" t="s">
        <v>1723</v>
      </c>
      <c r="Q239" s="180"/>
      <c r="R239" s="181"/>
      <c r="S239" s="182" t="s">
        <v>1538</v>
      </c>
      <c r="T239" s="180" t="s">
        <v>1972</v>
      </c>
      <c r="U239" s="180" t="s">
        <v>2332</v>
      </c>
    </row>
    <row r="240" spans="1:21" s="172" customFormat="1" ht="15.75" outlineLevel="1" x14ac:dyDescent="0.25">
      <c r="A240" s="162"/>
      <c r="B240" s="162"/>
      <c r="C240" s="164" t="s">
        <v>705</v>
      </c>
      <c r="D240" s="223"/>
      <c r="E240" s="223"/>
      <c r="F240" s="224"/>
      <c r="G240" s="225" t="s">
        <v>705</v>
      </c>
      <c r="H240" s="168" t="s">
        <v>1536</v>
      </c>
      <c r="I240" s="168">
        <v>2</v>
      </c>
      <c r="J240" s="168" t="s">
        <v>208</v>
      </c>
      <c r="K240" s="168">
        <v>2</v>
      </c>
      <c r="L240" s="168" t="s">
        <v>1536</v>
      </c>
      <c r="M240" s="169" t="s">
        <v>209</v>
      </c>
      <c r="N240" s="169" t="s">
        <v>1295</v>
      </c>
      <c r="O240" s="169" t="s">
        <v>1671</v>
      </c>
      <c r="P240" s="169" t="s">
        <v>1724</v>
      </c>
      <c r="Q240" s="169"/>
      <c r="R240" s="170" t="s">
        <v>1874</v>
      </c>
      <c r="S240" s="171"/>
      <c r="T240" s="169" t="s">
        <v>1973</v>
      </c>
      <c r="U240" s="169" t="s">
        <v>360</v>
      </c>
    </row>
    <row r="241" spans="1:21" s="183" customFormat="1" outlineLevel="2" x14ac:dyDescent="0.25">
      <c r="A241" s="173"/>
      <c r="B241" s="173"/>
      <c r="C241" s="173"/>
      <c r="D241" s="206" t="s">
        <v>1725</v>
      </c>
      <c r="E241" s="207"/>
      <c r="F241" s="208"/>
      <c r="G241" s="209" t="s">
        <v>1725</v>
      </c>
      <c r="H241" s="179" t="s">
        <v>1536</v>
      </c>
      <c r="I241" s="179">
        <v>3</v>
      </c>
      <c r="J241" s="179"/>
      <c r="K241" s="180"/>
      <c r="L241" s="179"/>
      <c r="M241" s="180"/>
      <c r="N241" s="180" t="s">
        <v>1706</v>
      </c>
      <c r="O241" s="180"/>
      <c r="P241" s="180"/>
      <c r="Q241" s="180"/>
      <c r="R241" s="181"/>
      <c r="S241" s="182"/>
      <c r="T241" s="180"/>
      <c r="U241" s="180"/>
    </row>
    <row r="242" spans="1:21" s="172" customFormat="1" ht="23.25" outlineLevel="1" x14ac:dyDescent="0.25">
      <c r="A242" s="162"/>
      <c r="B242" s="162"/>
      <c r="C242" s="229" t="s">
        <v>707</v>
      </c>
      <c r="D242" s="238"/>
      <c r="E242" s="238"/>
      <c r="F242" s="239"/>
      <c r="G242" s="240" t="s">
        <v>707</v>
      </c>
      <c r="H242" s="168" t="s">
        <v>1535</v>
      </c>
      <c r="I242" s="168">
        <v>2</v>
      </c>
      <c r="J242" s="168" t="s">
        <v>216</v>
      </c>
      <c r="K242" s="168">
        <v>2</v>
      </c>
      <c r="L242" s="168" t="s">
        <v>1535</v>
      </c>
      <c r="M242" s="169" t="s">
        <v>1298</v>
      </c>
      <c r="N242" s="169" t="s">
        <v>1011</v>
      </c>
      <c r="O242" s="169" t="s">
        <v>1540</v>
      </c>
      <c r="P242" s="169"/>
      <c r="Q242" s="169"/>
      <c r="R242" s="170" t="s">
        <v>1876</v>
      </c>
      <c r="S242" s="171"/>
      <c r="T242" s="169" t="s">
        <v>1974</v>
      </c>
      <c r="U242" s="169"/>
    </row>
    <row r="243" spans="1:21" s="172" customFormat="1" ht="23.25" outlineLevel="1" x14ac:dyDescent="0.25">
      <c r="A243" s="162"/>
      <c r="B243" s="162"/>
      <c r="C243" s="164" t="s">
        <v>709</v>
      </c>
      <c r="D243" s="165"/>
      <c r="E243" s="165"/>
      <c r="F243" s="204"/>
      <c r="G243" s="205" t="s">
        <v>709</v>
      </c>
      <c r="H243" s="168" t="s">
        <v>1548</v>
      </c>
      <c r="I243" s="168">
        <v>2</v>
      </c>
      <c r="J243" s="168" t="s">
        <v>708</v>
      </c>
      <c r="K243" s="168">
        <v>2</v>
      </c>
      <c r="L243" s="168" t="s">
        <v>1535</v>
      </c>
      <c r="M243" s="169" t="s">
        <v>1299</v>
      </c>
      <c r="N243" s="169" t="s">
        <v>1300</v>
      </c>
      <c r="O243" s="169"/>
      <c r="P243" s="169"/>
      <c r="Q243" s="169"/>
      <c r="R243" s="170"/>
      <c r="S243" s="171" t="s">
        <v>1555</v>
      </c>
      <c r="T243" s="169" t="s">
        <v>1883</v>
      </c>
      <c r="U243" s="169"/>
    </row>
    <row r="244" spans="1:21" s="183" customFormat="1" ht="23.25" outlineLevel="2" x14ac:dyDescent="0.25">
      <c r="A244" s="173"/>
      <c r="B244" s="173"/>
      <c r="C244" s="173"/>
      <c r="D244" s="175" t="s">
        <v>711</v>
      </c>
      <c r="E244" s="176"/>
      <c r="F244" s="220"/>
      <c r="G244" s="221" t="s">
        <v>711</v>
      </c>
      <c r="H244" s="179" t="s">
        <v>1535</v>
      </c>
      <c r="I244" s="179">
        <v>3</v>
      </c>
      <c r="J244" s="179" t="s">
        <v>710</v>
      </c>
      <c r="K244" s="179">
        <v>3</v>
      </c>
      <c r="L244" s="179" t="s">
        <v>1535</v>
      </c>
      <c r="M244" s="180" t="s">
        <v>1301</v>
      </c>
      <c r="N244" s="180" t="s">
        <v>1302</v>
      </c>
      <c r="O244" s="180" t="s">
        <v>1543</v>
      </c>
      <c r="P244" s="180" t="s">
        <v>1726</v>
      </c>
      <c r="Q244" s="180"/>
      <c r="R244" s="181"/>
      <c r="S244" s="182"/>
      <c r="T244" s="180" t="s">
        <v>1891</v>
      </c>
      <c r="U244" s="180"/>
    </row>
    <row r="245" spans="1:21" s="183" customFormat="1" ht="45.75" outlineLevel="2" x14ac:dyDescent="0.25">
      <c r="A245" s="173"/>
      <c r="B245" s="173"/>
      <c r="C245" s="173"/>
      <c r="D245" s="206" t="s">
        <v>713</v>
      </c>
      <c r="E245" s="207"/>
      <c r="F245" s="208"/>
      <c r="G245" s="209" t="s">
        <v>713</v>
      </c>
      <c r="H245" s="179" t="s">
        <v>1535</v>
      </c>
      <c r="I245" s="179">
        <v>3</v>
      </c>
      <c r="J245" s="179" t="s">
        <v>712</v>
      </c>
      <c r="K245" s="179">
        <v>3</v>
      </c>
      <c r="L245" s="179" t="s">
        <v>1535</v>
      </c>
      <c r="M245" s="180" t="s">
        <v>1303</v>
      </c>
      <c r="N245" s="180" t="s">
        <v>1304</v>
      </c>
      <c r="O245" s="180" t="s">
        <v>1543</v>
      </c>
      <c r="P245" s="180" t="s">
        <v>1727</v>
      </c>
      <c r="Q245" s="180"/>
      <c r="R245" s="181"/>
      <c r="S245" s="182"/>
      <c r="T245" s="180" t="s">
        <v>1892</v>
      </c>
      <c r="U245" s="180"/>
    </row>
    <row r="246" spans="1:21" s="172" customFormat="1" ht="15.75" outlineLevel="1" x14ac:dyDescent="0.25">
      <c r="A246" s="162"/>
      <c r="B246" s="162"/>
      <c r="C246" s="164" t="s">
        <v>1728</v>
      </c>
      <c r="D246" s="223"/>
      <c r="E246" s="223"/>
      <c r="F246" s="224"/>
      <c r="G246" s="225" t="s">
        <v>1728</v>
      </c>
      <c r="H246" s="168" t="s">
        <v>1548</v>
      </c>
      <c r="I246" s="168">
        <v>2</v>
      </c>
      <c r="J246" s="168"/>
      <c r="K246" s="169"/>
      <c r="L246" s="168"/>
      <c r="M246" s="169"/>
      <c r="N246" s="169"/>
      <c r="O246" s="169"/>
      <c r="P246" s="169"/>
      <c r="Q246" s="169"/>
      <c r="R246" s="170"/>
      <c r="S246" s="171"/>
      <c r="T246" s="169"/>
      <c r="U246" s="169"/>
    </row>
    <row r="247" spans="1:21" s="183" customFormat="1" ht="68.25" outlineLevel="2" x14ac:dyDescent="0.25">
      <c r="A247" s="173"/>
      <c r="B247" s="173"/>
      <c r="C247" s="173"/>
      <c r="D247" s="206" t="s">
        <v>706</v>
      </c>
      <c r="E247" s="207"/>
      <c r="F247" s="208"/>
      <c r="G247" s="209" t="s">
        <v>706</v>
      </c>
      <c r="H247" s="179" t="s">
        <v>1536</v>
      </c>
      <c r="I247" s="179">
        <v>3</v>
      </c>
      <c r="J247" s="179" t="s">
        <v>240</v>
      </c>
      <c r="K247" s="179">
        <v>2</v>
      </c>
      <c r="L247" s="179" t="s">
        <v>1535</v>
      </c>
      <c r="M247" s="180" t="s">
        <v>1296</v>
      </c>
      <c r="N247" s="180" t="s">
        <v>1297</v>
      </c>
      <c r="O247" s="180" t="s">
        <v>1560</v>
      </c>
      <c r="P247" s="180"/>
      <c r="Q247" s="180"/>
      <c r="R247" s="181" t="s">
        <v>1875</v>
      </c>
      <c r="S247" s="182" t="s">
        <v>1555</v>
      </c>
      <c r="T247" s="180" t="s">
        <v>1975</v>
      </c>
      <c r="U247" s="180" t="s">
        <v>2024</v>
      </c>
    </row>
    <row r="248" spans="1:21" s="172" customFormat="1" ht="15.75" outlineLevel="1" x14ac:dyDescent="0.25">
      <c r="A248" s="162"/>
      <c r="B248" s="162"/>
      <c r="C248" s="164" t="s">
        <v>1729</v>
      </c>
      <c r="D248" s="223"/>
      <c r="E248" s="223"/>
      <c r="F248" s="224"/>
      <c r="G248" s="225" t="s">
        <v>1729</v>
      </c>
      <c r="H248" s="168" t="s">
        <v>1548</v>
      </c>
      <c r="I248" s="168">
        <v>2</v>
      </c>
      <c r="J248" s="168"/>
      <c r="K248" s="168"/>
      <c r="L248" s="168"/>
      <c r="M248" s="169"/>
      <c r="N248" s="169"/>
      <c r="O248" s="169"/>
      <c r="P248" s="169"/>
      <c r="Q248" s="169"/>
      <c r="R248" s="170"/>
      <c r="S248" s="171"/>
      <c r="T248" s="169"/>
      <c r="U248" s="169"/>
    </row>
    <row r="249" spans="1:21" s="183" customFormat="1" ht="23.25" outlineLevel="2" x14ac:dyDescent="0.25">
      <c r="A249" s="173"/>
      <c r="B249" s="173"/>
      <c r="C249" s="173"/>
      <c r="D249" s="206" t="s">
        <v>701</v>
      </c>
      <c r="E249" s="207"/>
      <c r="F249" s="208"/>
      <c r="G249" s="209" t="s">
        <v>701</v>
      </c>
      <c r="H249" s="179" t="s">
        <v>1536</v>
      </c>
      <c r="I249" s="179">
        <v>3</v>
      </c>
      <c r="J249" s="179" t="s">
        <v>202</v>
      </c>
      <c r="K249" s="179">
        <v>2</v>
      </c>
      <c r="L249" s="179" t="s">
        <v>1535</v>
      </c>
      <c r="M249" s="180" t="s">
        <v>1287</v>
      </c>
      <c r="N249" s="180" t="s">
        <v>1288</v>
      </c>
      <c r="O249" s="180" t="s">
        <v>1518</v>
      </c>
      <c r="P249" s="180"/>
      <c r="Q249" s="180" t="s">
        <v>1730</v>
      </c>
      <c r="R249" s="181" t="s">
        <v>1872</v>
      </c>
      <c r="S249" s="182" t="s">
        <v>1555</v>
      </c>
      <c r="T249" s="180" t="s">
        <v>1976</v>
      </c>
      <c r="U249" s="282" t="s">
        <v>2337</v>
      </c>
    </row>
    <row r="250" spans="1:21" s="195" customFormat="1" ht="22.5" outlineLevel="3" x14ac:dyDescent="0.2">
      <c r="A250" s="185"/>
      <c r="B250" s="185"/>
      <c r="C250" s="222"/>
      <c r="D250" s="185"/>
      <c r="E250" s="210" t="s">
        <v>702</v>
      </c>
      <c r="F250" s="211"/>
      <c r="G250" s="212" t="s">
        <v>702</v>
      </c>
      <c r="H250" s="191" t="s">
        <v>1535</v>
      </c>
      <c r="I250" s="191">
        <v>4</v>
      </c>
      <c r="J250" s="191" t="s">
        <v>199</v>
      </c>
      <c r="K250" s="191">
        <v>3</v>
      </c>
      <c r="L250" s="191" t="s">
        <v>1535</v>
      </c>
      <c r="M250" s="192" t="s">
        <v>1289</v>
      </c>
      <c r="N250" s="192" t="s">
        <v>1290</v>
      </c>
      <c r="O250" s="192" t="s">
        <v>1576</v>
      </c>
      <c r="P250" s="192"/>
      <c r="Q250" s="192"/>
      <c r="R250" s="193"/>
      <c r="S250" s="194"/>
      <c r="T250" s="192" t="s">
        <v>1977</v>
      </c>
      <c r="U250" s="192" t="s">
        <v>2337</v>
      </c>
    </row>
    <row r="251" spans="1:21" s="172" customFormat="1" ht="23.25" outlineLevel="1" x14ac:dyDescent="0.25">
      <c r="A251" s="162"/>
      <c r="B251" s="162"/>
      <c r="C251" s="164" t="s">
        <v>715</v>
      </c>
      <c r="D251" s="165"/>
      <c r="E251" s="223"/>
      <c r="F251" s="224"/>
      <c r="G251" s="225" t="s">
        <v>715</v>
      </c>
      <c r="H251" s="168" t="s">
        <v>1548</v>
      </c>
      <c r="I251" s="168">
        <v>2</v>
      </c>
      <c r="J251" s="168" t="s">
        <v>714</v>
      </c>
      <c r="K251" s="168">
        <v>2</v>
      </c>
      <c r="L251" s="168" t="s">
        <v>1548</v>
      </c>
      <c r="M251" s="169" t="s">
        <v>1305</v>
      </c>
      <c r="N251" s="169" t="s">
        <v>1306</v>
      </c>
      <c r="O251" s="169"/>
      <c r="P251" s="169"/>
      <c r="Q251" s="169" t="s">
        <v>1664</v>
      </c>
      <c r="R251" s="170"/>
      <c r="S251" s="171" t="s">
        <v>1551</v>
      </c>
      <c r="T251" s="169" t="s">
        <v>1883</v>
      </c>
      <c r="U251" s="169"/>
    </row>
    <row r="252" spans="1:21" s="172" customFormat="1" ht="23.25" outlineLevel="1" x14ac:dyDescent="0.25">
      <c r="A252" s="162"/>
      <c r="B252" s="162"/>
      <c r="C252" s="234" t="s">
        <v>715</v>
      </c>
      <c r="D252" s="223"/>
      <c r="E252" s="223"/>
      <c r="F252" s="224"/>
      <c r="G252" s="225" t="s">
        <v>715</v>
      </c>
      <c r="H252" s="168" t="s">
        <v>1548</v>
      </c>
      <c r="I252" s="168">
        <v>2</v>
      </c>
      <c r="J252" s="168" t="s">
        <v>724</v>
      </c>
      <c r="K252" s="168">
        <v>2</v>
      </c>
      <c r="L252" s="168" t="s">
        <v>1548</v>
      </c>
      <c r="M252" s="169" t="s">
        <v>1316</v>
      </c>
      <c r="N252" s="169" t="s">
        <v>1317</v>
      </c>
      <c r="O252" s="169"/>
      <c r="P252" s="169"/>
      <c r="Q252" s="169" t="s">
        <v>1665</v>
      </c>
      <c r="R252" s="170"/>
      <c r="S252" s="171" t="s">
        <v>1551</v>
      </c>
      <c r="T252" s="169" t="s">
        <v>1883</v>
      </c>
      <c r="U252" s="169"/>
    </row>
    <row r="253" spans="1:21" s="183" customFormat="1" ht="23.25" outlineLevel="2" x14ac:dyDescent="0.25">
      <c r="A253" s="173"/>
      <c r="B253" s="184"/>
      <c r="C253" s="173"/>
      <c r="D253" s="175" t="s">
        <v>1731</v>
      </c>
      <c r="E253" s="176"/>
      <c r="F253" s="220"/>
      <c r="G253" s="221" t="s">
        <v>1731</v>
      </c>
      <c r="H253" s="179" t="s">
        <v>1536</v>
      </c>
      <c r="I253" s="179">
        <v>3</v>
      </c>
      <c r="J253" s="179"/>
      <c r="K253" s="179"/>
      <c r="L253" s="179"/>
      <c r="M253" s="180"/>
      <c r="N253" s="180" t="s">
        <v>1732</v>
      </c>
      <c r="O253" s="180"/>
      <c r="P253" s="180"/>
      <c r="Q253" s="180"/>
      <c r="R253" s="181"/>
      <c r="S253" s="182"/>
      <c r="T253" s="180"/>
      <c r="U253" s="180"/>
    </row>
    <row r="254" spans="1:21" s="183" customFormat="1" ht="68.25" outlineLevel="2" x14ac:dyDescent="0.25">
      <c r="A254" s="173"/>
      <c r="B254" s="184"/>
      <c r="C254" s="173"/>
      <c r="D254" s="206" t="s">
        <v>723</v>
      </c>
      <c r="E254" s="207"/>
      <c r="F254" s="208"/>
      <c r="G254" s="209" t="s">
        <v>723</v>
      </c>
      <c r="H254" s="179" t="s">
        <v>1535</v>
      </c>
      <c r="I254" s="179">
        <v>3</v>
      </c>
      <c r="J254" s="179" t="s">
        <v>220</v>
      </c>
      <c r="K254" s="179">
        <v>3</v>
      </c>
      <c r="L254" s="179" t="s">
        <v>1535</v>
      </c>
      <c r="M254" s="180" t="s">
        <v>1314</v>
      </c>
      <c r="N254" s="180" t="s">
        <v>1315</v>
      </c>
      <c r="O254" s="180" t="s">
        <v>1546</v>
      </c>
      <c r="P254" s="180" t="s">
        <v>1733</v>
      </c>
      <c r="Q254" s="180" t="s">
        <v>1664</v>
      </c>
      <c r="R254" s="181"/>
      <c r="S254" s="182"/>
      <c r="T254" s="180" t="s">
        <v>1955</v>
      </c>
      <c r="U254" s="180" t="s">
        <v>2025</v>
      </c>
    </row>
    <row r="255" spans="1:21" s="183" customFormat="1" ht="68.25" outlineLevel="2" x14ac:dyDescent="0.25">
      <c r="A255" s="173"/>
      <c r="B255" s="184"/>
      <c r="C255" s="173"/>
      <c r="D255" s="175" t="s">
        <v>723</v>
      </c>
      <c r="E255" s="176"/>
      <c r="F255" s="220"/>
      <c r="G255" s="221" t="s">
        <v>723</v>
      </c>
      <c r="H255" s="179" t="s">
        <v>1535</v>
      </c>
      <c r="I255" s="179">
        <v>3</v>
      </c>
      <c r="J255" s="179" t="s">
        <v>222</v>
      </c>
      <c r="K255" s="179">
        <v>3</v>
      </c>
      <c r="L255" s="179" t="s">
        <v>1535</v>
      </c>
      <c r="M255" s="180" t="s">
        <v>1325</v>
      </c>
      <c r="N255" s="180" t="s">
        <v>1326</v>
      </c>
      <c r="O255" s="180" t="s">
        <v>1546</v>
      </c>
      <c r="P255" s="180" t="s">
        <v>1734</v>
      </c>
      <c r="Q255" s="180" t="s">
        <v>1665</v>
      </c>
      <c r="R255" s="181"/>
      <c r="S255" s="182"/>
      <c r="T255" s="180" t="s">
        <v>1955</v>
      </c>
      <c r="U255" s="180" t="s">
        <v>2026</v>
      </c>
    </row>
    <row r="256" spans="1:21" s="183" customFormat="1" ht="68.25" outlineLevel="2" x14ac:dyDescent="0.25">
      <c r="A256" s="173"/>
      <c r="B256" s="184"/>
      <c r="C256" s="173"/>
      <c r="D256" s="206" t="s">
        <v>722</v>
      </c>
      <c r="E256" s="207"/>
      <c r="F256" s="208"/>
      <c r="G256" s="209" t="s">
        <v>722</v>
      </c>
      <c r="H256" s="179" t="s">
        <v>1548</v>
      </c>
      <c r="I256" s="179">
        <v>3</v>
      </c>
      <c r="J256" s="179" t="s">
        <v>219</v>
      </c>
      <c r="K256" s="179">
        <v>3</v>
      </c>
      <c r="L256" s="179" t="s">
        <v>1535</v>
      </c>
      <c r="M256" s="180" t="s">
        <v>1312</v>
      </c>
      <c r="N256" s="180" t="s">
        <v>1313</v>
      </c>
      <c r="O256" s="180" t="s">
        <v>1540</v>
      </c>
      <c r="P256" s="180" t="s">
        <v>1733</v>
      </c>
      <c r="Q256" s="180" t="s">
        <v>1664</v>
      </c>
      <c r="R256" s="181"/>
      <c r="S256" s="182" t="s">
        <v>1555</v>
      </c>
      <c r="T256" s="180" t="s">
        <v>1955</v>
      </c>
      <c r="U256" s="180" t="s">
        <v>2334</v>
      </c>
    </row>
    <row r="257" spans="1:21" s="183" customFormat="1" ht="68.25" outlineLevel="2" x14ac:dyDescent="0.25">
      <c r="A257" s="173"/>
      <c r="B257" s="184"/>
      <c r="C257" s="173"/>
      <c r="D257" s="175" t="s">
        <v>722</v>
      </c>
      <c r="E257" s="176"/>
      <c r="F257" s="220"/>
      <c r="G257" s="221" t="s">
        <v>722</v>
      </c>
      <c r="H257" s="179" t="s">
        <v>1548</v>
      </c>
      <c r="I257" s="179">
        <v>3</v>
      </c>
      <c r="J257" s="179" t="s">
        <v>221</v>
      </c>
      <c r="K257" s="179">
        <v>3</v>
      </c>
      <c r="L257" s="179" t="s">
        <v>1535</v>
      </c>
      <c r="M257" s="180" t="s">
        <v>1323</v>
      </c>
      <c r="N257" s="180" t="s">
        <v>1324</v>
      </c>
      <c r="O257" s="180" t="s">
        <v>1540</v>
      </c>
      <c r="P257" s="180" t="s">
        <v>1734</v>
      </c>
      <c r="Q257" s="180" t="s">
        <v>1665</v>
      </c>
      <c r="R257" s="181"/>
      <c r="S257" s="182" t="s">
        <v>1555</v>
      </c>
      <c r="T257" s="180" t="s">
        <v>1955</v>
      </c>
      <c r="U257" s="180" t="s">
        <v>2335</v>
      </c>
    </row>
    <row r="258" spans="1:21" s="183" customFormat="1" ht="68.25" outlineLevel="2" x14ac:dyDescent="0.25">
      <c r="A258" s="173"/>
      <c r="B258" s="184"/>
      <c r="C258" s="173"/>
      <c r="D258" s="175" t="s">
        <v>721</v>
      </c>
      <c r="E258" s="176"/>
      <c r="F258" s="220"/>
      <c r="G258" s="221" t="s">
        <v>721</v>
      </c>
      <c r="H258" s="179" t="s">
        <v>1535</v>
      </c>
      <c r="I258" s="179">
        <v>3</v>
      </c>
      <c r="J258" s="179" t="s">
        <v>720</v>
      </c>
      <c r="K258" s="179">
        <v>3</v>
      </c>
      <c r="L258" s="179" t="s">
        <v>1535</v>
      </c>
      <c r="M258" s="180" t="s">
        <v>1310</v>
      </c>
      <c r="N258" s="180" t="s">
        <v>1311</v>
      </c>
      <c r="O258" s="180" t="s">
        <v>1670</v>
      </c>
      <c r="P258" s="180"/>
      <c r="Q258" s="180" t="s">
        <v>1664</v>
      </c>
      <c r="R258" s="181"/>
      <c r="S258" s="182" t="s">
        <v>1735</v>
      </c>
      <c r="T258" s="180" t="s">
        <v>1942</v>
      </c>
      <c r="U258" s="180" t="s">
        <v>2310</v>
      </c>
    </row>
    <row r="259" spans="1:21" s="183" customFormat="1" ht="68.25" outlineLevel="2" x14ac:dyDescent="0.25">
      <c r="A259" s="173"/>
      <c r="B259" s="184"/>
      <c r="C259" s="173"/>
      <c r="D259" s="175" t="s">
        <v>721</v>
      </c>
      <c r="E259" s="176"/>
      <c r="F259" s="220"/>
      <c r="G259" s="221" t="s">
        <v>721</v>
      </c>
      <c r="H259" s="179" t="s">
        <v>1535</v>
      </c>
      <c r="I259" s="179">
        <v>3</v>
      </c>
      <c r="J259" s="179" t="s">
        <v>727</v>
      </c>
      <c r="K259" s="179">
        <v>3</v>
      </c>
      <c r="L259" s="179" t="s">
        <v>1535</v>
      </c>
      <c r="M259" s="180" t="s">
        <v>1321</v>
      </c>
      <c r="N259" s="180" t="s">
        <v>1322</v>
      </c>
      <c r="O259" s="180" t="s">
        <v>1670</v>
      </c>
      <c r="P259" s="180"/>
      <c r="Q259" s="180" t="s">
        <v>1665</v>
      </c>
      <c r="R259" s="181"/>
      <c r="S259" s="182" t="s">
        <v>1735</v>
      </c>
      <c r="T259" s="180" t="s">
        <v>1942</v>
      </c>
      <c r="U259" s="180" t="s">
        <v>2310</v>
      </c>
    </row>
    <row r="260" spans="1:21" s="183" customFormat="1" ht="79.5" outlineLevel="2" x14ac:dyDescent="0.25">
      <c r="A260" s="173"/>
      <c r="B260" s="184"/>
      <c r="C260" s="173"/>
      <c r="D260" s="175" t="s">
        <v>717</v>
      </c>
      <c r="E260" s="176"/>
      <c r="F260" s="220"/>
      <c r="G260" s="221" t="s">
        <v>717</v>
      </c>
      <c r="H260" s="179" t="s">
        <v>1536</v>
      </c>
      <c r="I260" s="179">
        <v>3</v>
      </c>
      <c r="J260" s="179" t="s">
        <v>716</v>
      </c>
      <c r="K260" s="179">
        <v>3</v>
      </c>
      <c r="L260" s="179" t="s">
        <v>1536</v>
      </c>
      <c r="M260" s="180" t="s">
        <v>1307</v>
      </c>
      <c r="N260" s="180" t="s">
        <v>1202</v>
      </c>
      <c r="O260" s="180" t="s">
        <v>1671</v>
      </c>
      <c r="P260" s="180" t="s">
        <v>1736</v>
      </c>
      <c r="Q260" s="180" t="s">
        <v>1664</v>
      </c>
      <c r="R260" s="181" t="s">
        <v>1877</v>
      </c>
      <c r="S260" s="182"/>
      <c r="T260" s="180" t="s">
        <v>1956</v>
      </c>
      <c r="U260" s="180" t="s">
        <v>2027</v>
      </c>
    </row>
    <row r="261" spans="1:21" s="183" customFormat="1" ht="79.5" outlineLevel="2" x14ac:dyDescent="0.25">
      <c r="A261" s="173"/>
      <c r="B261" s="184"/>
      <c r="C261" s="173"/>
      <c r="D261" s="206" t="s">
        <v>717</v>
      </c>
      <c r="E261" s="207"/>
      <c r="F261" s="208"/>
      <c r="G261" s="209" t="s">
        <v>717</v>
      </c>
      <c r="H261" s="179" t="s">
        <v>1536</v>
      </c>
      <c r="I261" s="179">
        <v>3</v>
      </c>
      <c r="J261" s="179" t="s">
        <v>725</v>
      </c>
      <c r="K261" s="179">
        <v>3</v>
      </c>
      <c r="L261" s="179" t="s">
        <v>1536</v>
      </c>
      <c r="M261" s="180" t="s">
        <v>1318</v>
      </c>
      <c r="N261" s="180" t="s">
        <v>1218</v>
      </c>
      <c r="O261" s="180" t="s">
        <v>1671</v>
      </c>
      <c r="P261" s="180" t="s">
        <v>1737</v>
      </c>
      <c r="Q261" s="180" t="s">
        <v>1665</v>
      </c>
      <c r="R261" s="181" t="s">
        <v>1877</v>
      </c>
      <c r="S261" s="182"/>
      <c r="T261" s="180" t="s">
        <v>1956</v>
      </c>
      <c r="U261" s="180" t="s">
        <v>2028</v>
      </c>
    </row>
    <row r="262" spans="1:21" s="195" customFormat="1" ht="12.75" outlineLevel="3" x14ac:dyDescent="0.2">
      <c r="A262" s="185"/>
      <c r="B262" s="186"/>
      <c r="C262" s="185"/>
      <c r="D262" s="185"/>
      <c r="E262" s="210" t="s">
        <v>1738</v>
      </c>
      <c r="F262" s="211"/>
      <c r="G262" s="212" t="s">
        <v>1738</v>
      </c>
      <c r="H262" s="191" t="s">
        <v>1536</v>
      </c>
      <c r="I262" s="191">
        <v>4</v>
      </c>
      <c r="J262" s="191"/>
      <c r="K262" s="191"/>
      <c r="L262" s="191"/>
      <c r="M262" s="192"/>
      <c r="N262" s="192" t="s">
        <v>1706</v>
      </c>
      <c r="O262" s="192"/>
      <c r="P262" s="192"/>
      <c r="Q262" s="192"/>
      <c r="R262" s="193"/>
      <c r="S262" s="194"/>
      <c r="T262" s="192"/>
      <c r="U262" s="192"/>
    </row>
    <row r="263" spans="1:21" s="183" customFormat="1" ht="68.25" outlineLevel="2" x14ac:dyDescent="0.25">
      <c r="A263" s="173"/>
      <c r="B263" s="184"/>
      <c r="C263" s="173"/>
      <c r="D263" s="175" t="s">
        <v>719</v>
      </c>
      <c r="E263" s="207"/>
      <c r="F263" s="208"/>
      <c r="G263" s="209" t="s">
        <v>719</v>
      </c>
      <c r="H263" s="179" t="s">
        <v>1535</v>
      </c>
      <c r="I263" s="179">
        <v>3</v>
      </c>
      <c r="J263" s="179" t="s">
        <v>718</v>
      </c>
      <c r="K263" s="179">
        <v>3</v>
      </c>
      <c r="L263" s="179" t="s">
        <v>1535</v>
      </c>
      <c r="M263" s="180" t="s">
        <v>1308</v>
      </c>
      <c r="N263" s="180" t="s">
        <v>1309</v>
      </c>
      <c r="O263" s="180" t="s">
        <v>1671</v>
      </c>
      <c r="P263" s="180"/>
      <c r="Q263" s="180" t="s">
        <v>1664</v>
      </c>
      <c r="R263" s="181"/>
      <c r="S263" s="182"/>
      <c r="T263" s="180" t="s">
        <v>1942</v>
      </c>
      <c r="U263" s="180" t="s">
        <v>2014</v>
      </c>
    </row>
    <row r="264" spans="1:21" s="183" customFormat="1" ht="68.25" outlineLevel="2" x14ac:dyDescent="0.25">
      <c r="A264" s="173"/>
      <c r="B264" s="184"/>
      <c r="C264" s="173"/>
      <c r="D264" s="206" t="s">
        <v>719</v>
      </c>
      <c r="E264" s="207"/>
      <c r="F264" s="208"/>
      <c r="G264" s="209" t="s">
        <v>719</v>
      </c>
      <c r="H264" s="179" t="s">
        <v>1535</v>
      </c>
      <c r="I264" s="179">
        <v>3</v>
      </c>
      <c r="J264" s="179" t="s">
        <v>726</v>
      </c>
      <c r="K264" s="179">
        <v>3</v>
      </c>
      <c r="L264" s="179" t="s">
        <v>1535</v>
      </c>
      <c r="M264" s="180" t="s">
        <v>1319</v>
      </c>
      <c r="N264" s="180" t="s">
        <v>1320</v>
      </c>
      <c r="O264" s="180" t="s">
        <v>1671</v>
      </c>
      <c r="P264" s="180"/>
      <c r="Q264" s="180" t="s">
        <v>1665</v>
      </c>
      <c r="R264" s="181"/>
      <c r="S264" s="182"/>
      <c r="T264" s="180" t="s">
        <v>1942</v>
      </c>
      <c r="U264" s="180" t="s">
        <v>2014</v>
      </c>
    </row>
    <row r="265" spans="1:21" s="195" customFormat="1" ht="12.75" outlineLevel="3" x14ac:dyDescent="0.2">
      <c r="A265" s="185"/>
      <c r="B265" s="186"/>
      <c r="C265" s="222"/>
      <c r="D265" s="185"/>
      <c r="E265" s="210" t="s">
        <v>1739</v>
      </c>
      <c r="F265" s="211"/>
      <c r="G265" s="212" t="s">
        <v>1739</v>
      </c>
      <c r="H265" s="191" t="s">
        <v>1536</v>
      </c>
      <c r="I265" s="191">
        <v>4</v>
      </c>
      <c r="J265" s="191"/>
      <c r="K265" s="191"/>
      <c r="L265" s="191"/>
      <c r="M265" s="192"/>
      <c r="N265" s="192" t="s">
        <v>1706</v>
      </c>
      <c r="O265" s="192"/>
      <c r="P265" s="192"/>
      <c r="Q265" s="192"/>
      <c r="R265" s="193"/>
      <c r="S265" s="194"/>
      <c r="T265" s="192"/>
      <c r="U265" s="192"/>
    </row>
    <row r="266" spans="1:21" s="172" customFormat="1" ht="23.25" outlineLevel="1" x14ac:dyDescent="0.25">
      <c r="A266" s="162"/>
      <c r="B266" s="162"/>
      <c r="C266" s="164" t="s">
        <v>742</v>
      </c>
      <c r="D266" s="165"/>
      <c r="E266" s="223"/>
      <c r="F266" s="224"/>
      <c r="G266" s="225" t="s">
        <v>742</v>
      </c>
      <c r="H266" s="168" t="s">
        <v>1536</v>
      </c>
      <c r="I266" s="168">
        <v>2</v>
      </c>
      <c r="J266" s="168" t="s">
        <v>741</v>
      </c>
      <c r="K266" s="168">
        <v>2</v>
      </c>
      <c r="L266" s="168" t="s">
        <v>1536</v>
      </c>
      <c r="M266" s="169" t="s">
        <v>1345</v>
      </c>
      <c r="N266" s="169" t="s">
        <v>1346</v>
      </c>
      <c r="O266" s="169"/>
      <c r="P266" s="169"/>
      <c r="Q266" s="169"/>
      <c r="R266" s="170"/>
      <c r="S266" s="171"/>
      <c r="T266" s="169" t="s">
        <v>1883</v>
      </c>
      <c r="U266" s="169"/>
    </row>
    <row r="267" spans="1:21" s="183" customFormat="1" ht="34.5" outlineLevel="2" x14ac:dyDescent="0.25">
      <c r="A267" s="173"/>
      <c r="B267" s="184"/>
      <c r="C267" s="173"/>
      <c r="D267" s="175" t="s">
        <v>744</v>
      </c>
      <c r="E267" s="176"/>
      <c r="F267" s="220"/>
      <c r="G267" s="221" t="s">
        <v>744</v>
      </c>
      <c r="H267" s="179" t="s">
        <v>1548</v>
      </c>
      <c r="I267" s="179">
        <v>3</v>
      </c>
      <c r="J267" s="179" t="s">
        <v>226</v>
      </c>
      <c r="K267" s="179">
        <v>3</v>
      </c>
      <c r="L267" s="179" t="s">
        <v>1548</v>
      </c>
      <c r="M267" s="180" t="s">
        <v>1349</v>
      </c>
      <c r="N267" s="180" t="s">
        <v>1350</v>
      </c>
      <c r="O267" s="180" t="s">
        <v>1540</v>
      </c>
      <c r="P267" s="180"/>
      <c r="Q267" s="180"/>
      <c r="R267" s="181"/>
      <c r="S267" s="182" t="s">
        <v>1555</v>
      </c>
      <c r="T267" s="180" t="s">
        <v>1978</v>
      </c>
      <c r="U267" s="180" t="s">
        <v>2325</v>
      </c>
    </row>
    <row r="268" spans="1:21" s="183" customFormat="1" ht="34.5" outlineLevel="2" x14ac:dyDescent="0.25">
      <c r="A268" s="173"/>
      <c r="B268" s="184"/>
      <c r="C268" s="173"/>
      <c r="D268" s="175" t="s">
        <v>743</v>
      </c>
      <c r="E268" s="176"/>
      <c r="F268" s="220"/>
      <c r="G268" s="221" t="s">
        <v>743</v>
      </c>
      <c r="H268" s="179" t="s">
        <v>1535</v>
      </c>
      <c r="I268" s="179">
        <v>3</v>
      </c>
      <c r="J268" s="179" t="s">
        <v>225</v>
      </c>
      <c r="K268" s="179">
        <v>3</v>
      </c>
      <c r="L268" s="179" t="s">
        <v>1536</v>
      </c>
      <c r="M268" s="180" t="s">
        <v>1347</v>
      </c>
      <c r="N268" s="180" t="s">
        <v>1348</v>
      </c>
      <c r="O268" s="180" t="s">
        <v>1540</v>
      </c>
      <c r="P268" s="180" t="s">
        <v>1740</v>
      </c>
      <c r="Q268" s="180"/>
      <c r="R268" s="181"/>
      <c r="S268" s="182" t="s">
        <v>1538</v>
      </c>
      <c r="T268" s="180" t="s">
        <v>1978</v>
      </c>
      <c r="U268" s="180" t="s">
        <v>2325</v>
      </c>
    </row>
    <row r="269" spans="1:21" s="183" customFormat="1" outlineLevel="2" x14ac:dyDescent="0.25">
      <c r="A269" s="173"/>
      <c r="B269" s="184"/>
      <c r="C269" s="173"/>
      <c r="D269" s="206" t="s">
        <v>1741</v>
      </c>
      <c r="E269" s="207"/>
      <c r="F269" s="208"/>
      <c r="G269" s="209" t="s">
        <v>1741</v>
      </c>
      <c r="H269" s="179" t="s">
        <v>1548</v>
      </c>
      <c r="I269" s="179">
        <v>3</v>
      </c>
      <c r="J269" s="179"/>
      <c r="K269" s="179"/>
      <c r="L269" s="179"/>
      <c r="M269" s="180"/>
      <c r="N269" s="180"/>
      <c r="O269" s="180"/>
      <c r="P269" s="180"/>
      <c r="Q269" s="180"/>
      <c r="R269" s="181"/>
      <c r="S269" s="182"/>
      <c r="T269" s="180"/>
      <c r="U269" s="180"/>
    </row>
    <row r="270" spans="1:21" s="195" customFormat="1" ht="33.75" outlineLevel="3" x14ac:dyDescent="0.2">
      <c r="A270" s="185"/>
      <c r="B270" s="186"/>
      <c r="C270" s="185"/>
      <c r="D270" s="185"/>
      <c r="E270" s="210" t="s">
        <v>746</v>
      </c>
      <c r="F270" s="211"/>
      <c r="G270" s="212" t="s">
        <v>746</v>
      </c>
      <c r="H270" s="191" t="s">
        <v>1536</v>
      </c>
      <c r="I270" s="191">
        <v>4</v>
      </c>
      <c r="J270" s="191" t="s">
        <v>228</v>
      </c>
      <c r="K270" s="191">
        <v>3</v>
      </c>
      <c r="L270" s="191" t="s">
        <v>1535</v>
      </c>
      <c r="M270" s="192" t="s">
        <v>1353</v>
      </c>
      <c r="N270" s="192" t="s">
        <v>1354</v>
      </c>
      <c r="O270" s="192" t="s">
        <v>1518</v>
      </c>
      <c r="P270" s="192"/>
      <c r="Q270" s="192"/>
      <c r="R270" s="193" t="s">
        <v>1880</v>
      </c>
      <c r="S270" s="194"/>
      <c r="T270" s="192" t="s">
        <v>1979</v>
      </c>
      <c r="U270" s="192" t="s">
        <v>2029</v>
      </c>
    </row>
    <row r="271" spans="1:21" s="183" customFormat="1" outlineLevel="2" x14ac:dyDescent="0.25">
      <c r="A271" s="173"/>
      <c r="B271" s="184"/>
      <c r="C271" s="173"/>
      <c r="D271" s="206" t="s">
        <v>1742</v>
      </c>
      <c r="E271" s="207"/>
      <c r="F271" s="208"/>
      <c r="G271" s="209" t="s">
        <v>1742</v>
      </c>
      <c r="H271" s="179" t="s">
        <v>1548</v>
      </c>
      <c r="I271" s="179">
        <v>3</v>
      </c>
      <c r="J271" s="179"/>
      <c r="K271" s="179"/>
      <c r="L271" s="179"/>
      <c r="M271" s="180"/>
      <c r="N271" s="180"/>
      <c r="O271" s="180"/>
      <c r="P271" s="180"/>
      <c r="Q271" s="180"/>
      <c r="R271" s="181"/>
      <c r="S271" s="182"/>
      <c r="T271" s="180"/>
      <c r="U271" s="180"/>
    </row>
    <row r="272" spans="1:21" s="195" customFormat="1" ht="33.75" outlineLevel="3" x14ac:dyDescent="0.2">
      <c r="A272" s="185"/>
      <c r="B272" s="186"/>
      <c r="C272" s="185"/>
      <c r="D272" s="185"/>
      <c r="E272" s="210" t="s">
        <v>745</v>
      </c>
      <c r="F272" s="211"/>
      <c r="G272" s="212" t="s">
        <v>745</v>
      </c>
      <c r="H272" s="191" t="s">
        <v>1536</v>
      </c>
      <c r="I272" s="191">
        <v>4</v>
      </c>
      <c r="J272" s="191" t="s">
        <v>227</v>
      </c>
      <c r="K272" s="191">
        <v>3</v>
      </c>
      <c r="L272" s="191" t="s">
        <v>1535</v>
      </c>
      <c r="M272" s="192" t="s">
        <v>1351</v>
      </c>
      <c r="N272" s="192" t="s">
        <v>1352</v>
      </c>
      <c r="O272" s="192" t="s">
        <v>1518</v>
      </c>
      <c r="P272" s="192"/>
      <c r="Q272" s="192"/>
      <c r="R272" s="193" t="s">
        <v>1879</v>
      </c>
      <c r="S272" s="194"/>
      <c r="T272" s="192" t="s">
        <v>1979</v>
      </c>
      <c r="U272" s="192" t="s">
        <v>2029</v>
      </c>
    </row>
    <row r="273" spans="1:21" s="183" customFormat="1" outlineLevel="2" x14ac:dyDescent="0.25">
      <c r="A273" s="173"/>
      <c r="B273" s="184"/>
      <c r="C273" s="173"/>
      <c r="D273" s="206" t="s">
        <v>1743</v>
      </c>
      <c r="E273" s="207"/>
      <c r="F273" s="208"/>
      <c r="G273" s="209" t="s">
        <v>1743</v>
      </c>
      <c r="H273" s="179" t="s">
        <v>1548</v>
      </c>
      <c r="I273" s="179">
        <v>3</v>
      </c>
      <c r="J273" s="179"/>
      <c r="K273" s="179"/>
      <c r="L273" s="179"/>
      <c r="M273" s="180"/>
      <c r="N273" s="180"/>
      <c r="O273" s="180"/>
      <c r="P273" s="180"/>
      <c r="Q273" s="180"/>
      <c r="R273" s="181"/>
      <c r="S273" s="182"/>
      <c r="T273" s="180"/>
      <c r="U273" s="180"/>
    </row>
    <row r="274" spans="1:21" s="195" customFormat="1" ht="12.75" outlineLevel="3" x14ac:dyDescent="0.2">
      <c r="A274" s="185"/>
      <c r="B274" s="186"/>
      <c r="C274" s="185"/>
      <c r="D274" s="185"/>
      <c r="E274" s="210" t="s">
        <v>747</v>
      </c>
      <c r="F274" s="211"/>
      <c r="G274" s="212" t="s">
        <v>747</v>
      </c>
      <c r="H274" s="191" t="s">
        <v>1536</v>
      </c>
      <c r="I274" s="191">
        <v>4</v>
      </c>
      <c r="J274" s="191" t="s">
        <v>229</v>
      </c>
      <c r="K274" s="191">
        <v>3</v>
      </c>
      <c r="L274" s="191" t="s">
        <v>1535</v>
      </c>
      <c r="M274" s="192" t="s">
        <v>1355</v>
      </c>
      <c r="N274" s="192" t="s">
        <v>1356</v>
      </c>
      <c r="O274" s="192" t="s">
        <v>1518</v>
      </c>
      <c r="P274" s="192" t="s">
        <v>1744</v>
      </c>
      <c r="Q274" s="192"/>
      <c r="R274" s="193" t="s">
        <v>1881</v>
      </c>
      <c r="S274" s="194"/>
      <c r="T274" s="192" t="s">
        <v>1976</v>
      </c>
      <c r="U274" s="192"/>
    </row>
    <row r="275" spans="1:21" s="203" customFormat="1" ht="22.5" outlineLevel="4" x14ac:dyDescent="0.2">
      <c r="A275" s="196"/>
      <c r="B275" s="197"/>
      <c r="C275" s="196"/>
      <c r="D275" s="196"/>
      <c r="E275" s="196"/>
      <c r="F275" s="213" t="s">
        <v>748</v>
      </c>
      <c r="G275" s="200" t="s">
        <v>748</v>
      </c>
      <c r="H275" s="200" t="s">
        <v>1536</v>
      </c>
      <c r="I275" s="200">
        <v>5</v>
      </c>
      <c r="J275" s="200" t="s">
        <v>231</v>
      </c>
      <c r="K275" s="200">
        <v>4</v>
      </c>
      <c r="L275" s="200" t="s">
        <v>1536</v>
      </c>
      <c r="M275" s="201" t="s">
        <v>1357</v>
      </c>
      <c r="N275" s="201" t="s">
        <v>1358</v>
      </c>
      <c r="O275" s="201" t="s">
        <v>1576</v>
      </c>
      <c r="P275" s="201"/>
      <c r="Q275" s="201"/>
      <c r="R275" s="202"/>
      <c r="T275" s="201" t="s">
        <v>1977</v>
      </c>
      <c r="U275" s="201"/>
    </row>
    <row r="276" spans="1:21" s="183" customFormat="1" outlineLevel="2" x14ac:dyDescent="0.25">
      <c r="A276" s="173"/>
      <c r="B276" s="184"/>
      <c r="C276" s="173"/>
      <c r="D276" s="206" t="s">
        <v>1745</v>
      </c>
      <c r="E276" s="207"/>
      <c r="F276" s="208"/>
      <c r="G276" s="209" t="s">
        <v>1745</v>
      </c>
      <c r="H276" s="179" t="s">
        <v>1535</v>
      </c>
      <c r="I276" s="179">
        <v>3</v>
      </c>
      <c r="J276" s="179"/>
      <c r="K276" s="180"/>
      <c r="L276" s="179"/>
      <c r="M276" s="180"/>
      <c r="N276" s="180"/>
      <c r="O276" s="180"/>
      <c r="P276" s="180"/>
      <c r="Q276" s="180"/>
      <c r="R276" s="181"/>
      <c r="S276" s="182"/>
      <c r="T276" s="180"/>
      <c r="U276" s="180"/>
    </row>
    <row r="277" spans="1:21" s="195" customFormat="1" ht="67.5" outlineLevel="3" x14ac:dyDescent="0.2">
      <c r="A277" s="185"/>
      <c r="B277" s="186"/>
      <c r="C277" s="185"/>
      <c r="D277" s="185"/>
      <c r="E277" s="210" t="s">
        <v>752</v>
      </c>
      <c r="F277" s="211"/>
      <c r="G277" s="212" t="s">
        <v>752</v>
      </c>
      <c r="H277" s="191" t="s">
        <v>1535</v>
      </c>
      <c r="I277" s="191">
        <v>4</v>
      </c>
      <c r="J277" s="191" t="s">
        <v>235</v>
      </c>
      <c r="K277" s="191">
        <v>3</v>
      </c>
      <c r="L277" s="191" t="s">
        <v>1535</v>
      </c>
      <c r="M277" s="192" t="s">
        <v>1365</v>
      </c>
      <c r="N277" s="192" t="s">
        <v>1366</v>
      </c>
      <c r="O277" s="192" t="s">
        <v>1546</v>
      </c>
      <c r="P277" s="192"/>
      <c r="Q277" s="192"/>
      <c r="R277" s="193"/>
      <c r="S277" s="194"/>
      <c r="T277" s="192" t="s">
        <v>1942</v>
      </c>
      <c r="U277" s="192" t="s">
        <v>2014</v>
      </c>
    </row>
    <row r="278" spans="1:21" s="183" customFormat="1" outlineLevel="2" x14ac:dyDescent="0.25">
      <c r="A278" s="173"/>
      <c r="B278" s="184"/>
      <c r="C278" s="173"/>
      <c r="D278" s="206" t="s">
        <v>1746</v>
      </c>
      <c r="E278" s="207"/>
      <c r="F278" s="208"/>
      <c r="G278" s="209" t="s">
        <v>1746</v>
      </c>
      <c r="H278" s="179" t="s">
        <v>1548</v>
      </c>
      <c r="I278" s="179">
        <v>3</v>
      </c>
      <c r="J278" s="179"/>
      <c r="K278" s="180"/>
      <c r="L278" s="179"/>
      <c r="M278" s="180"/>
      <c r="N278" s="180"/>
      <c r="O278" s="180"/>
      <c r="P278" s="180"/>
      <c r="Q278" s="180"/>
      <c r="R278" s="181"/>
      <c r="S278" s="182"/>
      <c r="T278" s="180"/>
      <c r="U278" s="180"/>
    </row>
    <row r="279" spans="1:21" s="195" customFormat="1" ht="12.75" outlineLevel="3" x14ac:dyDescent="0.2">
      <c r="A279" s="185"/>
      <c r="B279" s="186"/>
      <c r="C279" s="185"/>
      <c r="D279" s="185"/>
      <c r="E279" s="210" t="s">
        <v>749</v>
      </c>
      <c r="F279" s="211"/>
      <c r="G279" s="212" t="s">
        <v>749</v>
      </c>
      <c r="H279" s="191" t="s">
        <v>1535</v>
      </c>
      <c r="I279" s="191">
        <v>4</v>
      </c>
      <c r="J279" s="191" t="s">
        <v>230</v>
      </c>
      <c r="K279" s="191">
        <v>3</v>
      </c>
      <c r="L279" s="191" t="s">
        <v>1548</v>
      </c>
      <c r="M279" s="192" t="s">
        <v>1359</v>
      </c>
      <c r="N279" s="192" t="s">
        <v>1360</v>
      </c>
      <c r="O279" s="192" t="s">
        <v>1518</v>
      </c>
      <c r="P279" s="192" t="s">
        <v>1747</v>
      </c>
      <c r="Q279" s="192"/>
      <c r="R279" s="193" t="s">
        <v>1882</v>
      </c>
      <c r="S279" s="194"/>
      <c r="T279" s="192" t="s">
        <v>1976</v>
      </c>
      <c r="U279" s="192"/>
    </row>
    <row r="280" spans="1:21" s="203" customFormat="1" ht="22.5" outlineLevel="4" x14ac:dyDescent="0.2">
      <c r="A280" s="196"/>
      <c r="B280" s="197"/>
      <c r="C280" s="196"/>
      <c r="D280" s="196"/>
      <c r="E280" s="196"/>
      <c r="F280" s="213" t="s">
        <v>750</v>
      </c>
      <c r="G280" s="200" t="s">
        <v>750</v>
      </c>
      <c r="H280" s="200" t="s">
        <v>1535</v>
      </c>
      <c r="I280" s="200">
        <v>5</v>
      </c>
      <c r="J280" s="200" t="s">
        <v>232</v>
      </c>
      <c r="K280" s="200">
        <v>4</v>
      </c>
      <c r="L280" s="200" t="s">
        <v>1535</v>
      </c>
      <c r="M280" s="201" t="s">
        <v>1361</v>
      </c>
      <c r="N280" s="201" t="s">
        <v>1362</v>
      </c>
      <c r="O280" s="201" t="s">
        <v>1576</v>
      </c>
      <c r="P280" s="201"/>
      <c r="Q280" s="201"/>
      <c r="R280" s="202"/>
      <c r="S280" s="203" t="s">
        <v>1538</v>
      </c>
      <c r="T280" s="201" t="s">
        <v>1977</v>
      </c>
      <c r="U280" s="201"/>
    </row>
    <row r="281" spans="1:21" s="203" customFormat="1" ht="22.5" outlineLevel="4" x14ac:dyDescent="0.2">
      <c r="A281" s="196"/>
      <c r="B281" s="197"/>
      <c r="C281" s="196"/>
      <c r="D281" s="196"/>
      <c r="E281" s="196"/>
      <c r="F281" s="241" t="s">
        <v>1748</v>
      </c>
      <c r="G281" s="242" t="s">
        <v>1748</v>
      </c>
      <c r="H281" s="200" t="s">
        <v>1535</v>
      </c>
      <c r="I281" s="200">
        <v>5</v>
      </c>
      <c r="J281" s="200" t="s">
        <v>234</v>
      </c>
      <c r="K281" s="200">
        <v>4</v>
      </c>
      <c r="L281" s="200" t="s">
        <v>1535</v>
      </c>
      <c r="M281" s="201" t="s">
        <v>1749</v>
      </c>
      <c r="N281" s="201" t="s">
        <v>1750</v>
      </c>
      <c r="O281" s="201" t="s">
        <v>1576</v>
      </c>
      <c r="P281" s="201"/>
      <c r="Q281" s="201"/>
      <c r="R281" s="202"/>
      <c r="T281" s="201" t="s">
        <v>1977</v>
      </c>
      <c r="U281" s="201" t="s">
        <v>2030</v>
      </c>
    </row>
    <row r="282" spans="1:21" s="183" customFormat="1" ht="23.25" outlineLevel="2" x14ac:dyDescent="0.25">
      <c r="A282" s="173"/>
      <c r="B282" s="184"/>
      <c r="C282" s="173"/>
      <c r="D282" s="206" t="s">
        <v>738</v>
      </c>
      <c r="E282" s="207"/>
      <c r="F282" s="208"/>
      <c r="G282" s="209" t="s">
        <v>738</v>
      </c>
      <c r="H282" s="179" t="s">
        <v>1548</v>
      </c>
      <c r="I282" s="179">
        <v>3</v>
      </c>
      <c r="J282" s="179" t="s">
        <v>737</v>
      </c>
      <c r="K282" s="179">
        <v>2</v>
      </c>
      <c r="L282" s="179" t="s">
        <v>1536</v>
      </c>
      <c r="M282" s="180" t="s">
        <v>1339</v>
      </c>
      <c r="N282" s="180" t="s">
        <v>1340</v>
      </c>
      <c r="O282" s="180"/>
      <c r="P282" s="180"/>
      <c r="Q282" s="180"/>
      <c r="R282" s="181"/>
      <c r="S282" s="182" t="s">
        <v>1611</v>
      </c>
      <c r="T282" s="180" t="s">
        <v>1883</v>
      </c>
      <c r="U282" s="180"/>
    </row>
    <row r="283" spans="1:21" s="195" customFormat="1" ht="33.75" outlineLevel="3" x14ac:dyDescent="0.2">
      <c r="A283" s="185"/>
      <c r="B283" s="185"/>
      <c r="C283" s="187"/>
      <c r="D283" s="185"/>
      <c r="E283" s="188" t="s">
        <v>739</v>
      </c>
      <c r="F283" s="214"/>
      <c r="G283" s="215" t="s">
        <v>739</v>
      </c>
      <c r="H283" s="191" t="s">
        <v>1535</v>
      </c>
      <c r="I283" s="191">
        <v>4</v>
      </c>
      <c r="J283" s="191" t="s">
        <v>371</v>
      </c>
      <c r="K283" s="191">
        <v>3</v>
      </c>
      <c r="L283" s="191" t="s">
        <v>1536</v>
      </c>
      <c r="M283" s="192" t="s">
        <v>1341</v>
      </c>
      <c r="N283" s="192" t="s">
        <v>1342</v>
      </c>
      <c r="O283" s="192" t="s">
        <v>1546</v>
      </c>
      <c r="P283" s="192" t="s">
        <v>1751</v>
      </c>
      <c r="Q283" s="192"/>
      <c r="R283" s="193" t="s">
        <v>2656</v>
      </c>
      <c r="S283" s="194" t="s">
        <v>1538</v>
      </c>
      <c r="T283" s="192" t="s">
        <v>1957</v>
      </c>
      <c r="U283" s="192" t="s">
        <v>2017</v>
      </c>
    </row>
    <row r="284" spans="1:21" s="195" customFormat="1" ht="202.5" outlineLevel="3" x14ac:dyDescent="0.2">
      <c r="A284" s="185"/>
      <c r="B284" s="185"/>
      <c r="C284" s="185"/>
      <c r="D284" s="185"/>
      <c r="E284" s="210" t="s">
        <v>740</v>
      </c>
      <c r="F284" s="211"/>
      <c r="G284" s="212" t="s">
        <v>740</v>
      </c>
      <c r="H284" s="191" t="s">
        <v>1535</v>
      </c>
      <c r="I284" s="191">
        <v>4</v>
      </c>
      <c r="J284" s="191" t="s">
        <v>372</v>
      </c>
      <c r="K284" s="191">
        <v>3</v>
      </c>
      <c r="L284" s="191" t="s">
        <v>1535</v>
      </c>
      <c r="M284" s="192" t="s">
        <v>1343</v>
      </c>
      <c r="N284" s="192" t="s">
        <v>1344</v>
      </c>
      <c r="O284" s="192" t="s">
        <v>1670</v>
      </c>
      <c r="P284" s="192" t="s">
        <v>1752</v>
      </c>
      <c r="Q284" s="192"/>
      <c r="R284" s="193"/>
      <c r="S284" s="194" t="s">
        <v>1551</v>
      </c>
      <c r="T284" s="192" t="s">
        <v>1958</v>
      </c>
      <c r="U284" s="192" t="s">
        <v>2018</v>
      </c>
    </row>
    <row r="285" spans="1:21" s="195" customFormat="1" ht="12.75" outlineLevel="3" x14ac:dyDescent="0.2">
      <c r="A285" s="185"/>
      <c r="B285" s="185"/>
      <c r="C285" s="185"/>
      <c r="D285" s="185"/>
      <c r="E285" s="210" t="s">
        <v>1753</v>
      </c>
      <c r="F285" s="211"/>
      <c r="G285" s="212" t="s">
        <v>1753</v>
      </c>
      <c r="H285" s="191" t="s">
        <v>1536</v>
      </c>
      <c r="I285" s="191">
        <v>4</v>
      </c>
      <c r="J285" s="192"/>
      <c r="K285" s="191"/>
      <c r="L285" s="191"/>
      <c r="M285" s="192"/>
      <c r="N285" s="192"/>
      <c r="O285" s="192"/>
      <c r="P285" s="192"/>
      <c r="Q285" s="192"/>
      <c r="R285" s="193"/>
      <c r="S285" s="194"/>
      <c r="T285" s="192"/>
      <c r="U285" s="192"/>
    </row>
    <row r="286" spans="1:21" s="203" customFormat="1" ht="11.25" outlineLevel="4" x14ac:dyDescent="0.2">
      <c r="A286" s="196"/>
      <c r="B286" s="196"/>
      <c r="C286" s="196"/>
      <c r="D286" s="196"/>
      <c r="E286" s="196"/>
      <c r="F286" s="213" t="s">
        <v>1754</v>
      </c>
      <c r="G286" s="200" t="s">
        <v>1754</v>
      </c>
      <c r="H286" s="200" t="s">
        <v>1535</v>
      </c>
      <c r="I286" s="200">
        <v>5</v>
      </c>
      <c r="J286" s="200"/>
      <c r="K286" s="200"/>
      <c r="L286" s="200"/>
      <c r="M286" s="201"/>
      <c r="N286" s="201" t="s">
        <v>1608</v>
      </c>
      <c r="O286" s="201"/>
      <c r="P286" s="201"/>
      <c r="Q286" s="201"/>
      <c r="R286" s="202"/>
      <c r="T286" s="201"/>
      <c r="U286" s="201"/>
    </row>
    <row r="287" spans="1:21" s="183" customFormat="1" ht="23.25" outlineLevel="2" x14ac:dyDescent="0.25">
      <c r="A287" s="173"/>
      <c r="B287" s="173"/>
      <c r="C287" s="173"/>
      <c r="D287" s="206" t="s">
        <v>754</v>
      </c>
      <c r="E287" s="207"/>
      <c r="F287" s="208"/>
      <c r="G287" s="209" t="s">
        <v>754</v>
      </c>
      <c r="H287" s="179" t="s">
        <v>1548</v>
      </c>
      <c r="I287" s="179">
        <v>3</v>
      </c>
      <c r="J287" s="179" t="s">
        <v>753</v>
      </c>
      <c r="K287" s="179">
        <v>3</v>
      </c>
      <c r="L287" s="179" t="s">
        <v>1548</v>
      </c>
      <c r="M287" s="180" t="s">
        <v>1367</v>
      </c>
      <c r="N287" s="180" t="s">
        <v>1368</v>
      </c>
      <c r="O287" s="180"/>
      <c r="P287" s="180"/>
      <c r="Q287" s="180"/>
      <c r="R287" s="181"/>
      <c r="S287" s="182"/>
      <c r="T287" s="180" t="s">
        <v>1980</v>
      </c>
      <c r="U287" s="180"/>
    </row>
    <row r="288" spans="1:21" s="195" customFormat="1" ht="105" customHeight="1" outlineLevel="3" x14ac:dyDescent="0.2">
      <c r="A288" s="185"/>
      <c r="B288" s="185"/>
      <c r="C288" s="185"/>
      <c r="D288" s="185"/>
      <c r="E288" s="188" t="s">
        <v>755</v>
      </c>
      <c r="F288" s="214"/>
      <c r="G288" s="215" t="s">
        <v>755</v>
      </c>
      <c r="H288" s="191" t="s">
        <v>1536</v>
      </c>
      <c r="I288" s="191">
        <v>4</v>
      </c>
      <c r="J288" s="191" t="s">
        <v>236</v>
      </c>
      <c r="K288" s="191">
        <v>4</v>
      </c>
      <c r="L288" s="191" t="s">
        <v>1536</v>
      </c>
      <c r="M288" s="192" t="s">
        <v>1369</v>
      </c>
      <c r="N288" s="192" t="s">
        <v>1370</v>
      </c>
      <c r="O288" s="192" t="s">
        <v>1540</v>
      </c>
      <c r="P288" s="192" t="s">
        <v>1755</v>
      </c>
      <c r="Q288" s="192"/>
      <c r="R288" s="193" t="s">
        <v>2653</v>
      </c>
      <c r="S288" s="194"/>
      <c r="T288" s="192" t="s">
        <v>1981</v>
      </c>
      <c r="U288" s="192" t="s">
        <v>2336</v>
      </c>
    </row>
    <row r="289" spans="1:21" s="195" customFormat="1" ht="56.25" outlineLevel="3" x14ac:dyDescent="0.2">
      <c r="A289" s="185"/>
      <c r="B289" s="185"/>
      <c r="C289" s="222"/>
      <c r="D289" s="185"/>
      <c r="E289" s="210" t="s">
        <v>756</v>
      </c>
      <c r="F289" s="211"/>
      <c r="G289" s="212" t="s">
        <v>756</v>
      </c>
      <c r="H289" s="191" t="s">
        <v>1535</v>
      </c>
      <c r="I289" s="191">
        <v>4</v>
      </c>
      <c r="J289" s="191" t="s">
        <v>238</v>
      </c>
      <c r="K289" s="191">
        <v>4</v>
      </c>
      <c r="L289" s="191" t="s">
        <v>1536</v>
      </c>
      <c r="M289" s="192" t="s">
        <v>1371</v>
      </c>
      <c r="N289" s="192" t="s">
        <v>1372</v>
      </c>
      <c r="O289" s="192" t="s">
        <v>1540</v>
      </c>
      <c r="P289" s="192" t="s">
        <v>1755</v>
      </c>
      <c r="Q289" s="192"/>
      <c r="R289" s="193" t="s">
        <v>2652</v>
      </c>
      <c r="S289" s="194" t="s">
        <v>1538</v>
      </c>
      <c r="T289" s="192" t="s">
        <v>1982</v>
      </c>
      <c r="U289" s="192" t="s">
        <v>2326</v>
      </c>
    </row>
    <row r="290" spans="1:21" s="172" customFormat="1" ht="23.25" outlineLevel="1" x14ac:dyDescent="0.25">
      <c r="A290" s="162"/>
      <c r="B290" s="162"/>
      <c r="C290" s="164" t="s">
        <v>729</v>
      </c>
      <c r="D290" s="165"/>
      <c r="E290" s="223"/>
      <c r="F290" s="224"/>
      <c r="G290" s="225" t="s">
        <v>729</v>
      </c>
      <c r="H290" s="168" t="s">
        <v>1535</v>
      </c>
      <c r="I290" s="168">
        <v>2</v>
      </c>
      <c r="J290" s="168" t="s">
        <v>728</v>
      </c>
      <c r="K290" s="168">
        <v>2</v>
      </c>
      <c r="L290" s="168" t="s">
        <v>1536</v>
      </c>
      <c r="M290" s="169" t="s">
        <v>1327</v>
      </c>
      <c r="N290" s="169" t="s">
        <v>1328</v>
      </c>
      <c r="O290" s="169"/>
      <c r="P290" s="169"/>
      <c r="Q290" s="169"/>
      <c r="R290" s="170"/>
      <c r="S290" s="171" t="s">
        <v>1538</v>
      </c>
      <c r="T290" s="169" t="s">
        <v>1883</v>
      </c>
      <c r="U290" s="169"/>
    </row>
    <row r="291" spans="1:21" s="183" customFormat="1" ht="23.25" outlineLevel="2" x14ac:dyDescent="0.25">
      <c r="A291" s="173"/>
      <c r="B291" s="184"/>
      <c r="C291" s="173"/>
      <c r="D291" s="206" t="s">
        <v>730</v>
      </c>
      <c r="E291" s="207"/>
      <c r="F291" s="208"/>
      <c r="G291" s="209" t="s">
        <v>730</v>
      </c>
      <c r="H291" s="179" t="s">
        <v>1536</v>
      </c>
      <c r="I291" s="179">
        <v>3</v>
      </c>
      <c r="J291" s="179" t="s">
        <v>223</v>
      </c>
      <c r="K291" s="179">
        <v>3</v>
      </c>
      <c r="L291" s="179" t="s">
        <v>1536</v>
      </c>
      <c r="M291" s="180" t="s">
        <v>1329</v>
      </c>
      <c r="N291" s="180" t="s">
        <v>1330</v>
      </c>
      <c r="O291" s="180" t="s">
        <v>1756</v>
      </c>
      <c r="P291" s="180" t="s">
        <v>1757</v>
      </c>
      <c r="Q291" s="180"/>
      <c r="R291" s="181" t="s">
        <v>1878</v>
      </c>
      <c r="S291" s="182"/>
      <c r="T291" s="180" t="s">
        <v>1983</v>
      </c>
      <c r="U291" s="180"/>
    </row>
    <row r="292" spans="1:21" s="195" customFormat="1" ht="12.75" outlineLevel="3" x14ac:dyDescent="0.2">
      <c r="A292" s="185"/>
      <c r="B292" s="186"/>
      <c r="C292" s="185"/>
      <c r="D292" s="185"/>
      <c r="E292" s="210" t="s">
        <v>1758</v>
      </c>
      <c r="F292" s="211"/>
      <c r="G292" s="212" t="s">
        <v>1758</v>
      </c>
      <c r="H292" s="191" t="s">
        <v>1536</v>
      </c>
      <c r="I292" s="191">
        <v>4</v>
      </c>
      <c r="J292" s="191"/>
      <c r="K292" s="192"/>
      <c r="L292" s="191"/>
      <c r="M292" s="192"/>
      <c r="N292" s="192" t="s">
        <v>1759</v>
      </c>
      <c r="O292" s="192"/>
      <c r="P292" s="192"/>
      <c r="Q292" s="192"/>
      <c r="R292" s="193"/>
      <c r="S292" s="194"/>
      <c r="T292" s="192"/>
      <c r="U292" s="192"/>
    </row>
    <row r="293" spans="1:21" s="183" customFormat="1" ht="45.75" outlineLevel="2" x14ac:dyDescent="0.25">
      <c r="A293" s="173"/>
      <c r="B293" s="184"/>
      <c r="C293" s="173"/>
      <c r="D293" s="206" t="s">
        <v>735</v>
      </c>
      <c r="E293" s="207"/>
      <c r="F293" s="208"/>
      <c r="G293" s="209" t="s">
        <v>735</v>
      </c>
      <c r="H293" s="179" t="s">
        <v>1535</v>
      </c>
      <c r="I293" s="179">
        <v>3</v>
      </c>
      <c r="J293" s="179" t="s">
        <v>214</v>
      </c>
      <c r="K293" s="179">
        <v>3</v>
      </c>
      <c r="L293" s="179" t="s">
        <v>1535</v>
      </c>
      <c r="M293" s="180" t="s">
        <v>1335</v>
      </c>
      <c r="N293" s="180" t="s">
        <v>1336</v>
      </c>
      <c r="O293" s="180" t="s">
        <v>1721</v>
      </c>
      <c r="P293" s="180"/>
      <c r="Q293" s="180"/>
      <c r="R293" s="181"/>
      <c r="S293" s="182"/>
      <c r="T293" s="180" t="s">
        <v>1984</v>
      </c>
      <c r="U293" s="180" t="s">
        <v>2333</v>
      </c>
    </row>
    <row r="294" spans="1:21" s="195" customFormat="1" ht="45" outlineLevel="3" x14ac:dyDescent="0.2">
      <c r="A294" s="185"/>
      <c r="B294" s="186"/>
      <c r="C294" s="185"/>
      <c r="D294" s="185"/>
      <c r="E294" s="210" t="s">
        <v>736</v>
      </c>
      <c r="F294" s="211"/>
      <c r="G294" s="212" t="s">
        <v>736</v>
      </c>
      <c r="H294" s="191" t="s">
        <v>1535</v>
      </c>
      <c r="I294" s="191">
        <v>4</v>
      </c>
      <c r="J294" s="191" t="s">
        <v>215</v>
      </c>
      <c r="K294" s="191">
        <v>3</v>
      </c>
      <c r="L294" s="191" t="s">
        <v>1535</v>
      </c>
      <c r="M294" s="192" t="s">
        <v>1337</v>
      </c>
      <c r="N294" s="192" t="s">
        <v>1338</v>
      </c>
      <c r="O294" s="192" t="s">
        <v>1546</v>
      </c>
      <c r="P294" s="192"/>
      <c r="Q294" s="192"/>
      <c r="R294" s="193"/>
      <c r="S294" s="194"/>
      <c r="T294" s="192" t="s">
        <v>1972</v>
      </c>
      <c r="U294" s="192" t="s">
        <v>2333</v>
      </c>
    </row>
    <row r="295" spans="1:21" s="183" customFormat="1" outlineLevel="2" x14ac:dyDescent="0.25">
      <c r="A295" s="173"/>
      <c r="B295" s="184"/>
      <c r="C295" s="173"/>
      <c r="D295" s="206" t="s">
        <v>1760</v>
      </c>
      <c r="E295" s="207"/>
      <c r="F295" s="208"/>
      <c r="G295" s="209" t="s">
        <v>1760</v>
      </c>
      <c r="H295" s="179" t="s">
        <v>1548</v>
      </c>
      <c r="I295" s="179">
        <v>3</v>
      </c>
      <c r="J295" s="179"/>
      <c r="K295" s="180"/>
      <c r="L295" s="179"/>
      <c r="M295" s="180"/>
      <c r="N295" s="180"/>
      <c r="O295" s="180"/>
      <c r="P295" s="180"/>
      <c r="Q295" s="180"/>
      <c r="R295" s="181"/>
      <c r="S295" s="182"/>
      <c r="T295" s="180"/>
      <c r="U295" s="180"/>
    </row>
    <row r="296" spans="1:21" s="195" customFormat="1" ht="12.75" outlineLevel="3" x14ac:dyDescent="0.2">
      <c r="A296" s="185"/>
      <c r="B296" s="186"/>
      <c r="C296" s="185"/>
      <c r="D296" s="185"/>
      <c r="E296" s="188" t="s">
        <v>1761</v>
      </c>
      <c r="F296" s="214"/>
      <c r="G296" s="215" t="s">
        <v>1761</v>
      </c>
      <c r="H296" s="191" t="s">
        <v>1536</v>
      </c>
      <c r="I296" s="191">
        <v>4</v>
      </c>
      <c r="J296" s="191"/>
      <c r="K296" s="192"/>
      <c r="L296" s="191"/>
      <c r="M296" s="192"/>
      <c r="N296" s="192" t="s">
        <v>1762</v>
      </c>
      <c r="O296" s="192"/>
      <c r="P296" s="192"/>
      <c r="Q296" s="192"/>
      <c r="R296" s="193"/>
      <c r="S296" s="194"/>
      <c r="T296" s="192"/>
      <c r="U296" s="192"/>
    </row>
    <row r="297" spans="1:21" s="195" customFormat="1" ht="67.5" outlineLevel="3" x14ac:dyDescent="0.2">
      <c r="A297" s="185"/>
      <c r="B297" s="186"/>
      <c r="C297" s="185"/>
      <c r="D297" s="185"/>
      <c r="E297" s="210" t="s">
        <v>732</v>
      </c>
      <c r="F297" s="211"/>
      <c r="G297" s="212" t="s">
        <v>732</v>
      </c>
      <c r="H297" s="191" t="s">
        <v>1536</v>
      </c>
      <c r="I297" s="191">
        <v>4</v>
      </c>
      <c r="J297" s="191" t="s">
        <v>731</v>
      </c>
      <c r="K297" s="191">
        <v>3</v>
      </c>
      <c r="L297" s="191" t="s">
        <v>1535</v>
      </c>
      <c r="M297" s="192" t="s">
        <v>1331</v>
      </c>
      <c r="N297" s="192" t="s">
        <v>1332</v>
      </c>
      <c r="O297" s="192" t="s">
        <v>1756</v>
      </c>
      <c r="P297" s="192"/>
      <c r="Q297" s="192" t="s">
        <v>1664</v>
      </c>
      <c r="R297" s="193"/>
      <c r="S297" s="194" t="s">
        <v>1555</v>
      </c>
      <c r="T297" s="192" t="s">
        <v>1942</v>
      </c>
      <c r="U297" s="192" t="s">
        <v>2014</v>
      </c>
    </row>
    <row r="298" spans="1:21" s="203" customFormat="1" ht="11.25" outlineLevel="4" x14ac:dyDescent="0.2">
      <c r="A298" s="196"/>
      <c r="B298" s="197"/>
      <c r="C298" s="196"/>
      <c r="D298" s="196"/>
      <c r="E298" s="196"/>
      <c r="F298" s="213" t="s">
        <v>1763</v>
      </c>
      <c r="G298" s="200" t="s">
        <v>1763</v>
      </c>
      <c r="H298" s="200" t="s">
        <v>1536</v>
      </c>
      <c r="I298" s="200">
        <v>5</v>
      </c>
      <c r="J298" s="200"/>
      <c r="K298" s="201"/>
      <c r="L298" s="200"/>
      <c r="M298" s="201"/>
      <c r="N298" s="201" t="s">
        <v>1759</v>
      </c>
      <c r="O298" s="201"/>
      <c r="P298" s="201"/>
      <c r="Q298" s="201"/>
      <c r="R298" s="202"/>
      <c r="T298" s="201"/>
      <c r="U298" s="201"/>
    </row>
    <row r="299" spans="1:21" s="195" customFormat="1" ht="67.5" outlineLevel="3" x14ac:dyDescent="0.2">
      <c r="A299" s="185"/>
      <c r="B299" s="186"/>
      <c r="C299" s="185"/>
      <c r="D299" s="185"/>
      <c r="E299" s="210" t="s">
        <v>734</v>
      </c>
      <c r="F299" s="211"/>
      <c r="G299" s="212" t="s">
        <v>734</v>
      </c>
      <c r="H299" s="191" t="s">
        <v>1535</v>
      </c>
      <c r="I299" s="191">
        <v>4</v>
      </c>
      <c r="J299" s="191" t="s">
        <v>733</v>
      </c>
      <c r="K299" s="191">
        <v>3</v>
      </c>
      <c r="L299" s="191" t="s">
        <v>1535</v>
      </c>
      <c r="M299" s="192" t="s">
        <v>1333</v>
      </c>
      <c r="N299" s="192" t="s">
        <v>1334</v>
      </c>
      <c r="O299" s="192" t="s">
        <v>1756</v>
      </c>
      <c r="P299" s="192" t="s">
        <v>1764</v>
      </c>
      <c r="Q299" s="192" t="s">
        <v>1664</v>
      </c>
      <c r="R299" s="193"/>
      <c r="S299" s="194" t="s">
        <v>1765</v>
      </c>
      <c r="T299" s="192" t="s">
        <v>1942</v>
      </c>
      <c r="U299" s="192" t="s">
        <v>2014</v>
      </c>
    </row>
    <row r="300" spans="1:21" s="203" customFormat="1" ht="11.25" outlineLevel="4" x14ac:dyDescent="0.2">
      <c r="A300" s="196"/>
      <c r="B300" s="197"/>
      <c r="C300" s="196"/>
      <c r="D300" s="196"/>
      <c r="E300" s="196"/>
      <c r="F300" s="213" t="s">
        <v>1766</v>
      </c>
      <c r="G300" s="200" t="s">
        <v>1766</v>
      </c>
      <c r="H300" s="200" t="s">
        <v>1536</v>
      </c>
      <c r="I300" s="200">
        <v>5</v>
      </c>
      <c r="J300" s="200"/>
      <c r="K300" s="201"/>
      <c r="L300" s="200"/>
      <c r="M300" s="201"/>
      <c r="N300" s="201" t="s">
        <v>1759</v>
      </c>
      <c r="O300" s="201"/>
      <c r="P300" s="201"/>
      <c r="Q300" s="201"/>
      <c r="R300" s="202"/>
      <c r="T300" s="201"/>
      <c r="U300" s="201"/>
    </row>
  </sheetData>
  <autoFilter ref="A4:U301">
    <filterColumn colId="0" showButton="0"/>
    <filterColumn colId="1" showButton="0"/>
    <filterColumn colId="2" showButton="0"/>
    <filterColumn colId="3" showButton="0"/>
    <filterColumn colId="4" showButton="0"/>
  </autoFilter>
  <mergeCells count="3">
    <mergeCell ref="A1:S2"/>
    <mergeCell ref="A3:S3"/>
    <mergeCell ref="A4:F4"/>
  </mergeCells>
  <pageMargins left="0.7" right="0.7" top="0.75" bottom="0.75" header="0.3" footer="0.3"/>
  <pageSetup paperSize="9" orientation="portrait" r:id="rId1"/>
  <headerFooter>
    <oddHeader>&amp;LAgreement number: INEA/CEF/ICT/A2017/1560867
Action No: 2017-IT-IA-0150
&amp;RTask 2.1 Italian CIUS consolidation
   Deliverable D2.1 Italian CIUS</oddHeader>
    <oddFooter>&amp;LAccountable: AdE                                                                             &amp;C31 ottobre 2018 Versione 2.0.0&amp;R&amp;P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zoomScale="85" zoomScaleNormal="85" workbookViewId="0">
      <selection sqref="A1:R2"/>
    </sheetView>
  </sheetViews>
  <sheetFormatPr defaultRowHeight="15" outlineLevelRow="4" x14ac:dyDescent="0.25"/>
  <cols>
    <col min="1" max="1" width="3.28515625" customWidth="1"/>
    <col min="2" max="2" width="3.5703125" customWidth="1"/>
    <col min="3" max="3" width="4.140625" customWidth="1"/>
    <col min="4" max="4" width="4.7109375" customWidth="1"/>
    <col min="5" max="5" width="4.140625" customWidth="1"/>
    <col min="6" max="6" width="98" customWidth="1"/>
    <col min="7" max="7" width="32" customWidth="1"/>
    <col min="8" max="8" width="5.5703125" bestFit="1" customWidth="1"/>
    <col min="9" max="9" width="5.5703125" customWidth="1"/>
    <col min="10" max="10" width="10.7109375" customWidth="1"/>
    <col min="11" max="11" width="10.5703125" customWidth="1"/>
    <col min="12" max="12" width="35.5703125" customWidth="1"/>
    <col min="13" max="13" width="49" style="243" customWidth="1"/>
    <col min="14" max="14" width="11" customWidth="1"/>
    <col min="15" max="15" width="85.28515625" style="39" customWidth="1"/>
    <col min="16" max="16" width="39.85546875" style="39" customWidth="1"/>
    <col min="17" max="17" width="55.7109375" customWidth="1"/>
    <col min="18" max="18" width="9.140625" style="244"/>
    <col min="19" max="19" width="28.42578125" style="244" bestFit="1" customWidth="1"/>
    <col min="20" max="20" width="37.28515625" style="283" customWidth="1"/>
  </cols>
  <sheetData>
    <row r="1" spans="1:20" x14ac:dyDescent="0.25">
      <c r="A1" s="409" t="s">
        <v>2032</v>
      </c>
      <c r="B1" s="410"/>
      <c r="C1" s="410"/>
      <c r="D1" s="410"/>
      <c r="E1" s="410"/>
      <c r="F1" s="410"/>
      <c r="G1" s="410"/>
      <c r="H1" s="410"/>
      <c r="I1" s="410"/>
      <c r="J1" s="410"/>
      <c r="K1" s="410"/>
      <c r="L1" s="410"/>
      <c r="M1" s="410"/>
      <c r="N1" s="410"/>
      <c r="O1" s="410"/>
      <c r="P1" s="410"/>
      <c r="Q1" s="410"/>
      <c r="R1" s="410"/>
    </row>
    <row r="2" spans="1:20" ht="15.75" thickBot="1" x14ac:dyDescent="0.3">
      <c r="A2" s="411"/>
      <c r="B2" s="412"/>
      <c r="C2" s="412"/>
      <c r="D2" s="412"/>
      <c r="E2" s="412"/>
      <c r="F2" s="412"/>
      <c r="G2" s="412"/>
      <c r="H2" s="412"/>
      <c r="I2" s="412"/>
      <c r="J2" s="412"/>
      <c r="K2" s="412"/>
      <c r="L2" s="412"/>
      <c r="M2" s="412"/>
      <c r="N2" s="412"/>
      <c r="O2" s="412"/>
      <c r="P2" s="412"/>
      <c r="Q2" s="412"/>
      <c r="R2" s="412"/>
    </row>
    <row r="3" spans="1:20" s="136" customFormat="1" ht="12" thickBot="1" x14ac:dyDescent="0.25">
      <c r="A3" s="413"/>
      <c r="B3" s="414"/>
      <c r="C3" s="414"/>
      <c r="D3" s="414"/>
      <c r="E3" s="414"/>
      <c r="F3" s="414"/>
      <c r="G3" s="414"/>
      <c r="H3" s="414"/>
      <c r="I3" s="414"/>
      <c r="J3" s="414"/>
      <c r="K3" s="414"/>
      <c r="L3" s="414"/>
      <c r="M3" s="414"/>
      <c r="N3" s="414"/>
      <c r="O3" s="414"/>
      <c r="P3" s="414"/>
      <c r="Q3" s="414"/>
      <c r="R3" s="414"/>
      <c r="T3" s="137"/>
    </row>
    <row r="4" spans="1:20" s="135" customFormat="1" ht="60.75" thickBot="1" x14ac:dyDescent="0.3">
      <c r="A4" s="415" t="s">
        <v>1519</v>
      </c>
      <c r="B4" s="416"/>
      <c r="C4" s="416"/>
      <c r="D4" s="416"/>
      <c r="E4" s="416"/>
      <c r="F4" s="417"/>
      <c r="G4" s="138" t="s">
        <v>1520</v>
      </c>
      <c r="H4" s="135" t="s">
        <v>1521</v>
      </c>
      <c r="I4" s="135" t="s">
        <v>1522</v>
      </c>
      <c r="J4" s="135" t="s">
        <v>1523</v>
      </c>
      <c r="K4" s="135" t="s">
        <v>1524</v>
      </c>
      <c r="L4" s="135" t="s">
        <v>1526</v>
      </c>
      <c r="M4" s="135" t="s">
        <v>1527</v>
      </c>
      <c r="N4" s="135" t="s">
        <v>1528</v>
      </c>
      <c r="O4" s="139" t="s">
        <v>15</v>
      </c>
      <c r="P4" s="140" t="s">
        <v>1529</v>
      </c>
      <c r="Q4" s="135" t="s">
        <v>1530</v>
      </c>
      <c r="R4" s="141" t="s">
        <v>1531</v>
      </c>
      <c r="S4" s="141" t="s">
        <v>1532</v>
      </c>
      <c r="T4" s="141" t="s">
        <v>1533</v>
      </c>
    </row>
    <row r="5" spans="1:20" s="151" customFormat="1" ht="18.75" x14ac:dyDescent="0.3">
      <c r="A5" s="142" t="s">
        <v>2033</v>
      </c>
      <c r="B5" s="143"/>
      <c r="C5" s="144"/>
      <c r="D5" s="144"/>
      <c r="E5" s="144"/>
      <c r="F5" s="144"/>
      <c r="G5" s="144" t="s">
        <v>2033</v>
      </c>
      <c r="H5" s="146"/>
      <c r="I5" s="146"/>
      <c r="J5" s="146"/>
      <c r="K5" s="146"/>
      <c r="L5" s="146"/>
      <c r="M5" s="147"/>
      <c r="N5" s="146"/>
      <c r="O5" s="148"/>
      <c r="P5" s="148"/>
      <c r="Q5" s="148"/>
      <c r="R5" s="285"/>
      <c r="S5" s="285"/>
      <c r="T5" s="284"/>
    </row>
    <row r="6" spans="1:20" s="161" customFormat="1" ht="35.25" x14ac:dyDescent="0.3">
      <c r="A6" s="152"/>
      <c r="B6" s="153" t="s">
        <v>2034</v>
      </c>
      <c r="C6" s="154"/>
      <c r="D6" s="154"/>
      <c r="E6" s="154"/>
      <c r="F6" s="154"/>
      <c r="G6" s="156" t="s">
        <v>2034</v>
      </c>
      <c r="H6" s="157" t="s">
        <v>1535</v>
      </c>
      <c r="I6" s="157">
        <v>1</v>
      </c>
      <c r="J6" s="157" t="s">
        <v>488</v>
      </c>
      <c r="K6" s="157">
        <v>2</v>
      </c>
      <c r="L6" s="158" t="s">
        <v>1024</v>
      </c>
      <c r="M6" s="158" t="s">
        <v>1025</v>
      </c>
      <c r="N6" s="158" t="s">
        <v>1518</v>
      </c>
      <c r="O6" s="158" t="s">
        <v>1537</v>
      </c>
      <c r="P6" s="158"/>
      <c r="Q6" s="158"/>
      <c r="R6" s="158" t="s">
        <v>1538</v>
      </c>
      <c r="S6" s="157" t="s">
        <v>2338</v>
      </c>
      <c r="T6" s="158" t="s">
        <v>1985</v>
      </c>
    </row>
    <row r="7" spans="1:20" s="161" customFormat="1" ht="35.25" x14ac:dyDescent="0.3">
      <c r="A7" s="152"/>
      <c r="B7" s="153" t="s">
        <v>2035</v>
      </c>
      <c r="C7" s="154"/>
      <c r="D7" s="154"/>
      <c r="E7" s="154"/>
      <c r="F7" s="154"/>
      <c r="G7" s="156" t="s">
        <v>2035</v>
      </c>
      <c r="H7" s="157" t="s">
        <v>1535</v>
      </c>
      <c r="I7" s="157">
        <v>1</v>
      </c>
      <c r="J7" s="157" t="s">
        <v>486</v>
      </c>
      <c r="K7" s="157">
        <v>2</v>
      </c>
      <c r="L7" s="158" t="s">
        <v>1022</v>
      </c>
      <c r="M7" s="158" t="s">
        <v>1539</v>
      </c>
      <c r="N7" s="158" t="s">
        <v>1540</v>
      </c>
      <c r="O7" s="158"/>
      <c r="P7" s="158"/>
      <c r="Q7" s="158"/>
      <c r="R7" s="158"/>
      <c r="S7" s="157" t="s">
        <v>2338</v>
      </c>
      <c r="T7" s="158" t="s">
        <v>1986</v>
      </c>
    </row>
    <row r="8" spans="1:20" s="161" customFormat="1" ht="17.25" x14ac:dyDescent="0.3">
      <c r="A8" s="152"/>
      <c r="B8" s="153" t="s">
        <v>2036</v>
      </c>
      <c r="C8" s="154"/>
      <c r="D8" s="154"/>
      <c r="E8" s="154"/>
      <c r="F8" s="154"/>
      <c r="G8" s="156" t="s">
        <v>2036</v>
      </c>
      <c r="H8" s="157" t="s">
        <v>1536</v>
      </c>
      <c r="I8" s="157">
        <v>1</v>
      </c>
      <c r="J8" s="157" t="s">
        <v>117</v>
      </c>
      <c r="K8" s="157">
        <v>1</v>
      </c>
      <c r="L8" s="158" t="s">
        <v>974</v>
      </c>
      <c r="M8" s="158" t="s">
        <v>975</v>
      </c>
      <c r="N8" s="158" t="s">
        <v>1518</v>
      </c>
      <c r="O8" s="158" t="s">
        <v>1541</v>
      </c>
      <c r="P8" s="158"/>
      <c r="Q8" s="158" t="s">
        <v>1542</v>
      </c>
      <c r="R8" s="158"/>
      <c r="S8" s="157" t="s">
        <v>2339</v>
      </c>
      <c r="T8" s="158"/>
    </row>
    <row r="9" spans="1:20" s="161" customFormat="1" ht="17.25" x14ac:dyDescent="0.3">
      <c r="A9" s="152"/>
      <c r="B9" s="153" t="s">
        <v>2037</v>
      </c>
      <c r="C9" s="154"/>
      <c r="D9" s="154"/>
      <c r="E9" s="154"/>
      <c r="F9" s="154"/>
      <c r="G9" s="156" t="s">
        <v>2037</v>
      </c>
      <c r="H9" s="157" t="s">
        <v>1536</v>
      </c>
      <c r="I9" s="157">
        <v>1</v>
      </c>
      <c r="J9" s="157" t="s">
        <v>453</v>
      </c>
      <c r="K9" s="157">
        <v>1</v>
      </c>
      <c r="L9" s="158" t="s">
        <v>976</v>
      </c>
      <c r="M9" s="158" t="s">
        <v>977</v>
      </c>
      <c r="N9" s="158" t="s">
        <v>1543</v>
      </c>
      <c r="O9" s="158" t="s">
        <v>1544</v>
      </c>
      <c r="P9" s="158"/>
      <c r="Q9" s="158"/>
      <c r="R9" s="158"/>
      <c r="S9" s="157" t="s">
        <v>2340</v>
      </c>
      <c r="T9" s="158"/>
    </row>
    <row r="10" spans="1:20" s="161" customFormat="1" ht="24" x14ac:dyDescent="0.3">
      <c r="A10" s="152"/>
      <c r="B10" s="153" t="s">
        <v>2038</v>
      </c>
      <c r="C10" s="154"/>
      <c r="D10" s="154"/>
      <c r="E10" s="154"/>
      <c r="F10" s="154"/>
      <c r="G10" s="156" t="s">
        <v>2038</v>
      </c>
      <c r="H10" s="157" t="s">
        <v>1535</v>
      </c>
      <c r="I10" s="157">
        <v>1</v>
      </c>
      <c r="J10" s="157" t="s">
        <v>463</v>
      </c>
      <c r="K10" s="157">
        <v>1</v>
      </c>
      <c r="L10" s="158" t="s">
        <v>988</v>
      </c>
      <c r="M10" s="158" t="s">
        <v>989</v>
      </c>
      <c r="N10" s="158" t="s">
        <v>1543</v>
      </c>
      <c r="O10" s="158" t="s">
        <v>1545</v>
      </c>
      <c r="P10" s="158"/>
      <c r="Q10" s="158"/>
      <c r="R10" s="158"/>
      <c r="S10" s="157" t="s">
        <v>2341</v>
      </c>
      <c r="T10" s="158"/>
    </row>
    <row r="11" spans="1:20" s="161" customFormat="1" ht="17.25" x14ac:dyDescent="0.3">
      <c r="A11" s="152"/>
      <c r="B11" s="153" t="s">
        <v>2039</v>
      </c>
      <c r="C11" s="154"/>
      <c r="D11" s="154"/>
      <c r="E11" s="154"/>
      <c r="F11" s="154"/>
      <c r="G11" s="156" t="s">
        <v>2039</v>
      </c>
      <c r="H11" s="157" t="s">
        <v>1535</v>
      </c>
      <c r="I11" s="157">
        <v>1</v>
      </c>
      <c r="J11" s="157" t="s">
        <v>316</v>
      </c>
      <c r="K11" s="157">
        <v>1</v>
      </c>
      <c r="L11" s="158" t="s">
        <v>978</v>
      </c>
      <c r="M11" s="158" t="s">
        <v>979</v>
      </c>
      <c r="N11" s="158" t="s">
        <v>1546</v>
      </c>
      <c r="O11" s="158" t="s">
        <v>1547</v>
      </c>
      <c r="P11" s="158"/>
      <c r="Q11" s="158"/>
      <c r="R11" s="158" t="s">
        <v>1538</v>
      </c>
      <c r="S11" s="157" t="s">
        <v>2342</v>
      </c>
      <c r="T11" s="158" t="s">
        <v>1987</v>
      </c>
    </row>
    <row r="12" spans="1:20" s="161" customFormat="1" ht="24" x14ac:dyDescent="0.3">
      <c r="A12" s="152"/>
      <c r="B12" s="153" t="s">
        <v>2040</v>
      </c>
      <c r="C12" s="154"/>
      <c r="D12" s="154"/>
      <c r="E12" s="154"/>
      <c r="F12" s="154"/>
      <c r="G12" s="156" t="s">
        <v>2040</v>
      </c>
      <c r="H12" s="157" t="s">
        <v>1548</v>
      </c>
      <c r="I12" s="157">
        <v>1</v>
      </c>
      <c r="J12" s="157" t="s">
        <v>482</v>
      </c>
      <c r="K12" s="157">
        <v>2</v>
      </c>
      <c r="L12" s="158" t="s">
        <v>1016</v>
      </c>
      <c r="M12" s="158" t="s">
        <v>1017</v>
      </c>
      <c r="N12" s="158" t="s">
        <v>1546</v>
      </c>
      <c r="O12" s="158"/>
      <c r="P12" s="158" t="s">
        <v>2041</v>
      </c>
      <c r="Q12" s="158"/>
      <c r="R12" s="158" t="s">
        <v>1550</v>
      </c>
      <c r="S12" s="157" t="s">
        <v>2343</v>
      </c>
      <c r="T12" s="158" t="s">
        <v>1988</v>
      </c>
    </row>
    <row r="13" spans="1:20" s="161" customFormat="1" ht="24" x14ac:dyDescent="0.3">
      <c r="A13" s="152"/>
      <c r="B13" s="153" t="s">
        <v>2040</v>
      </c>
      <c r="C13" s="154"/>
      <c r="D13" s="154"/>
      <c r="E13" s="154"/>
      <c r="F13" s="154"/>
      <c r="G13" s="156" t="s">
        <v>2040</v>
      </c>
      <c r="H13" s="157" t="s">
        <v>1548</v>
      </c>
      <c r="I13" s="157">
        <v>1</v>
      </c>
      <c r="J13" s="157" t="s">
        <v>484</v>
      </c>
      <c r="K13" s="157">
        <v>2</v>
      </c>
      <c r="L13" s="158" t="s">
        <v>1018</v>
      </c>
      <c r="M13" s="158" t="s">
        <v>1019</v>
      </c>
      <c r="N13" s="158" t="s">
        <v>1540</v>
      </c>
      <c r="O13" s="158"/>
      <c r="P13" s="158"/>
      <c r="Q13" s="158"/>
      <c r="R13" s="158"/>
      <c r="S13" s="157" t="s">
        <v>2343</v>
      </c>
      <c r="T13" s="158" t="s">
        <v>1988</v>
      </c>
    </row>
    <row r="14" spans="1:20" s="161" customFormat="1" ht="35.25" x14ac:dyDescent="0.3">
      <c r="A14" s="152"/>
      <c r="B14" s="153" t="s">
        <v>2042</v>
      </c>
      <c r="C14" s="154"/>
      <c r="D14" s="154"/>
      <c r="E14" s="154"/>
      <c r="F14" s="154"/>
      <c r="G14" s="156" t="s">
        <v>2042</v>
      </c>
      <c r="H14" s="157" t="s">
        <v>1535</v>
      </c>
      <c r="I14" s="157">
        <v>1</v>
      </c>
      <c r="J14" s="157" t="s">
        <v>459</v>
      </c>
      <c r="K14" s="157">
        <v>1</v>
      </c>
      <c r="L14" s="158" t="s">
        <v>984</v>
      </c>
      <c r="M14" s="158" t="s">
        <v>985</v>
      </c>
      <c r="N14" s="158" t="s">
        <v>1543</v>
      </c>
      <c r="O14" s="158"/>
      <c r="P14" s="158"/>
      <c r="Q14" s="158"/>
      <c r="R14" s="158" t="s">
        <v>1551</v>
      </c>
      <c r="S14" s="157" t="s">
        <v>2338</v>
      </c>
      <c r="T14" s="158" t="s">
        <v>1989</v>
      </c>
    </row>
    <row r="15" spans="1:20" s="161" customFormat="1" ht="24" x14ac:dyDescent="0.3">
      <c r="A15" s="152"/>
      <c r="B15" s="153" t="s">
        <v>2043</v>
      </c>
      <c r="C15" s="154"/>
      <c r="D15" s="154"/>
      <c r="E15" s="154"/>
      <c r="F15" s="154"/>
      <c r="G15" s="156" t="s">
        <v>2043</v>
      </c>
      <c r="H15" s="157" t="s">
        <v>1535</v>
      </c>
      <c r="I15" s="157">
        <v>1</v>
      </c>
      <c r="J15" s="157" t="s">
        <v>456</v>
      </c>
      <c r="K15" s="157">
        <v>1</v>
      </c>
      <c r="L15" s="158" t="s">
        <v>980</v>
      </c>
      <c r="M15" s="158" t="s">
        <v>981</v>
      </c>
      <c r="N15" s="158" t="s">
        <v>1546</v>
      </c>
      <c r="O15" s="158" t="s">
        <v>1552</v>
      </c>
      <c r="P15" s="158"/>
      <c r="Q15" s="158"/>
      <c r="R15" s="158" t="s">
        <v>1538</v>
      </c>
      <c r="S15" s="157" t="s">
        <v>2344</v>
      </c>
      <c r="T15" s="158"/>
    </row>
    <row r="16" spans="1:20" s="161" customFormat="1" ht="35.25" x14ac:dyDescent="0.3">
      <c r="A16" s="152"/>
      <c r="B16" s="153" t="s">
        <v>2044</v>
      </c>
      <c r="C16" s="154"/>
      <c r="D16" s="154"/>
      <c r="E16" s="154"/>
      <c r="F16" s="154"/>
      <c r="G16" s="156" t="s">
        <v>2044</v>
      </c>
      <c r="H16" s="157" t="s">
        <v>1535</v>
      </c>
      <c r="I16" s="157">
        <v>1</v>
      </c>
      <c r="J16" s="157" t="s">
        <v>77</v>
      </c>
      <c r="K16" s="157">
        <v>1</v>
      </c>
      <c r="L16" s="158" t="s">
        <v>982</v>
      </c>
      <c r="M16" s="158" t="s">
        <v>983</v>
      </c>
      <c r="N16" s="158" t="s">
        <v>1546</v>
      </c>
      <c r="O16" s="158"/>
      <c r="P16" s="158"/>
      <c r="Q16" s="158"/>
      <c r="R16" s="158" t="s">
        <v>1551</v>
      </c>
      <c r="S16" s="157" t="s">
        <v>2338</v>
      </c>
      <c r="T16" s="158" t="s">
        <v>78</v>
      </c>
    </row>
    <row r="17" spans="1:20" s="161" customFormat="1" ht="24" x14ac:dyDescent="0.3">
      <c r="A17" s="152"/>
      <c r="B17" s="153" t="s">
        <v>2045</v>
      </c>
      <c r="C17" s="154"/>
      <c r="D17" s="154"/>
      <c r="E17" s="154"/>
      <c r="F17" s="154"/>
      <c r="G17" s="156" t="s">
        <v>2045</v>
      </c>
      <c r="H17" s="157" t="s">
        <v>1535</v>
      </c>
      <c r="I17" s="157">
        <v>1</v>
      </c>
      <c r="J17" s="157" t="s">
        <v>132</v>
      </c>
      <c r="K17" s="157">
        <v>1</v>
      </c>
      <c r="L17" s="158" t="s">
        <v>1010</v>
      </c>
      <c r="M17" s="158" t="s">
        <v>1011</v>
      </c>
      <c r="N17" s="158" t="s">
        <v>1540</v>
      </c>
      <c r="O17" s="158"/>
      <c r="P17" s="158"/>
      <c r="Q17" s="158" t="s">
        <v>1553</v>
      </c>
      <c r="R17" s="158"/>
      <c r="S17" s="157" t="s">
        <v>2345</v>
      </c>
      <c r="T17" s="158"/>
    </row>
    <row r="18" spans="1:20" s="161" customFormat="1" ht="24" x14ac:dyDescent="0.3">
      <c r="A18" s="152"/>
      <c r="B18" s="153" t="s">
        <v>2046</v>
      </c>
      <c r="C18" s="154"/>
      <c r="D18" s="154"/>
      <c r="E18" s="154"/>
      <c r="F18" s="154"/>
      <c r="G18" s="156" t="s">
        <v>2046</v>
      </c>
      <c r="H18" s="157" t="s">
        <v>1535</v>
      </c>
      <c r="I18" s="157">
        <v>1</v>
      </c>
      <c r="J18" s="157" t="s">
        <v>465</v>
      </c>
      <c r="K18" s="157">
        <v>1</v>
      </c>
      <c r="L18" s="158" t="s">
        <v>990</v>
      </c>
      <c r="M18" s="158" t="s">
        <v>991</v>
      </c>
      <c r="N18" s="158" t="s">
        <v>1540</v>
      </c>
      <c r="O18" s="158"/>
      <c r="P18" s="158"/>
      <c r="Q18" s="158"/>
      <c r="R18" s="158"/>
      <c r="S18" s="157" t="s">
        <v>2338</v>
      </c>
      <c r="T18" s="158" t="s">
        <v>1986</v>
      </c>
    </row>
    <row r="19" spans="1:20" s="161" customFormat="1" ht="69" x14ac:dyDescent="0.3">
      <c r="A19" s="152"/>
      <c r="B19" s="153" t="s">
        <v>2047</v>
      </c>
      <c r="C19" s="154"/>
      <c r="D19" s="154"/>
      <c r="E19" s="154"/>
      <c r="F19" s="154"/>
      <c r="G19" s="156" t="s">
        <v>2047</v>
      </c>
      <c r="H19" s="157" t="s">
        <v>1548</v>
      </c>
      <c r="I19" s="157">
        <v>1</v>
      </c>
      <c r="J19" s="157" t="s">
        <v>606</v>
      </c>
      <c r="K19" s="157">
        <v>2</v>
      </c>
      <c r="L19" s="158" t="s">
        <v>1153</v>
      </c>
      <c r="M19" s="158" t="s">
        <v>1154</v>
      </c>
      <c r="N19" s="158"/>
      <c r="O19" s="158" t="s">
        <v>1554</v>
      </c>
      <c r="P19" s="158"/>
      <c r="Q19" s="158"/>
      <c r="R19" s="158" t="s">
        <v>1555</v>
      </c>
      <c r="S19" s="157" t="s">
        <v>2338</v>
      </c>
      <c r="T19" s="158" t="s">
        <v>1990</v>
      </c>
    </row>
    <row r="20" spans="1:20" s="172" customFormat="1" ht="23.25" outlineLevel="1" x14ac:dyDescent="0.25">
      <c r="A20" s="162"/>
      <c r="B20" s="163"/>
      <c r="C20" s="164" t="s">
        <v>2048</v>
      </c>
      <c r="D20" s="165"/>
      <c r="E20" s="165"/>
      <c r="F20" s="165"/>
      <c r="G20" s="167" t="s">
        <v>2048</v>
      </c>
      <c r="H20" s="168" t="s">
        <v>1535</v>
      </c>
      <c r="I20" s="168">
        <v>2</v>
      </c>
      <c r="J20" s="168" t="s">
        <v>283</v>
      </c>
      <c r="K20" s="168">
        <v>3</v>
      </c>
      <c r="L20" s="169" t="s">
        <v>1155</v>
      </c>
      <c r="M20" s="169" t="s">
        <v>1156</v>
      </c>
      <c r="N20" s="169" t="s">
        <v>1543</v>
      </c>
      <c r="O20" s="169" t="s">
        <v>1556</v>
      </c>
      <c r="P20" s="169"/>
      <c r="Q20" s="169"/>
      <c r="R20" s="169"/>
      <c r="S20" s="168" t="s">
        <v>2346</v>
      </c>
      <c r="T20" s="169" t="s">
        <v>1991</v>
      </c>
    </row>
    <row r="21" spans="1:20" s="172" customFormat="1" ht="57" outlineLevel="1" x14ac:dyDescent="0.25">
      <c r="A21" s="162"/>
      <c r="B21" s="162"/>
      <c r="C21" s="164" t="s">
        <v>2049</v>
      </c>
      <c r="D21" s="165"/>
      <c r="E21" s="165"/>
      <c r="F21" s="165"/>
      <c r="G21" s="167" t="s">
        <v>2049</v>
      </c>
      <c r="H21" s="168" t="s">
        <v>1535</v>
      </c>
      <c r="I21" s="168">
        <v>2</v>
      </c>
      <c r="J21" s="168" t="s">
        <v>286</v>
      </c>
      <c r="K21" s="168">
        <v>3</v>
      </c>
      <c r="L21" s="169" t="s">
        <v>1157</v>
      </c>
      <c r="M21" s="169" t="s">
        <v>1158</v>
      </c>
      <c r="N21" s="169" t="s">
        <v>1543</v>
      </c>
      <c r="O21" s="169" t="s">
        <v>1557</v>
      </c>
      <c r="P21" s="169"/>
      <c r="Q21" s="169"/>
      <c r="R21" s="169"/>
      <c r="S21" s="168" t="s">
        <v>2347</v>
      </c>
      <c r="T21" s="169"/>
    </row>
    <row r="22" spans="1:20" s="172" customFormat="1" ht="102" outlineLevel="1" x14ac:dyDescent="0.25">
      <c r="A22" s="162"/>
      <c r="B22" s="162"/>
      <c r="C22" s="164" t="s">
        <v>2050</v>
      </c>
      <c r="D22" s="165"/>
      <c r="E22" s="165"/>
      <c r="F22" s="165"/>
      <c r="G22" s="167" t="s">
        <v>2050</v>
      </c>
      <c r="H22" s="168" t="s">
        <v>1548</v>
      </c>
      <c r="I22" s="168">
        <v>2</v>
      </c>
      <c r="J22" s="168" t="s">
        <v>461</v>
      </c>
      <c r="K22" s="168">
        <v>1</v>
      </c>
      <c r="L22" s="169" t="s">
        <v>986</v>
      </c>
      <c r="M22" s="169" t="s">
        <v>987</v>
      </c>
      <c r="N22" s="169" t="s">
        <v>1546</v>
      </c>
      <c r="O22" s="169" t="s">
        <v>1558</v>
      </c>
      <c r="P22" s="169"/>
      <c r="Q22" s="169"/>
      <c r="R22" s="169" t="s">
        <v>1551</v>
      </c>
      <c r="S22" s="168" t="s">
        <v>2348</v>
      </c>
      <c r="T22" s="169" t="s">
        <v>1992</v>
      </c>
    </row>
    <row r="23" spans="1:20" s="161" customFormat="1" ht="17.25" x14ac:dyDescent="0.3">
      <c r="A23" s="152"/>
      <c r="B23" s="153" t="s">
        <v>2051</v>
      </c>
      <c r="C23" s="154"/>
      <c r="D23" s="154"/>
      <c r="E23" s="154"/>
      <c r="F23" s="154"/>
      <c r="G23" s="156" t="s">
        <v>2051</v>
      </c>
      <c r="H23" s="157" t="s">
        <v>1535</v>
      </c>
      <c r="I23" s="157">
        <v>1</v>
      </c>
      <c r="J23" s="157"/>
      <c r="K23" s="157"/>
      <c r="L23" s="158"/>
      <c r="M23" s="158"/>
      <c r="N23" s="158"/>
      <c r="O23" s="158"/>
      <c r="P23" s="158"/>
      <c r="Q23" s="158"/>
      <c r="R23" s="158"/>
      <c r="S23" s="157"/>
      <c r="T23" s="158"/>
    </row>
    <row r="24" spans="1:20" s="172" customFormat="1" ht="15.75" outlineLevel="1" x14ac:dyDescent="0.25">
      <c r="A24" s="162"/>
      <c r="B24" s="163"/>
      <c r="C24" s="164" t="s">
        <v>2052</v>
      </c>
      <c r="D24" s="165"/>
      <c r="E24" s="165"/>
      <c r="F24" s="165"/>
      <c r="G24" s="167" t="s">
        <v>2052</v>
      </c>
      <c r="H24" s="168" t="s">
        <v>1536</v>
      </c>
      <c r="I24" s="168">
        <v>2</v>
      </c>
      <c r="J24" s="168" t="s">
        <v>126</v>
      </c>
      <c r="K24" s="168">
        <v>1</v>
      </c>
      <c r="L24" s="169" t="s">
        <v>996</v>
      </c>
      <c r="M24" s="169" t="s">
        <v>997</v>
      </c>
      <c r="N24" s="169" t="s">
        <v>1560</v>
      </c>
      <c r="O24" s="169"/>
      <c r="P24" s="169"/>
      <c r="Q24" s="169" t="s">
        <v>1561</v>
      </c>
      <c r="R24" s="169"/>
      <c r="S24" s="168" t="s">
        <v>2349</v>
      </c>
      <c r="T24" s="169"/>
    </row>
    <row r="25" spans="1:20" s="172" customFormat="1" ht="23.25" outlineLevel="1" x14ac:dyDescent="0.25">
      <c r="A25" s="162"/>
      <c r="B25" s="162"/>
      <c r="C25" s="164" t="s">
        <v>2053</v>
      </c>
      <c r="D25" s="165"/>
      <c r="E25" s="165"/>
      <c r="F25" s="165"/>
      <c r="G25" s="167" t="s">
        <v>2053</v>
      </c>
      <c r="H25" s="168" t="s">
        <v>1535</v>
      </c>
      <c r="I25" s="168">
        <v>2</v>
      </c>
      <c r="J25" s="168" t="s">
        <v>470</v>
      </c>
      <c r="K25" s="168">
        <v>1</v>
      </c>
      <c r="L25" s="169" t="s">
        <v>998</v>
      </c>
      <c r="M25" s="169" t="s">
        <v>999</v>
      </c>
      <c r="N25" s="169" t="s">
        <v>1560</v>
      </c>
      <c r="O25" s="169"/>
      <c r="P25" s="169"/>
      <c r="Q25" s="169"/>
      <c r="R25" s="169"/>
      <c r="S25" s="168" t="s">
        <v>2338</v>
      </c>
      <c r="T25" s="169" t="s">
        <v>1986</v>
      </c>
    </row>
    <row r="26" spans="1:20" s="161" customFormat="1" ht="17.25" x14ac:dyDescent="0.3">
      <c r="A26" s="152"/>
      <c r="B26" s="153" t="s">
        <v>2054</v>
      </c>
      <c r="C26" s="154"/>
      <c r="D26" s="154"/>
      <c r="E26" s="154"/>
      <c r="F26" s="154"/>
      <c r="G26" s="156" t="s">
        <v>2054</v>
      </c>
      <c r="H26" s="157" t="s">
        <v>1548</v>
      </c>
      <c r="I26" s="157">
        <v>1</v>
      </c>
      <c r="J26" s="157"/>
      <c r="K26" s="157"/>
      <c r="L26" s="158"/>
      <c r="M26" s="158"/>
      <c r="N26" s="158"/>
      <c r="O26" s="158"/>
      <c r="P26" s="158"/>
      <c r="Q26" s="158"/>
      <c r="R26" s="158"/>
      <c r="S26" s="157"/>
      <c r="T26" s="158"/>
    </row>
    <row r="27" spans="1:20" s="172" customFormat="1" ht="23.25" outlineLevel="1" x14ac:dyDescent="0.25">
      <c r="A27" s="162"/>
      <c r="B27" s="163"/>
      <c r="C27" s="164" t="s">
        <v>2055</v>
      </c>
      <c r="D27" s="165"/>
      <c r="E27" s="165"/>
      <c r="F27" s="165"/>
      <c r="G27" s="167" t="s">
        <v>2055</v>
      </c>
      <c r="H27" s="168" t="s">
        <v>1535</v>
      </c>
      <c r="I27" s="168">
        <v>2</v>
      </c>
      <c r="J27" s="168" t="s">
        <v>490</v>
      </c>
      <c r="K27" s="168">
        <v>1</v>
      </c>
      <c r="L27" s="169" t="s">
        <v>1026</v>
      </c>
      <c r="M27" s="169" t="s">
        <v>1027</v>
      </c>
      <c r="N27" s="169"/>
      <c r="O27" s="169"/>
      <c r="P27" s="169"/>
      <c r="Q27" s="169"/>
      <c r="R27" s="169" t="s">
        <v>1555</v>
      </c>
      <c r="S27" s="168" t="s">
        <v>2350</v>
      </c>
      <c r="T27" s="169"/>
    </row>
    <row r="28" spans="1:20" s="183" customFormat="1" outlineLevel="2" x14ac:dyDescent="0.25">
      <c r="A28" s="173"/>
      <c r="B28" s="173"/>
      <c r="C28" s="174"/>
      <c r="D28" s="175" t="s">
        <v>2056</v>
      </c>
      <c r="E28" s="176"/>
      <c r="F28" s="176"/>
      <c r="G28" s="178" t="s">
        <v>2056</v>
      </c>
      <c r="H28" s="179" t="s">
        <v>1536</v>
      </c>
      <c r="I28" s="179">
        <v>3</v>
      </c>
      <c r="J28" s="179" t="s">
        <v>137</v>
      </c>
      <c r="K28" s="179">
        <v>2</v>
      </c>
      <c r="L28" s="180" t="s">
        <v>1028</v>
      </c>
      <c r="M28" s="180" t="s">
        <v>1029</v>
      </c>
      <c r="N28" s="180" t="s">
        <v>1560</v>
      </c>
      <c r="O28" s="180" t="s">
        <v>1563</v>
      </c>
      <c r="P28" s="180"/>
      <c r="Q28" s="180" t="s">
        <v>1564</v>
      </c>
      <c r="R28" s="180"/>
      <c r="S28" s="179" t="s">
        <v>2351</v>
      </c>
      <c r="T28" s="180"/>
    </row>
    <row r="29" spans="1:20" s="183" customFormat="1" outlineLevel="2" x14ac:dyDescent="0.25">
      <c r="A29" s="173"/>
      <c r="B29" s="173"/>
      <c r="C29" s="173"/>
      <c r="D29" s="175" t="s">
        <v>2057</v>
      </c>
      <c r="E29" s="176"/>
      <c r="F29" s="176"/>
      <c r="G29" s="178" t="s">
        <v>2057</v>
      </c>
      <c r="H29" s="179" t="s">
        <v>1535</v>
      </c>
      <c r="I29" s="179">
        <v>3</v>
      </c>
      <c r="J29" s="179" t="s">
        <v>493</v>
      </c>
      <c r="K29" s="179">
        <v>2</v>
      </c>
      <c r="L29" s="180" t="s">
        <v>1030</v>
      </c>
      <c r="M29" s="180" t="s">
        <v>1031</v>
      </c>
      <c r="N29" s="180" t="s">
        <v>1543</v>
      </c>
      <c r="O29" s="180"/>
      <c r="P29" s="180"/>
      <c r="Q29" s="180"/>
      <c r="R29" s="180"/>
      <c r="S29" s="179" t="s">
        <v>2352</v>
      </c>
      <c r="T29" s="180"/>
    </row>
    <row r="30" spans="1:20" s="161" customFormat="1" ht="17.25" x14ac:dyDescent="0.3">
      <c r="A30" s="152"/>
      <c r="B30" s="153" t="s">
        <v>2058</v>
      </c>
      <c r="C30" s="154"/>
      <c r="D30" s="154"/>
      <c r="E30" s="154"/>
      <c r="F30" s="154"/>
      <c r="G30" s="156" t="s">
        <v>2058</v>
      </c>
      <c r="H30" s="157" t="s">
        <v>1548</v>
      </c>
      <c r="I30" s="157">
        <v>1</v>
      </c>
      <c r="J30" s="157"/>
      <c r="K30" s="157"/>
      <c r="L30" s="158"/>
      <c r="M30" s="158"/>
      <c r="N30" s="158"/>
      <c r="O30" s="158"/>
      <c r="P30" s="158"/>
      <c r="Q30" s="158"/>
      <c r="R30" s="158"/>
      <c r="S30" s="157"/>
      <c r="T30" s="158"/>
    </row>
    <row r="31" spans="1:20" s="172" customFormat="1" ht="45.75" outlineLevel="1" x14ac:dyDescent="0.25">
      <c r="A31" s="162"/>
      <c r="B31" s="163"/>
      <c r="C31" s="164" t="s">
        <v>2059</v>
      </c>
      <c r="D31" s="165"/>
      <c r="E31" s="165"/>
      <c r="F31" s="165"/>
      <c r="G31" s="167" t="s">
        <v>2059</v>
      </c>
      <c r="H31" s="168" t="s">
        <v>1536</v>
      </c>
      <c r="I31" s="168">
        <v>2</v>
      </c>
      <c r="J31" s="168" t="s">
        <v>84</v>
      </c>
      <c r="K31" s="168">
        <v>1</v>
      </c>
      <c r="L31" s="169" t="s">
        <v>1002</v>
      </c>
      <c r="M31" s="169" t="s">
        <v>1003</v>
      </c>
      <c r="N31" s="169" t="s">
        <v>1560</v>
      </c>
      <c r="O31" s="169"/>
      <c r="P31" s="169"/>
      <c r="Q31" s="169" t="s">
        <v>1566</v>
      </c>
      <c r="R31" s="169" t="s">
        <v>1555</v>
      </c>
      <c r="S31" s="169" t="s">
        <v>2431</v>
      </c>
      <c r="T31" s="169" t="s">
        <v>1993</v>
      </c>
    </row>
    <row r="32" spans="1:20" s="161" customFormat="1" ht="17.25" x14ac:dyDescent="0.3">
      <c r="A32" s="152"/>
      <c r="B32" s="153" t="s">
        <v>2060</v>
      </c>
      <c r="C32" s="154"/>
      <c r="D32" s="154"/>
      <c r="E32" s="154"/>
      <c r="F32" s="154"/>
      <c r="G32" s="156" t="s">
        <v>2060</v>
      </c>
      <c r="H32" s="157" t="s">
        <v>1548</v>
      </c>
      <c r="I32" s="157">
        <v>1</v>
      </c>
      <c r="J32" s="157"/>
      <c r="K32" s="157"/>
      <c r="L32" s="158"/>
      <c r="M32" s="158"/>
      <c r="N32" s="158"/>
      <c r="O32" s="158"/>
      <c r="P32" s="158"/>
      <c r="Q32" s="158"/>
      <c r="R32" s="158"/>
      <c r="S32" s="157"/>
      <c r="T32" s="158"/>
    </row>
    <row r="33" spans="1:20" s="172" customFormat="1" ht="15.75" outlineLevel="1" x14ac:dyDescent="0.25">
      <c r="A33" s="162"/>
      <c r="B33" s="163"/>
      <c r="C33" s="164" t="s">
        <v>2061</v>
      </c>
      <c r="D33" s="165"/>
      <c r="E33" s="165"/>
      <c r="F33" s="165"/>
      <c r="G33" s="167" t="s">
        <v>2061</v>
      </c>
      <c r="H33" s="168" t="s">
        <v>1536</v>
      </c>
      <c r="I33" s="168">
        <v>2</v>
      </c>
      <c r="J33" s="168" t="s">
        <v>128</v>
      </c>
      <c r="K33" s="168">
        <v>1</v>
      </c>
      <c r="L33" s="169" t="s">
        <v>1000</v>
      </c>
      <c r="M33" s="169" t="s">
        <v>1001</v>
      </c>
      <c r="N33" s="169" t="s">
        <v>1560</v>
      </c>
      <c r="O33" s="169"/>
      <c r="P33" s="169"/>
      <c r="Q33" s="169" t="s">
        <v>1568</v>
      </c>
      <c r="R33" s="169" t="s">
        <v>1555</v>
      </c>
      <c r="S33" s="168" t="s">
        <v>2353</v>
      </c>
      <c r="T33" s="169"/>
    </row>
    <row r="34" spans="1:20" s="161" customFormat="1" ht="17.25" x14ac:dyDescent="0.3">
      <c r="A34" s="152"/>
      <c r="B34" s="153" t="s">
        <v>2062</v>
      </c>
      <c r="C34" s="154"/>
      <c r="D34" s="154"/>
      <c r="E34" s="154"/>
      <c r="F34" s="154"/>
      <c r="G34" s="156" t="s">
        <v>2062</v>
      </c>
      <c r="H34" s="157" t="s">
        <v>1548</v>
      </c>
      <c r="I34" s="157">
        <v>1</v>
      </c>
      <c r="J34" s="157"/>
      <c r="K34" s="157"/>
      <c r="L34" s="158"/>
      <c r="M34" s="158"/>
      <c r="N34" s="158" t="s">
        <v>1560</v>
      </c>
      <c r="O34" s="158"/>
      <c r="P34" s="158"/>
      <c r="Q34" s="158"/>
      <c r="R34" s="158"/>
      <c r="S34" s="157"/>
      <c r="T34" s="158"/>
    </row>
    <row r="35" spans="1:20" s="172" customFormat="1" ht="15.75" outlineLevel="1" x14ac:dyDescent="0.25">
      <c r="A35" s="162"/>
      <c r="B35" s="163"/>
      <c r="C35" s="164" t="s">
        <v>2063</v>
      </c>
      <c r="D35" s="165"/>
      <c r="E35" s="165"/>
      <c r="F35" s="165"/>
      <c r="G35" s="167" t="s">
        <v>2063</v>
      </c>
      <c r="H35" s="168" t="s">
        <v>1536</v>
      </c>
      <c r="I35" s="168">
        <v>2</v>
      </c>
      <c r="J35" s="168" t="s">
        <v>130</v>
      </c>
      <c r="K35" s="168">
        <v>1</v>
      </c>
      <c r="L35" s="169" t="s">
        <v>1004</v>
      </c>
      <c r="M35" s="169" t="s">
        <v>1005</v>
      </c>
      <c r="N35" s="169" t="s">
        <v>1560</v>
      </c>
      <c r="O35" s="169"/>
      <c r="P35" s="169"/>
      <c r="Q35" s="169" t="s">
        <v>1570</v>
      </c>
      <c r="R35" s="169" t="s">
        <v>1555</v>
      </c>
      <c r="S35" s="168" t="s">
        <v>2354</v>
      </c>
      <c r="T35" s="169"/>
    </row>
    <row r="36" spans="1:20" s="161" customFormat="1" ht="17.25" x14ac:dyDescent="0.3">
      <c r="A36" s="152"/>
      <c r="B36" s="153" t="s">
        <v>2064</v>
      </c>
      <c r="C36" s="154"/>
      <c r="D36" s="154"/>
      <c r="E36" s="154"/>
      <c r="F36" s="154"/>
      <c r="G36" s="156" t="s">
        <v>2064</v>
      </c>
      <c r="H36" s="157" t="s">
        <v>1548</v>
      </c>
      <c r="I36" s="157">
        <v>1</v>
      </c>
      <c r="J36" s="157"/>
      <c r="K36" s="157"/>
      <c r="L36" s="158"/>
      <c r="M36" s="158"/>
      <c r="N36" s="158"/>
      <c r="O36" s="158"/>
      <c r="P36" s="158"/>
      <c r="Q36" s="158"/>
      <c r="R36" s="158"/>
      <c r="S36" s="157"/>
      <c r="T36" s="158"/>
    </row>
    <row r="37" spans="1:20" s="172" customFormat="1" ht="15.75" outlineLevel="1" x14ac:dyDescent="0.25">
      <c r="A37" s="162"/>
      <c r="B37" s="163"/>
      <c r="C37" s="164" t="s">
        <v>2065</v>
      </c>
      <c r="D37" s="165"/>
      <c r="E37" s="165"/>
      <c r="F37" s="165"/>
      <c r="G37" s="167" t="s">
        <v>2065</v>
      </c>
      <c r="H37" s="168" t="s">
        <v>1536</v>
      </c>
      <c r="I37" s="168">
        <v>2</v>
      </c>
      <c r="J37" s="168" t="s">
        <v>123</v>
      </c>
      <c r="K37" s="168">
        <v>1</v>
      </c>
      <c r="L37" s="169" t="s">
        <v>994</v>
      </c>
      <c r="M37" s="169" t="s">
        <v>995</v>
      </c>
      <c r="N37" s="169" t="s">
        <v>1560</v>
      </c>
      <c r="O37" s="169"/>
      <c r="P37" s="169"/>
      <c r="Q37" s="169" t="s">
        <v>1572</v>
      </c>
      <c r="R37" s="169" t="s">
        <v>1555</v>
      </c>
      <c r="S37" s="168" t="s">
        <v>2355</v>
      </c>
      <c r="T37" s="169"/>
    </row>
    <row r="38" spans="1:20" s="161" customFormat="1" ht="17.25" x14ac:dyDescent="0.3">
      <c r="A38" s="152"/>
      <c r="B38" s="153" t="s">
        <v>2066</v>
      </c>
      <c r="C38" s="154"/>
      <c r="D38" s="154"/>
      <c r="E38" s="154"/>
      <c r="F38" s="154"/>
      <c r="G38" s="156" t="s">
        <v>2066</v>
      </c>
      <c r="H38" s="157" t="s">
        <v>1548</v>
      </c>
      <c r="I38" s="157">
        <v>1</v>
      </c>
      <c r="J38" s="157" t="s">
        <v>688</v>
      </c>
      <c r="K38" s="157">
        <v>1</v>
      </c>
      <c r="L38" s="158" t="s">
        <v>1267</v>
      </c>
      <c r="M38" s="158" t="s">
        <v>1573</v>
      </c>
      <c r="N38" s="158"/>
      <c r="O38" s="158"/>
      <c r="P38" s="158"/>
      <c r="Q38" s="158"/>
      <c r="R38" s="158"/>
      <c r="S38" s="157" t="s">
        <v>2356</v>
      </c>
      <c r="T38" s="158"/>
    </row>
    <row r="39" spans="1:20" s="172" customFormat="1" ht="23.25" outlineLevel="1" x14ac:dyDescent="0.25">
      <c r="A39" s="162"/>
      <c r="B39" s="163"/>
      <c r="C39" s="164" t="s">
        <v>2067</v>
      </c>
      <c r="D39" s="165"/>
      <c r="E39" s="165"/>
      <c r="F39" s="165"/>
      <c r="G39" s="167" t="s">
        <v>2067</v>
      </c>
      <c r="H39" s="168" t="s">
        <v>1536</v>
      </c>
      <c r="I39" s="168">
        <v>2</v>
      </c>
      <c r="J39" s="168" t="s">
        <v>475</v>
      </c>
      <c r="K39" s="168">
        <v>1</v>
      </c>
      <c r="L39" s="169" t="s">
        <v>1006</v>
      </c>
      <c r="M39" s="169" t="s">
        <v>1005</v>
      </c>
      <c r="N39" s="169" t="s">
        <v>1518</v>
      </c>
      <c r="O39" s="169"/>
      <c r="P39" s="169" t="s">
        <v>2068</v>
      </c>
      <c r="Q39" s="169"/>
      <c r="R39" s="169" t="s">
        <v>1555</v>
      </c>
      <c r="S39" s="168" t="s">
        <v>2338</v>
      </c>
      <c r="T39" s="169" t="s">
        <v>1986</v>
      </c>
    </row>
    <row r="40" spans="1:20" s="172" customFormat="1" ht="34.5" outlineLevel="1" x14ac:dyDescent="0.25">
      <c r="A40" s="162"/>
      <c r="B40" s="162"/>
      <c r="C40" s="164" t="s">
        <v>2067</v>
      </c>
      <c r="D40" s="165"/>
      <c r="E40" s="165"/>
      <c r="F40" s="165"/>
      <c r="G40" s="167" t="s">
        <v>2067</v>
      </c>
      <c r="H40" s="168" t="s">
        <v>1536</v>
      </c>
      <c r="I40" s="168">
        <v>2</v>
      </c>
      <c r="J40" s="168" t="s">
        <v>690</v>
      </c>
      <c r="K40" s="168">
        <v>2</v>
      </c>
      <c r="L40" s="169" t="s">
        <v>1269</v>
      </c>
      <c r="M40" s="169" t="s">
        <v>1270</v>
      </c>
      <c r="N40" s="169" t="s">
        <v>1560</v>
      </c>
      <c r="O40" s="169" t="s">
        <v>1575</v>
      </c>
      <c r="P40" s="169"/>
      <c r="Q40" s="169"/>
      <c r="R40" s="169"/>
      <c r="S40" s="168" t="s">
        <v>2357</v>
      </c>
      <c r="T40" s="169" t="s">
        <v>2329</v>
      </c>
    </row>
    <row r="41" spans="1:20" s="183" customFormat="1" ht="23.25" outlineLevel="2" x14ac:dyDescent="0.25">
      <c r="A41" s="173"/>
      <c r="B41" s="184"/>
      <c r="C41" s="174"/>
      <c r="D41" s="175" t="s">
        <v>2069</v>
      </c>
      <c r="E41" s="176"/>
      <c r="F41" s="176"/>
      <c r="G41" s="178" t="s">
        <v>2069</v>
      </c>
      <c r="H41" s="179" t="s">
        <v>1535</v>
      </c>
      <c r="I41" s="179">
        <v>3</v>
      </c>
      <c r="J41" s="179" t="s">
        <v>477</v>
      </c>
      <c r="K41" s="179">
        <v>2</v>
      </c>
      <c r="L41" s="180" t="s">
        <v>1008</v>
      </c>
      <c r="M41" s="180" t="s">
        <v>1009</v>
      </c>
      <c r="N41" s="180" t="s">
        <v>1576</v>
      </c>
      <c r="O41" s="180"/>
      <c r="P41" s="180"/>
      <c r="Q41" s="180"/>
      <c r="R41" s="180"/>
      <c r="S41" s="179" t="s">
        <v>2338</v>
      </c>
      <c r="T41" s="180" t="s">
        <v>1986</v>
      </c>
    </row>
    <row r="42" spans="1:20" s="172" customFormat="1" ht="23.25" outlineLevel="1" x14ac:dyDescent="0.25">
      <c r="A42" s="162"/>
      <c r="B42" s="162"/>
      <c r="C42" s="164" t="s">
        <v>2070</v>
      </c>
      <c r="D42" s="165"/>
      <c r="E42" s="165"/>
      <c r="F42" s="165"/>
      <c r="G42" s="167" t="s">
        <v>2070</v>
      </c>
      <c r="H42" s="168" t="s">
        <v>1535</v>
      </c>
      <c r="I42" s="168">
        <v>2</v>
      </c>
      <c r="J42" s="168" t="s">
        <v>191</v>
      </c>
      <c r="K42" s="168">
        <v>2</v>
      </c>
      <c r="L42" s="169" t="s">
        <v>1271</v>
      </c>
      <c r="M42" s="169" t="s">
        <v>1272</v>
      </c>
      <c r="N42" s="169" t="s">
        <v>1540</v>
      </c>
      <c r="O42" s="169"/>
      <c r="P42" s="169"/>
      <c r="Q42" s="169"/>
      <c r="R42" s="169"/>
      <c r="S42" s="168" t="s">
        <v>2358</v>
      </c>
      <c r="T42" s="169" t="s">
        <v>2324</v>
      </c>
    </row>
    <row r="43" spans="1:20" s="172" customFormat="1" ht="15.75" outlineLevel="1" x14ac:dyDescent="0.25">
      <c r="A43" s="162"/>
      <c r="B43" s="162"/>
      <c r="C43" s="164" t="s">
        <v>2071</v>
      </c>
      <c r="D43" s="165"/>
      <c r="E43" s="165"/>
      <c r="F43" s="165"/>
      <c r="G43" s="167" t="s">
        <v>2071</v>
      </c>
      <c r="H43" s="168" t="s">
        <v>1535</v>
      </c>
      <c r="I43" s="168">
        <v>2</v>
      </c>
      <c r="J43" s="168"/>
      <c r="K43" s="168"/>
      <c r="L43" s="169"/>
      <c r="M43" s="169"/>
      <c r="N43" s="169"/>
      <c r="O43" s="169"/>
      <c r="P43" s="169"/>
      <c r="Q43" s="169"/>
      <c r="R43" s="169"/>
      <c r="S43" s="168"/>
      <c r="T43" s="169"/>
    </row>
    <row r="44" spans="1:20" s="183" customFormat="1" ht="23.25" outlineLevel="2" x14ac:dyDescent="0.25">
      <c r="A44" s="173"/>
      <c r="B44" s="184"/>
      <c r="C44" s="174"/>
      <c r="D44" s="175" t="s">
        <v>2072</v>
      </c>
      <c r="E44" s="176"/>
      <c r="F44" s="176"/>
      <c r="G44" s="178" t="s">
        <v>2072</v>
      </c>
      <c r="H44" s="179" t="s">
        <v>1535</v>
      </c>
      <c r="I44" s="179">
        <v>3</v>
      </c>
      <c r="J44" s="179" t="s">
        <v>67</v>
      </c>
      <c r="K44" s="179">
        <v>2</v>
      </c>
      <c r="L44" s="180" t="s">
        <v>1275</v>
      </c>
      <c r="M44" s="180" t="s">
        <v>1276</v>
      </c>
      <c r="N44" s="180" t="s">
        <v>1580</v>
      </c>
      <c r="O44" s="180"/>
      <c r="P44" s="180"/>
      <c r="Q44" s="180" t="s">
        <v>1871</v>
      </c>
      <c r="R44" s="180"/>
      <c r="S44" s="179" t="s">
        <v>2359</v>
      </c>
      <c r="T44" s="180"/>
    </row>
    <row r="45" spans="1:20" s="195" customFormat="1" ht="12.75" outlineLevel="3" x14ac:dyDescent="0.2">
      <c r="A45" s="185"/>
      <c r="B45" s="186"/>
      <c r="C45" s="185"/>
      <c r="D45" s="187"/>
      <c r="E45" s="188" t="s">
        <v>2073</v>
      </c>
      <c r="F45" s="248"/>
      <c r="G45" s="190" t="s">
        <v>2073</v>
      </c>
      <c r="H45" s="191" t="s">
        <v>1536</v>
      </c>
      <c r="I45" s="191">
        <v>4</v>
      </c>
      <c r="J45" s="191" t="s">
        <v>193</v>
      </c>
      <c r="K45" s="191">
        <v>3</v>
      </c>
      <c r="L45" s="192" t="s">
        <v>1277</v>
      </c>
      <c r="M45" s="192" t="s">
        <v>1278</v>
      </c>
      <c r="N45" s="192" t="s">
        <v>1576</v>
      </c>
      <c r="O45" s="192"/>
      <c r="P45" s="192"/>
      <c r="Q45" s="192"/>
      <c r="R45" s="192"/>
      <c r="S45" s="191" t="s">
        <v>2360</v>
      </c>
      <c r="T45" s="192"/>
    </row>
    <row r="46" spans="1:20" s="195" customFormat="1" ht="22.5" outlineLevel="3" x14ac:dyDescent="0.2">
      <c r="A46" s="185"/>
      <c r="B46" s="186"/>
      <c r="C46" s="185"/>
      <c r="D46" s="185"/>
      <c r="E46" s="188" t="s">
        <v>2074</v>
      </c>
      <c r="F46" s="248"/>
      <c r="G46" s="190" t="s">
        <v>2074</v>
      </c>
      <c r="H46" s="191" t="s">
        <v>1535</v>
      </c>
      <c r="I46" s="191">
        <v>4</v>
      </c>
      <c r="J46" s="191" t="s">
        <v>695</v>
      </c>
      <c r="K46" s="191">
        <v>3</v>
      </c>
      <c r="L46" s="192" t="s">
        <v>1279</v>
      </c>
      <c r="M46" s="192" t="s">
        <v>1280</v>
      </c>
      <c r="N46" s="192" t="s">
        <v>1576</v>
      </c>
      <c r="O46" s="192"/>
      <c r="P46" s="192"/>
      <c r="Q46" s="192"/>
      <c r="R46" s="192" t="s">
        <v>1538</v>
      </c>
      <c r="S46" s="191" t="s">
        <v>2357</v>
      </c>
      <c r="T46" s="192" t="s">
        <v>2330</v>
      </c>
    </row>
    <row r="47" spans="1:20" s="183" customFormat="1" outlineLevel="2" x14ac:dyDescent="0.25">
      <c r="A47" s="173"/>
      <c r="B47" s="184"/>
      <c r="C47" s="173"/>
      <c r="D47" s="175" t="s">
        <v>2075</v>
      </c>
      <c r="E47" s="176"/>
      <c r="F47" s="176"/>
      <c r="G47" s="178" t="s">
        <v>2075</v>
      </c>
      <c r="H47" s="179" t="s">
        <v>1535</v>
      </c>
      <c r="I47" s="179">
        <v>3</v>
      </c>
      <c r="J47" s="179"/>
      <c r="K47" s="179"/>
      <c r="L47" s="180"/>
      <c r="M47" s="180"/>
      <c r="N47" s="180"/>
      <c r="O47" s="180"/>
      <c r="P47" s="180"/>
      <c r="Q47" s="180"/>
      <c r="R47" s="180"/>
      <c r="S47" s="179"/>
      <c r="T47" s="180"/>
    </row>
    <row r="48" spans="1:20" s="195" customFormat="1" ht="22.5" outlineLevel="3" x14ac:dyDescent="0.2">
      <c r="A48" s="185"/>
      <c r="B48" s="185"/>
      <c r="C48" s="185"/>
      <c r="D48" s="187"/>
      <c r="E48" s="188" t="s">
        <v>2076</v>
      </c>
      <c r="F48" s="248"/>
      <c r="G48" s="190" t="s">
        <v>2076</v>
      </c>
      <c r="H48" s="191" t="s">
        <v>1535</v>
      </c>
      <c r="I48" s="191">
        <v>4</v>
      </c>
      <c r="J48" s="191" t="s">
        <v>354</v>
      </c>
      <c r="K48" s="191">
        <v>2</v>
      </c>
      <c r="L48" s="192" t="s">
        <v>1273</v>
      </c>
      <c r="M48" s="192" t="s">
        <v>1274</v>
      </c>
      <c r="N48" s="192" t="s">
        <v>1540</v>
      </c>
      <c r="O48" s="192"/>
      <c r="P48" s="192"/>
      <c r="Q48" s="192" t="s">
        <v>1871</v>
      </c>
      <c r="R48" s="192"/>
      <c r="S48" s="191" t="s">
        <v>2359</v>
      </c>
      <c r="T48" s="192" t="s">
        <v>1994</v>
      </c>
    </row>
    <row r="49" spans="1:20" s="161" customFormat="1" ht="17.25" x14ac:dyDescent="0.3">
      <c r="A49" s="152"/>
      <c r="B49" s="153" t="s">
        <v>2066</v>
      </c>
      <c r="C49" s="154"/>
      <c r="D49" s="154"/>
      <c r="E49" s="154"/>
      <c r="F49" s="154"/>
      <c r="G49" s="156" t="s">
        <v>2066</v>
      </c>
      <c r="H49" s="157" t="s">
        <v>1548</v>
      </c>
      <c r="I49" s="157">
        <v>1</v>
      </c>
      <c r="J49" s="157"/>
      <c r="K49" s="157"/>
      <c r="L49" s="158"/>
      <c r="M49" s="158"/>
      <c r="N49" s="158"/>
      <c r="O49" s="158"/>
      <c r="P49" s="158"/>
      <c r="Q49" s="158"/>
      <c r="R49" s="158"/>
      <c r="S49" s="157"/>
      <c r="T49" s="158"/>
    </row>
    <row r="50" spans="1:20" s="172" customFormat="1" ht="15.75" outlineLevel="1" x14ac:dyDescent="0.25">
      <c r="A50" s="162"/>
      <c r="B50" s="163"/>
      <c r="C50" s="164" t="s">
        <v>2067</v>
      </c>
      <c r="D50" s="165"/>
      <c r="E50" s="165"/>
      <c r="F50" s="165"/>
      <c r="G50" s="167" t="s">
        <v>2067</v>
      </c>
      <c r="H50" s="168" t="s">
        <v>1536</v>
      </c>
      <c r="I50" s="168">
        <v>2</v>
      </c>
      <c r="J50" s="168" t="s">
        <v>120</v>
      </c>
      <c r="K50" s="168">
        <v>1</v>
      </c>
      <c r="L50" s="169" t="s">
        <v>992</v>
      </c>
      <c r="M50" s="169" t="s">
        <v>993</v>
      </c>
      <c r="N50" s="169" t="s">
        <v>1560</v>
      </c>
      <c r="O50" s="169"/>
      <c r="P50" s="169"/>
      <c r="Q50" s="169" t="s">
        <v>1583</v>
      </c>
      <c r="R50" s="169" t="s">
        <v>1555</v>
      </c>
      <c r="S50" s="168" t="s">
        <v>2361</v>
      </c>
      <c r="T50" s="169"/>
    </row>
    <row r="51" spans="1:20" s="161" customFormat="1" ht="17.25" x14ac:dyDescent="0.3">
      <c r="A51" s="152"/>
      <c r="B51" s="153" t="s">
        <v>2077</v>
      </c>
      <c r="C51" s="154"/>
      <c r="D51" s="154"/>
      <c r="E51" s="154"/>
      <c r="F51" s="154"/>
      <c r="G51" s="156" t="s">
        <v>2077</v>
      </c>
      <c r="H51" s="157" t="s">
        <v>1536</v>
      </c>
      <c r="I51" s="157">
        <v>1</v>
      </c>
      <c r="J51" s="157" t="s">
        <v>1584</v>
      </c>
      <c r="K51" s="157">
        <v>1</v>
      </c>
      <c r="L51" s="158" t="s">
        <v>1033</v>
      </c>
      <c r="M51" s="158" t="s">
        <v>1034</v>
      </c>
      <c r="N51" s="158"/>
      <c r="O51" s="158"/>
      <c r="P51" s="158"/>
      <c r="Q51" s="158"/>
      <c r="R51" s="158"/>
      <c r="S51" s="157" t="s">
        <v>2362</v>
      </c>
      <c r="T51" s="158"/>
    </row>
    <row r="52" spans="1:20" s="172" customFormat="1" ht="15.75" outlineLevel="1" x14ac:dyDescent="0.25">
      <c r="A52" s="162"/>
      <c r="B52" s="163"/>
      <c r="C52" s="164" t="s">
        <v>2078</v>
      </c>
      <c r="D52" s="165"/>
      <c r="E52" s="165"/>
      <c r="F52" s="165"/>
      <c r="G52" s="167" t="s">
        <v>2078</v>
      </c>
      <c r="H52" s="168" t="s">
        <v>1535</v>
      </c>
      <c r="I52" s="168">
        <v>2</v>
      </c>
      <c r="J52" s="168"/>
      <c r="K52" s="168"/>
      <c r="L52" s="169"/>
      <c r="M52" s="169"/>
      <c r="N52" s="169"/>
      <c r="O52" s="169"/>
      <c r="P52" s="169"/>
      <c r="Q52" s="169"/>
      <c r="R52" s="169"/>
      <c r="S52" s="168"/>
      <c r="T52" s="169"/>
    </row>
    <row r="53" spans="1:20" s="183" customFormat="1" ht="23.25" outlineLevel="2" x14ac:dyDescent="0.25">
      <c r="A53" s="173"/>
      <c r="B53" s="184"/>
      <c r="C53" s="174"/>
      <c r="D53" s="175" t="s">
        <v>2079</v>
      </c>
      <c r="E53" s="176"/>
      <c r="F53" s="176"/>
      <c r="G53" s="178" t="s">
        <v>2079</v>
      </c>
      <c r="H53" s="179" t="s">
        <v>1535</v>
      </c>
      <c r="I53" s="179">
        <v>3</v>
      </c>
      <c r="J53" s="179" t="s">
        <v>511</v>
      </c>
      <c r="K53" s="179">
        <v>2</v>
      </c>
      <c r="L53" s="180" t="s">
        <v>1053</v>
      </c>
      <c r="M53" s="180" t="s">
        <v>1054</v>
      </c>
      <c r="N53" s="180" t="s">
        <v>1518</v>
      </c>
      <c r="O53" s="180" t="s">
        <v>1586</v>
      </c>
      <c r="P53" s="180"/>
      <c r="Q53" s="180"/>
      <c r="R53" s="180"/>
      <c r="S53" s="179" t="s">
        <v>2338</v>
      </c>
      <c r="T53" s="180" t="s">
        <v>1986</v>
      </c>
    </row>
    <row r="54" spans="1:20" s="195" customFormat="1" ht="22.5" outlineLevel="3" x14ac:dyDescent="0.2">
      <c r="A54" s="185"/>
      <c r="B54" s="186"/>
      <c r="C54" s="185"/>
      <c r="D54" s="187"/>
      <c r="E54" s="188" t="s">
        <v>2080</v>
      </c>
      <c r="F54" s="248"/>
      <c r="G54" s="190" t="s">
        <v>2080</v>
      </c>
      <c r="H54" s="191" t="s">
        <v>1535</v>
      </c>
      <c r="I54" s="191">
        <v>4</v>
      </c>
      <c r="J54" s="191" t="s">
        <v>513</v>
      </c>
      <c r="K54" s="191">
        <v>3</v>
      </c>
      <c r="L54" s="192" t="s">
        <v>1055</v>
      </c>
      <c r="M54" s="192" t="s">
        <v>1056</v>
      </c>
      <c r="N54" s="192" t="s">
        <v>1576</v>
      </c>
      <c r="O54" s="192"/>
      <c r="P54" s="192"/>
      <c r="Q54" s="192"/>
      <c r="R54" s="192" t="s">
        <v>1538</v>
      </c>
      <c r="S54" s="191" t="s">
        <v>2338</v>
      </c>
      <c r="T54" s="192" t="s">
        <v>1986</v>
      </c>
    </row>
    <row r="55" spans="1:20" s="183" customFormat="1" outlineLevel="2" x14ac:dyDescent="0.25">
      <c r="A55" s="173"/>
      <c r="B55" s="184"/>
      <c r="C55" s="173"/>
      <c r="D55" s="175" t="s">
        <v>2081</v>
      </c>
      <c r="E55" s="176"/>
      <c r="F55" s="176"/>
      <c r="G55" s="178" t="s">
        <v>2081</v>
      </c>
      <c r="H55" s="179" t="s">
        <v>1548</v>
      </c>
      <c r="I55" s="179">
        <v>3</v>
      </c>
      <c r="J55" s="179"/>
      <c r="K55" s="179"/>
      <c r="L55" s="180"/>
      <c r="M55" s="180"/>
      <c r="N55" s="180"/>
      <c r="O55" s="180"/>
      <c r="P55" s="180"/>
      <c r="Q55" s="180"/>
      <c r="R55" s="180"/>
      <c r="S55" s="179"/>
      <c r="T55" s="180"/>
    </row>
    <row r="56" spans="1:20" s="195" customFormat="1" ht="78.75" outlineLevel="3" x14ac:dyDescent="0.2">
      <c r="A56" s="185"/>
      <c r="B56" s="186"/>
      <c r="C56" s="185"/>
      <c r="D56" s="187"/>
      <c r="E56" s="188" t="s">
        <v>2082</v>
      </c>
      <c r="F56" s="248"/>
      <c r="G56" s="190" t="s">
        <v>2082</v>
      </c>
      <c r="H56" s="191" t="s">
        <v>1536</v>
      </c>
      <c r="I56" s="191">
        <v>4</v>
      </c>
      <c r="J56" s="191" t="s">
        <v>500</v>
      </c>
      <c r="K56" s="191">
        <v>2</v>
      </c>
      <c r="L56" s="192" t="s">
        <v>1039</v>
      </c>
      <c r="M56" s="192" t="s">
        <v>1040</v>
      </c>
      <c r="N56" s="192" t="s">
        <v>1518</v>
      </c>
      <c r="O56" s="192" t="s">
        <v>1588</v>
      </c>
      <c r="P56" s="192"/>
      <c r="Q56" s="192" t="s">
        <v>1589</v>
      </c>
      <c r="R56" s="192" t="s">
        <v>1555</v>
      </c>
      <c r="S56" s="192" t="s">
        <v>2363</v>
      </c>
      <c r="T56" s="192" t="s">
        <v>1995</v>
      </c>
    </row>
    <row r="57" spans="1:20" s="195" customFormat="1" ht="22.5" outlineLevel="3" x14ac:dyDescent="0.2">
      <c r="A57" s="185"/>
      <c r="B57" s="186"/>
      <c r="C57" s="185"/>
      <c r="D57" s="185"/>
      <c r="E57" s="188" t="s">
        <v>2082</v>
      </c>
      <c r="F57" s="248"/>
      <c r="G57" s="190" t="s">
        <v>2082</v>
      </c>
      <c r="H57" s="191" t="s">
        <v>1536</v>
      </c>
      <c r="I57" s="191">
        <v>4</v>
      </c>
      <c r="J57" s="191" t="s">
        <v>642</v>
      </c>
      <c r="K57" s="191">
        <v>3</v>
      </c>
      <c r="L57" s="192" t="s">
        <v>1195</v>
      </c>
      <c r="M57" s="192" t="s">
        <v>1196</v>
      </c>
      <c r="N57" s="192" t="s">
        <v>1518</v>
      </c>
      <c r="O57" s="192"/>
      <c r="P57" s="192" t="s">
        <v>2083</v>
      </c>
      <c r="Q57" s="192"/>
      <c r="R57" s="192" t="s">
        <v>1555</v>
      </c>
      <c r="S57" s="191" t="s">
        <v>2338</v>
      </c>
      <c r="T57" s="192" t="s">
        <v>1989</v>
      </c>
    </row>
    <row r="58" spans="1:20" s="203" customFormat="1" ht="33.75" outlineLevel="4" x14ac:dyDescent="0.2">
      <c r="A58" s="196"/>
      <c r="B58" s="197"/>
      <c r="C58" s="196"/>
      <c r="D58" s="196"/>
      <c r="E58" s="196"/>
      <c r="F58" s="249" t="s">
        <v>2084</v>
      </c>
      <c r="G58" s="199" t="s">
        <v>2084</v>
      </c>
      <c r="H58" s="200" t="s">
        <v>1535</v>
      </c>
      <c r="I58" s="200">
        <v>5</v>
      </c>
      <c r="J58" s="200" t="s">
        <v>502</v>
      </c>
      <c r="K58" s="200">
        <v>3</v>
      </c>
      <c r="L58" s="201" t="s">
        <v>1041</v>
      </c>
      <c r="M58" s="201" t="s">
        <v>1042</v>
      </c>
      <c r="N58" s="201" t="s">
        <v>1576</v>
      </c>
      <c r="O58" s="201"/>
      <c r="P58" s="201"/>
      <c r="Q58" s="201" t="s">
        <v>1589</v>
      </c>
      <c r="R58" s="201"/>
      <c r="S58" s="200" t="s">
        <v>2338</v>
      </c>
      <c r="T58" s="201" t="s">
        <v>1996</v>
      </c>
    </row>
    <row r="59" spans="1:20" s="183" customFormat="1" outlineLevel="2" x14ac:dyDescent="0.25">
      <c r="A59" s="173"/>
      <c r="B59" s="184"/>
      <c r="C59" s="173"/>
      <c r="D59" s="175" t="s">
        <v>2085</v>
      </c>
      <c r="E59" s="176"/>
      <c r="F59" s="176"/>
      <c r="G59" s="178" t="s">
        <v>2085</v>
      </c>
      <c r="H59" s="179" t="s">
        <v>1548</v>
      </c>
      <c r="I59" s="179">
        <v>3</v>
      </c>
      <c r="J59" s="179"/>
      <c r="K59" s="179"/>
      <c r="L59" s="180"/>
      <c r="M59" s="180"/>
      <c r="N59" s="180"/>
      <c r="O59" s="180"/>
      <c r="P59" s="180"/>
      <c r="Q59" s="180"/>
      <c r="R59" s="180"/>
      <c r="S59" s="179"/>
      <c r="T59" s="180"/>
    </row>
    <row r="60" spans="1:20" s="195" customFormat="1" ht="22.5" outlineLevel="3" x14ac:dyDescent="0.2">
      <c r="A60" s="185"/>
      <c r="B60" s="186"/>
      <c r="C60" s="185"/>
      <c r="D60" s="187"/>
      <c r="E60" s="188" t="s">
        <v>2086</v>
      </c>
      <c r="F60" s="248"/>
      <c r="G60" s="190" t="s">
        <v>2086</v>
      </c>
      <c r="H60" s="191" t="s">
        <v>1536</v>
      </c>
      <c r="I60" s="191">
        <v>4</v>
      </c>
      <c r="J60" s="191" t="s">
        <v>498</v>
      </c>
      <c r="K60" s="191">
        <v>2</v>
      </c>
      <c r="L60" s="192" t="s">
        <v>1037</v>
      </c>
      <c r="M60" s="192" t="s">
        <v>1038</v>
      </c>
      <c r="N60" s="192" t="s">
        <v>1540</v>
      </c>
      <c r="O60" s="192"/>
      <c r="P60" s="192"/>
      <c r="Q60" s="192"/>
      <c r="R60" s="192" t="s">
        <v>1555</v>
      </c>
      <c r="S60" s="191" t="s">
        <v>2338</v>
      </c>
      <c r="T60" s="192" t="s">
        <v>1986</v>
      </c>
    </row>
    <row r="61" spans="1:20" s="183" customFormat="1" ht="23.25" outlineLevel="2" x14ac:dyDescent="0.25">
      <c r="A61" s="173"/>
      <c r="B61" s="184"/>
      <c r="C61" s="173"/>
      <c r="D61" s="175" t="s">
        <v>2087</v>
      </c>
      <c r="E61" s="176"/>
      <c r="F61" s="176"/>
      <c r="G61" s="178" t="s">
        <v>2087</v>
      </c>
      <c r="H61" s="179" t="s">
        <v>1535</v>
      </c>
      <c r="I61" s="179">
        <v>3</v>
      </c>
      <c r="J61" s="179" t="s">
        <v>495</v>
      </c>
      <c r="K61" s="179">
        <v>2</v>
      </c>
      <c r="L61" s="180" t="s">
        <v>1057</v>
      </c>
      <c r="M61" s="180" t="s">
        <v>1058</v>
      </c>
      <c r="N61" s="180"/>
      <c r="O61" s="180" t="s">
        <v>1592</v>
      </c>
      <c r="P61" s="180"/>
      <c r="Q61" s="180"/>
      <c r="R61" s="180" t="s">
        <v>1538</v>
      </c>
      <c r="S61" s="179" t="s">
        <v>2364</v>
      </c>
      <c r="T61" s="180"/>
    </row>
    <row r="62" spans="1:20" s="195" customFormat="1" ht="56.25" outlineLevel="3" x14ac:dyDescent="0.2">
      <c r="A62" s="185"/>
      <c r="B62" s="186"/>
      <c r="C62" s="185"/>
      <c r="D62" s="187"/>
      <c r="E62" s="188" t="s">
        <v>2088</v>
      </c>
      <c r="F62" s="248"/>
      <c r="G62" s="190" t="s">
        <v>2088</v>
      </c>
      <c r="H62" s="191" t="s">
        <v>1535</v>
      </c>
      <c r="I62" s="191">
        <v>4</v>
      </c>
      <c r="J62" s="191" t="s">
        <v>52</v>
      </c>
      <c r="K62" s="191">
        <v>3</v>
      </c>
      <c r="L62" s="192" t="s">
        <v>1059</v>
      </c>
      <c r="M62" s="192" t="s">
        <v>1060</v>
      </c>
      <c r="N62" s="192" t="s">
        <v>1540</v>
      </c>
      <c r="O62" s="192"/>
      <c r="P62" s="192"/>
      <c r="Q62" s="192" t="s">
        <v>1593</v>
      </c>
      <c r="R62" s="192" t="s">
        <v>1594</v>
      </c>
      <c r="S62" s="191" t="s">
        <v>2365</v>
      </c>
      <c r="T62" s="192" t="s">
        <v>2312</v>
      </c>
    </row>
    <row r="63" spans="1:20" s="195" customFormat="1" ht="33.75" outlineLevel="3" x14ac:dyDescent="0.2">
      <c r="A63" s="185"/>
      <c r="B63" s="186"/>
      <c r="C63" s="185"/>
      <c r="D63" s="185"/>
      <c r="E63" s="188" t="s">
        <v>2089</v>
      </c>
      <c r="F63" s="248"/>
      <c r="G63" s="190" t="s">
        <v>2089</v>
      </c>
      <c r="H63" s="191" t="s">
        <v>1535</v>
      </c>
      <c r="I63" s="191">
        <v>4</v>
      </c>
      <c r="J63" s="191" t="s">
        <v>517</v>
      </c>
      <c r="K63" s="191">
        <v>3</v>
      </c>
      <c r="L63" s="192" t="s">
        <v>1061</v>
      </c>
      <c r="M63" s="192" t="s">
        <v>1062</v>
      </c>
      <c r="N63" s="192" t="s">
        <v>1540</v>
      </c>
      <c r="O63" s="192"/>
      <c r="P63" s="192"/>
      <c r="Q63" s="192"/>
      <c r="R63" s="192" t="s">
        <v>1594</v>
      </c>
      <c r="S63" s="191" t="s">
        <v>2365</v>
      </c>
      <c r="T63" s="192" t="s">
        <v>2313</v>
      </c>
    </row>
    <row r="64" spans="1:20" s="195" customFormat="1" ht="22.5" outlineLevel="3" x14ac:dyDescent="0.2">
      <c r="A64" s="185"/>
      <c r="B64" s="186"/>
      <c r="C64" s="185"/>
      <c r="D64" s="185"/>
      <c r="E64" s="188" t="s">
        <v>2090</v>
      </c>
      <c r="F64" s="248"/>
      <c r="G64" s="190" t="s">
        <v>2090</v>
      </c>
      <c r="H64" s="191" t="s">
        <v>1535</v>
      </c>
      <c r="I64" s="191">
        <v>4</v>
      </c>
      <c r="J64" s="191" t="s">
        <v>55</v>
      </c>
      <c r="K64" s="191">
        <v>3</v>
      </c>
      <c r="L64" s="192" t="s">
        <v>1064</v>
      </c>
      <c r="M64" s="192" t="s">
        <v>1065</v>
      </c>
      <c r="N64" s="192" t="s">
        <v>1540</v>
      </c>
      <c r="O64" s="192"/>
      <c r="P64" s="192"/>
      <c r="Q64" s="192" t="s">
        <v>1593</v>
      </c>
      <c r="R64" s="192"/>
      <c r="S64" s="191" t="s">
        <v>2366</v>
      </c>
      <c r="T64" s="192" t="s">
        <v>1997</v>
      </c>
    </row>
    <row r="65" spans="1:20" s="195" customFormat="1" ht="45" outlineLevel="3" x14ac:dyDescent="0.2">
      <c r="A65" s="185"/>
      <c r="B65" s="186"/>
      <c r="C65" s="185"/>
      <c r="D65" s="185"/>
      <c r="E65" s="188" t="s">
        <v>2091</v>
      </c>
      <c r="F65" s="248"/>
      <c r="G65" s="190" t="s">
        <v>2091</v>
      </c>
      <c r="H65" s="191" t="s">
        <v>1535</v>
      </c>
      <c r="I65" s="191">
        <v>4</v>
      </c>
      <c r="J65" s="191" t="s">
        <v>56</v>
      </c>
      <c r="K65" s="191">
        <v>3</v>
      </c>
      <c r="L65" s="192" t="s">
        <v>1066</v>
      </c>
      <c r="M65" s="192" t="s">
        <v>1067</v>
      </c>
      <c r="N65" s="192" t="s">
        <v>1540</v>
      </c>
      <c r="O65" s="192"/>
      <c r="P65" s="192"/>
      <c r="Q65" s="192" t="s">
        <v>1593</v>
      </c>
      <c r="R65" s="192"/>
      <c r="S65" s="191" t="s">
        <v>2367</v>
      </c>
      <c r="T65" s="192" t="s">
        <v>1998</v>
      </c>
    </row>
    <row r="66" spans="1:20" s="195" customFormat="1" ht="22.5" outlineLevel="3" x14ac:dyDescent="0.2">
      <c r="A66" s="185"/>
      <c r="B66" s="186"/>
      <c r="C66" s="185"/>
      <c r="D66" s="185"/>
      <c r="E66" s="188" t="s">
        <v>2092</v>
      </c>
      <c r="F66" s="248"/>
      <c r="G66" s="190" t="s">
        <v>2092</v>
      </c>
      <c r="H66" s="191" t="s">
        <v>1535</v>
      </c>
      <c r="I66" s="191">
        <v>4</v>
      </c>
      <c r="J66" s="191" t="s">
        <v>110</v>
      </c>
      <c r="K66" s="191">
        <v>3</v>
      </c>
      <c r="L66" s="192" t="s">
        <v>1068</v>
      </c>
      <c r="M66" s="192" t="s">
        <v>1069</v>
      </c>
      <c r="N66" s="192" t="s">
        <v>1540</v>
      </c>
      <c r="O66" s="192"/>
      <c r="P66" s="192"/>
      <c r="Q66" s="192" t="s">
        <v>1595</v>
      </c>
      <c r="R66" s="192"/>
      <c r="S66" s="191" t="s">
        <v>2368</v>
      </c>
      <c r="T66" s="192" t="s">
        <v>1999</v>
      </c>
    </row>
    <row r="67" spans="1:20" s="195" customFormat="1" ht="12.75" outlineLevel="3" x14ac:dyDescent="0.2">
      <c r="A67" s="185"/>
      <c r="B67" s="186"/>
      <c r="C67" s="185"/>
      <c r="D67" s="185"/>
      <c r="E67" s="188" t="s">
        <v>2093</v>
      </c>
      <c r="F67" s="248"/>
      <c r="G67" s="190" t="s">
        <v>2093</v>
      </c>
      <c r="H67" s="191" t="s">
        <v>1548</v>
      </c>
      <c r="I67" s="191">
        <v>4</v>
      </c>
      <c r="J67" s="191"/>
      <c r="K67" s="191"/>
      <c r="L67" s="192"/>
      <c r="M67" s="192"/>
      <c r="N67" s="192"/>
      <c r="O67" s="192"/>
      <c r="P67" s="192"/>
      <c r="Q67" s="192"/>
      <c r="R67" s="192"/>
      <c r="S67" s="191"/>
      <c r="T67" s="192"/>
    </row>
    <row r="68" spans="1:20" s="203" customFormat="1" ht="33.75" outlineLevel="4" x14ac:dyDescent="0.2">
      <c r="A68" s="196"/>
      <c r="B68" s="197"/>
      <c r="C68" s="196"/>
      <c r="D68" s="196"/>
      <c r="E68" s="196"/>
      <c r="F68" s="249" t="s">
        <v>2094</v>
      </c>
      <c r="G68" s="199" t="s">
        <v>2094</v>
      </c>
      <c r="H68" s="200" t="s">
        <v>1536</v>
      </c>
      <c r="I68" s="200">
        <v>5</v>
      </c>
      <c r="J68" s="200" t="s">
        <v>519</v>
      </c>
      <c r="K68" s="200" t="s">
        <v>1535</v>
      </c>
      <c r="L68" s="201" t="s">
        <v>1062</v>
      </c>
      <c r="M68" s="201" t="s">
        <v>1540</v>
      </c>
      <c r="N68" s="201"/>
      <c r="O68" s="201"/>
      <c r="P68" s="201"/>
      <c r="Q68" s="201"/>
      <c r="R68" s="201" t="s">
        <v>1555</v>
      </c>
      <c r="S68" s="200" t="s">
        <v>2365</v>
      </c>
      <c r="T68" s="201" t="s">
        <v>2313</v>
      </c>
    </row>
    <row r="69" spans="1:20" s="195" customFormat="1" ht="12.75" outlineLevel="3" x14ac:dyDescent="0.2">
      <c r="A69" s="185"/>
      <c r="B69" s="186"/>
      <c r="C69" s="185"/>
      <c r="D69" s="185"/>
      <c r="E69" s="188" t="s">
        <v>2095</v>
      </c>
      <c r="F69" s="248"/>
      <c r="G69" s="190" t="s">
        <v>2095</v>
      </c>
      <c r="H69" s="191" t="s">
        <v>1535</v>
      </c>
      <c r="I69" s="191">
        <v>4</v>
      </c>
      <c r="J69" s="191"/>
      <c r="K69" s="191"/>
      <c r="L69" s="192"/>
      <c r="M69" s="192"/>
      <c r="N69" s="192"/>
      <c r="O69" s="192"/>
      <c r="P69" s="192"/>
      <c r="Q69" s="192"/>
      <c r="R69" s="192"/>
      <c r="S69" s="191"/>
      <c r="T69" s="192"/>
    </row>
    <row r="70" spans="1:20" s="203" customFormat="1" ht="11.25" outlineLevel="4" x14ac:dyDescent="0.2">
      <c r="A70" s="196"/>
      <c r="B70" s="197"/>
      <c r="C70" s="196"/>
      <c r="D70" s="196"/>
      <c r="E70" s="196"/>
      <c r="F70" s="249" t="s">
        <v>2096</v>
      </c>
      <c r="G70" s="199" t="s">
        <v>2096</v>
      </c>
      <c r="H70" s="200" t="s">
        <v>1535</v>
      </c>
      <c r="I70" s="200">
        <v>5</v>
      </c>
      <c r="J70" s="200" t="s">
        <v>524</v>
      </c>
      <c r="K70" s="200">
        <v>3</v>
      </c>
      <c r="L70" s="201" t="s">
        <v>1070</v>
      </c>
      <c r="M70" s="201" t="s">
        <v>1071</v>
      </c>
      <c r="N70" s="201" t="s">
        <v>1546</v>
      </c>
      <c r="O70" s="201" t="s">
        <v>1598</v>
      </c>
      <c r="P70" s="201"/>
      <c r="Q70" s="201"/>
      <c r="R70" s="201" t="s">
        <v>1538</v>
      </c>
      <c r="S70" s="200" t="s">
        <v>2369</v>
      </c>
      <c r="T70" s="201"/>
    </row>
    <row r="71" spans="1:20" s="183" customFormat="1" outlineLevel="2" x14ac:dyDescent="0.25">
      <c r="A71" s="173"/>
      <c r="B71" s="184"/>
      <c r="C71" s="173"/>
      <c r="D71" s="175" t="s">
        <v>2097</v>
      </c>
      <c r="E71" s="176"/>
      <c r="F71" s="176"/>
      <c r="G71" s="178" t="s">
        <v>2097</v>
      </c>
      <c r="H71" s="179" t="s">
        <v>1548</v>
      </c>
      <c r="I71" s="179">
        <v>3</v>
      </c>
      <c r="J71" s="179"/>
      <c r="K71" s="179"/>
      <c r="L71" s="180"/>
      <c r="M71" s="180"/>
      <c r="N71" s="180"/>
      <c r="O71" s="180"/>
      <c r="P71" s="180"/>
      <c r="Q71" s="180"/>
      <c r="R71" s="180"/>
      <c r="S71" s="179"/>
      <c r="T71" s="180"/>
    </row>
    <row r="72" spans="1:20" s="195" customFormat="1" ht="409.5" outlineLevel="3" x14ac:dyDescent="0.2">
      <c r="A72" s="185"/>
      <c r="B72" s="186"/>
      <c r="C72" s="187"/>
      <c r="D72" s="187"/>
      <c r="E72" s="188" t="s">
        <v>2098</v>
      </c>
      <c r="F72" s="248"/>
      <c r="G72" s="190" t="s">
        <v>2098</v>
      </c>
      <c r="H72" s="191" t="s">
        <v>1535</v>
      </c>
      <c r="I72" s="191">
        <v>4</v>
      </c>
      <c r="J72" s="191" t="s">
        <v>47</v>
      </c>
      <c r="K72" s="191">
        <v>2</v>
      </c>
      <c r="L72" s="192" t="s">
        <v>1047</v>
      </c>
      <c r="M72" s="192" t="s">
        <v>1048</v>
      </c>
      <c r="N72" s="192" t="s">
        <v>1518</v>
      </c>
      <c r="O72" s="192" t="s">
        <v>1600</v>
      </c>
      <c r="P72" s="192" t="s">
        <v>1601</v>
      </c>
      <c r="Q72" s="192" t="s">
        <v>1602</v>
      </c>
      <c r="R72" s="192" t="s">
        <v>1555</v>
      </c>
      <c r="S72" s="192" t="s">
        <v>2432</v>
      </c>
      <c r="T72" s="192" t="s">
        <v>2000</v>
      </c>
    </row>
    <row r="73" spans="1:20" s="195" customFormat="1" ht="409.5" outlineLevel="3" x14ac:dyDescent="0.2">
      <c r="A73" s="185"/>
      <c r="B73" s="186"/>
      <c r="C73" s="185"/>
      <c r="D73" s="185"/>
      <c r="E73" s="188" t="s">
        <v>2098</v>
      </c>
      <c r="F73" s="248"/>
      <c r="G73" s="190" t="s">
        <v>2098</v>
      </c>
      <c r="H73" s="191" t="s">
        <v>1535</v>
      </c>
      <c r="I73" s="191">
        <v>4</v>
      </c>
      <c r="J73" s="191" t="s">
        <v>37</v>
      </c>
      <c r="K73" s="191">
        <v>2</v>
      </c>
      <c r="L73" s="192" t="s">
        <v>1049</v>
      </c>
      <c r="M73" s="192" t="s">
        <v>1050</v>
      </c>
      <c r="N73" s="192" t="s">
        <v>1518</v>
      </c>
      <c r="O73" s="192" t="s">
        <v>1603</v>
      </c>
      <c r="P73" s="192" t="s">
        <v>1604</v>
      </c>
      <c r="Q73" s="192" t="s">
        <v>1605</v>
      </c>
      <c r="R73" s="192" t="s">
        <v>1555</v>
      </c>
      <c r="S73" s="191" t="s">
        <v>2370</v>
      </c>
      <c r="T73" s="192"/>
    </row>
    <row r="74" spans="1:20" s="195" customFormat="1" ht="12.75" outlineLevel="3" x14ac:dyDescent="0.2">
      <c r="A74" s="185"/>
      <c r="B74" s="186"/>
      <c r="C74" s="185"/>
      <c r="D74" s="185"/>
      <c r="E74" s="188" t="s">
        <v>2099</v>
      </c>
      <c r="F74" s="248"/>
      <c r="G74" s="190" t="s">
        <v>2099</v>
      </c>
      <c r="H74" s="191" t="s">
        <v>1536</v>
      </c>
      <c r="I74" s="191">
        <v>4</v>
      </c>
      <c r="J74" s="191"/>
      <c r="K74" s="191"/>
      <c r="L74" s="192"/>
      <c r="M74" s="192"/>
      <c r="N74" s="192"/>
      <c r="O74" s="192"/>
      <c r="P74" s="192"/>
      <c r="Q74" s="192"/>
      <c r="R74" s="192"/>
      <c r="S74" s="191"/>
      <c r="T74" s="192"/>
    </row>
    <row r="75" spans="1:20" s="203" customFormat="1" ht="11.25" outlineLevel="4" x14ac:dyDescent="0.2">
      <c r="A75" s="196"/>
      <c r="B75" s="197"/>
      <c r="C75" s="196"/>
      <c r="D75" s="196"/>
      <c r="E75" s="196"/>
      <c r="F75" s="249" t="s">
        <v>2100</v>
      </c>
      <c r="G75" s="199" t="s">
        <v>2100</v>
      </c>
      <c r="H75" s="200" t="s">
        <v>1535</v>
      </c>
      <c r="I75" s="200">
        <v>5</v>
      </c>
      <c r="J75" s="200"/>
      <c r="K75" s="200"/>
      <c r="L75" s="201"/>
      <c r="M75" s="201" t="s">
        <v>1608</v>
      </c>
      <c r="N75" s="201"/>
      <c r="O75" s="201"/>
      <c r="P75" s="201"/>
      <c r="Q75" s="201"/>
      <c r="R75" s="201"/>
      <c r="S75" s="200"/>
      <c r="T75" s="201"/>
    </row>
    <row r="76" spans="1:20" s="183" customFormat="1" outlineLevel="2" x14ac:dyDescent="0.25">
      <c r="A76" s="173"/>
      <c r="B76" s="184"/>
      <c r="C76" s="173"/>
      <c r="D76" s="175" t="s">
        <v>2101</v>
      </c>
      <c r="E76" s="176"/>
      <c r="F76" s="176"/>
      <c r="G76" s="178" t="s">
        <v>2101</v>
      </c>
      <c r="H76" s="179" t="s">
        <v>1548</v>
      </c>
      <c r="I76" s="179">
        <v>3</v>
      </c>
      <c r="J76" s="179"/>
      <c r="K76" s="179"/>
      <c r="L76" s="180"/>
      <c r="M76" s="180"/>
      <c r="N76" s="180"/>
      <c r="O76" s="180"/>
      <c r="P76" s="180"/>
      <c r="Q76" s="180"/>
      <c r="R76" s="180"/>
      <c r="S76" s="179"/>
      <c r="T76" s="180"/>
    </row>
    <row r="77" spans="1:20" s="195" customFormat="1" ht="33.75" outlineLevel="3" x14ac:dyDescent="0.2">
      <c r="A77" s="185"/>
      <c r="B77" s="186"/>
      <c r="C77" s="185"/>
      <c r="D77" s="187"/>
      <c r="E77" s="188" t="s">
        <v>2102</v>
      </c>
      <c r="F77" s="248"/>
      <c r="G77" s="190" t="s">
        <v>2102</v>
      </c>
      <c r="H77" s="191" t="s">
        <v>1535</v>
      </c>
      <c r="I77" s="191">
        <v>4</v>
      </c>
      <c r="J77" s="191" t="s">
        <v>88</v>
      </c>
      <c r="K77" s="191">
        <v>2</v>
      </c>
      <c r="L77" s="192" t="s">
        <v>1035</v>
      </c>
      <c r="M77" s="192" t="s">
        <v>1036</v>
      </c>
      <c r="N77" s="192" t="s">
        <v>1540</v>
      </c>
      <c r="O77" s="192" t="s">
        <v>1610</v>
      </c>
      <c r="P77" s="192"/>
      <c r="Q77" s="192"/>
      <c r="R77" s="192" t="s">
        <v>1611</v>
      </c>
      <c r="S77" s="191" t="s">
        <v>2371</v>
      </c>
      <c r="T77" s="192" t="s">
        <v>2311</v>
      </c>
    </row>
    <row r="78" spans="1:20" s="195" customFormat="1" ht="56.25" outlineLevel="3" x14ac:dyDescent="0.2">
      <c r="A78" s="185"/>
      <c r="B78" s="186"/>
      <c r="C78" s="185"/>
      <c r="D78" s="185"/>
      <c r="E78" s="188" t="s">
        <v>2103</v>
      </c>
      <c r="F78" s="248"/>
      <c r="G78" s="190" t="s">
        <v>2103</v>
      </c>
      <c r="H78" s="191" t="s">
        <v>1535</v>
      </c>
      <c r="I78" s="191">
        <v>4</v>
      </c>
      <c r="J78" s="191" t="s">
        <v>504</v>
      </c>
      <c r="K78" s="191">
        <v>2</v>
      </c>
      <c r="L78" s="192" t="s">
        <v>1043</v>
      </c>
      <c r="M78" s="192" t="s">
        <v>1044</v>
      </c>
      <c r="N78" s="192" t="s">
        <v>1518</v>
      </c>
      <c r="O78" s="192" t="s">
        <v>1588</v>
      </c>
      <c r="P78" s="192"/>
      <c r="Q78" s="192" t="s">
        <v>1612</v>
      </c>
      <c r="R78" s="192" t="s">
        <v>1555</v>
      </c>
      <c r="S78" s="192" t="s">
        <v>2372</v>
      </c>
      <c r="T78" s="192" t="s">
        <v>2001</v>
      </c>
    </row>
    <row r="79" spans="1:20" s="203" customFormat="1" ht="33.75" outlineLevel="4" x14ac:dyDescent="0.2">
      <c r="A79" s="196"/>
      <c r="B79" s="197"/>
      <c r="C79" s="196"/>
      <c r="D79" s="196"/>
      <c r="E79" s="196"/>
      <c r="F79" s="249" t="s">
        <v>2104</v>
      </c>
      <c r="G79" s="199" t="s">
        <v>2104</v>
      </c>
      <c r="H79" s="200" t="s">
        <v>1535</v>
      </c>
      <c r="I79" s="200">
        <v>5</v>
      </c>
      <c r="J79" s="200" t="s">
        <v>506</v>
      </c>
      <c r="K79" s="200">
        <v>3</v>
      </c>
      <c r="L79" s="201" t="s">
        <v>1045</v>
      </c>
      <c r="M79" s="201" t="s">
        <v>1046</v>
      </c>
      <c r="N79" s="201" t="s">
        <v>1576</v>
      </c>
      <c r="O79" s="201"/>
      <c r="P79" s="201"/>
      <c r="Q79" s="201" t="s">
        <v>1612</v>
      </c>
      <c r="R79" s="201"/>
      <c r="S79" s="200" t="s">
        <v>2338</v>
      </c>
      <c r="T79" s="201"/>
    </row>
    <row r="80" spans="1:20" s="195" customFormat="1" ht="22.5" outlineLevel="3" x14ac:dyDescent="0.2">
      <c r="A80" s="185"/>
      <c r="B80" s="186"/>
      <c r="C80" s="185"/>
      <c r="D80" s="185"/>
      <c r="E80" s="188" t="s">
        <v>2105</v>
      </c>
      <c r="F80" s="248"/>
      <c r="G80" s="190" t="s">
        <v>2105</v>
      </c>
      <c r="H80" s="191" t="s">
        <v>1535</v>
      </c>
      <c r="I80" s="191">
        <v>4</v>
      </c>
      <c r="J80" s="191" t="s">
        <v>509</v>
      </c>
      <c r="K80" s="191">
        <v>2</v>
      </c>
      <c r="L80" s="192" t="s">
        <v>1051</v>
      </c>
      <c r="M80" s="192" t="s">
        <v>1052</v>
      </c>
      <c r="N80" s="192" t="s">
        <v>1540</v>
      </c>
      <c r="O80" s="192"/>
      <c r="P80" s="192"/>
      <c r="Q80" s="192"/>
      <c r="R80" s="192" t="s">
        <v>1555</v>
      </c>
      <c r="S80" s="191" t="s">
        <v>2338</v>
      </c>
      <c r="T80" s="192" t="s">
        <v>1986</v>
      </c>
    </row>
    <row r="81" spans="1:20" s="183" customFormat="1" outlineLevel="2" x14ac:dyDescent="0.25">
      <c r="A81" s="173"/>
      <c r="B81" s="184"/>
      <c r="C81" s="173"/>
      <c r="D81" s="175" t="s">
        <v>2106</v>
      </c>
      <c r="E81" s="176"/>
      <c r="F81" s="176"/>
      <c r="G81" s="178" t="s">
        <v>2106</v>
      </c>
      <c r="H81" s="179" t="s">
        <v>1535</v>
      </c>
      <c r="I81" s="179">
        <v>3</v>
      </c>
      <c r="J81" s="179" t="s">
        <v>526</v>
      </c>
      <c r="K81" s="179">
        <v>2</v>
      </c>
      <c r="L81" s="180" t="s">
        <v>1072</v>
      </c>
      <c r="M81" s="180" t="s">
        <v>1613</v>
      </c>
      <c r="N81" s="180"/>
      <c r="O81" s="180"/>
      <c r="P81" s="180"/>
      <c r="Q81" s="180"/>
      <c r="R81" s="180"/>
      <c r="S81" s="179" t="s">
        <v>2373</v>
      </c>
      <c r="T81" s="180"/>
    </row>
    <row r="82" spans="1:20" s="195" customFormat="1" ht="22.5" outlineLevel="3" x14ac:dyDescent="0.2">
      <c r="A82" s="185"/>
      <c r="B82" s="186"/>
      <c r="C82" s="185"/>
      <c r="D82" s="187"/>
      <c r="E82" s="188" t="s">
        <v>2107</v>
      </c>
      <c r="F82" s="248"/>
      <c r="G82" s="190" t="s">
        <v>2107</v>
      </c>
      <c r="H82" s="191" t="s">
        <v>1535</v>
      </c>
      <c r="I82" s="191">
        <v>4</v>
      </c>
      <c r="J82" s="191" t="s">
        <v>144</v>
      </c>
      <c r="K82" s="191">
        <v>3</v>
      </c>
      <c r="L82" s="192" t="s">
        <v>1074</v>
      </c>
      <c r="M82" s="192" t="s">
        <v>1075</v>
      </c>
      <c r="N82" s="192" t="s">
        <v>1540</v>
      </c>
      <c r="O82" s="192"/>
      <c r="P82" s="192"/>
      <c r="Q82" s="192"/>
      <c r="R82" s="192"/>
      <c r="S82" s="191" t="s">
        <v>2338</v>
      </c>
      <c r="T82" s="192" t="s">
        <v>1986</v>
      </c>
    </row>
    <row r="83" spans="1:20" s="195" customFormat="1" ht="33.75" outlineLevel="3" x14ac:dyDescent="0.2">
      <c r="A83" s="185"/>
      <c r="B83" s="186"/>
      <c r="C83" s="185"/>
      <c r="D83" s="185"/>
      <c r="E83" s="188" t="s">
        <v>2108</v>
      </c>
      <c r="F83" s="248"/>
      <c r="G83" s="190" t="s">
        <v>2108</v>
      </c>
      <c r="H83" s="191" t="s">
        <v>1535</v>
      </c>
      <c r="I83" s="191">
        <v>4</v>
      </c>
      <c r="J83" s="191" t="s">
        <v>146</v>
      </c>
      <c r="K83" s="191">
        <v>3</v>
      </c>
      <c r="L83" s="192" t="s">
        <v>1076</v>
      </c>
      <c r="M83" s="192" t="s">
        <v>1077</v>
      </c>
      <c r="N83" s="192" t="s">
        <v>1540</v>
      </c>
      <c r="O83" s="192"/>
      <c r="P83" s="192"/>
      <c r="Q83" s="192"/>
      <c r="R83" s="192"/>
      <c r="S83" s="191" t="s">
        <v>2374</v>
      </c>
      <c r="T83" s="192" t="s">
        <v>2327</v>
      </c>
    </row>
    <row r="84" spans="1:20" s="195" customFormat="1" ht="33.75" outlineLevel="3" x14ac:dyDescent="0.2">
      <c r="A84" s="185"/>
      <c r="B84" s="186"/>
      <c r="C84" s="185"/>
      <c r="D84" s="185"/>
      <c r="E84" s="188" t="s">
        <v>2109</v>
      </c>
      <c r="F84" s="248"/>
      <c r="G84" s="190" t="s">
        <v>2109</v>
      </c>
      <c r="H84" s="191" t="s">
        <v>1535</v>
      </c>
      <c r="I84" s="191">
        <v>4</v>
      </c>
      <c r="J84" s="191" t="s">
        <v>149</v>
      </c>
      <c r="K84" s="191">
        <v>3</v>
      </c>
      <c r="L84" s="192" t="s">
        <v>1078</v>
      </c>
      <c r="M84" s="192" t="s">
        <v>1079</v>
      </c>
      <c r="N84" s="192" t="s">
        <v>1540</v>
      </c>
      <c r="O84" s="192"/>
      <c r="P84" s="192"/>
      <c r="Q84" s="192"/>
      <c r="R84" s="192"/>
      <c r="S84" s="191" t="s">
        <v>2375</v>
      </c>
      <c r="T84" s="192" t="s">
        <v>2328</v>
      </c>
    </row>
    <row r="85" spans="1:20" s="161" customFormat="1" ht="17.25" x14ac:dyDescent="0.3">
      <c r="A85" s="152"/>
      <c r="B85" s="153" t="s">
        <v>2110</v>
      </c>
      <c r="C85" s="154"/>
      <c r="D85" s="154"/>
      <c r="E85" s="154"/>
      <c r="F85" s="154"/>
      <c r="G85" s="156" t="s">
        <v>2110</v>
      </c>
      <c r="H85" s="157" t="s">
        <v>1536</v>
      </c>
      <c r="I85" s="157">
        <v>1</v>
      </c>
      <c r="J85" s="157" t="s">
        <v>531</v>
      </c>
      <c r="K85" s="157">
        <v>1</v>
      </c>
      <c r="L85" s="158" t="s">
        <v>1080</v>
      </c>
      <c r="M85" s="158" t="s">
        <v>1081</v>
      </c>
      <c r="N85" s="158"/>
      <c r="O85" s="158"/>
      <c r="P85" s="158"/>
      <c r="Q85" s="158"/>
      <c r="R85" s="158"/>
      <c r="S85" s="157" t="s">
        <v>2376</v>
      </c>
      <c r="T85" s="158"/>
    </row>
    <row r="86" spans="1:20" s="172" customFormat="1" ht="15.75" outlineLevel="1" x14ac:dyDescent="0.25">
      <c r="A86" s="162"/>
      <c r="B86" s="163"/>
      <c r="C86" s="164" t="s">
        <v>2111</v>
      </c>
      <c r="D86" s="165"/>
      <c r="E86" s="165"/>
      <c r="F86" s="266"/>
      <c r="G86" s="205" t="s">
        <v>2111</v>
      </c>
      <c r="H86" s="168" t="s">
        <v>1535</v>
      </c>
      <c r="I86" s="168">
        <v>2</v>
      </c>
      <c r="J86" s="168"/>
      <c r="K86" s="168"/>
      <c r="L86" s="169"/>
      <c r="M86" s="169"/>
      <c r="N86" s="169"/>
      <c r="O86" s="169"/>
      <c r="P86" s="169"/>
      <c r="Q86" s="169"/>
      <c r="R86" s="169"/>
      <c r="S86" s="168"/>
      <c r="T86" s="169"/>
    </row>
    <row r="87" spans="1:20" s="183" customFormat="1" ht="68.25" outlineLevel="2" x14ac:dyDescent="0.25">
      <c r="A87" s="173"/>
      <c r="B87" s="184"/>
      <c r="C87" s="173"/>
      <c r="D87" s="206" t="s">
        <v>2112</v>
      </c>
      <c r="E87" s="207"/>
      <c r="F87" s="267"/>
      <c r="G87" s="209" t="s">
        <v>2112</v>
      </c>
      <c r="H87" s="179" t="s">
        <v>1535</v>
      </c>
      <c r="I87" s="179">
        <v>3</v>
      </c>
      <c r="J87" s="179" t="s">
        <v>545</v>
      </c>
      <c r="K87" s="179">
        <v>2</v>
      </c>
      <c r="L87" s="180" t="s">
        <v>1096</v>
      </c>
      <c r="M87" s="180" t="s">
        <v>1097</v>
      </c>
      <c r="N87" s="180" t="s">
        <v>1518</v>
      </c>
      <c r="O87" s="180" t="s">
        <v>1615</v>
      </c>
      <c r="P87" s="180"/>
      <c r="Q87" s="180" t="s">
        <v>2644</v>
      </c>
      <c r="R87" s="180"/>
      <c r="S87" s="180" t="s">
        <v>2433</v>
      </c>
      <c r="T87" s="180" t="s">
        <v>2002</v>
      </c>
    </row>
    <row r="88" spans="1:20" s="195" customFormat="1" ht="67.5" outlineLevel="3" x14ac:dyDescent="0.2">
      <c r="A88" s="185"/>
      <c r="B88" s="186"/>
      <c r="C88" s="185"/>
      <c r="D88" s="187"/>
      <c r="E88" s="210" t="s">
        <v>2113</v>
      </c>
      <c r="F88" s="268"/>
      <c r="G88" s="212" t="s">
        <v>2113</v>
      </c>
      <c r="H88" s="191" t="s">
        <v>1535</v>
      </c>
      <c r="I88" s="191">
        <v>4</v>
      </c>
      <c r="J88" s="191" t="s">
        <v>547</v>
      </c>
      <c r="K88" s="191">
        <v>3</v>
      </c>
      <c r="L88" s="192" t="s">
        <v>1098</v>
      </c>
      <c r="M88" s="192" t="s">
        <v>1099</v>
      </c>
      <c r="N88" s="192" t="s">
        <v>1576</v>
      </c>
      <c r="O88" s="192"/>
      <c r="P88" s="192"/>
      <c r="Q88" s="192" t="s">
        <v>2644</v>
      </c>
      <c r="R88" s="192" t="s">
        <v>1538</v>
      </c>
      <c r="S88" s="191" t="s">
        <v>2378</v>
      </c>
      <c r="T88" s="192" t="s">
        <v>2003</v>
      </c>
    </row>
    <row r="89" spans="1:20" s="183" customFormat="1" outlineLevel="2" x14ac:dyDescent="0.25">
      <c r="A89" s="173"/>
      <c r="B89" s="184"/>
      <c r="C89" s="173"/>
      <c r="D89" s="206" t="s">
        <v>2114</v>
      </c>
      <c r="E89" s="207"/>
      <c r="F89" s="267"/>
      <c r="G89" s="209" t="s">
        <v>2114</v>
      </c>
      <c r="H89" s="179" t="s">
        <v>1548</v>
      </c>
      <c r="I89" s="179">
        <v>3</v>
      </c>
      <c r="J89" s="179"/>
      <c r="K89" s="179"/>
      <c r="L89" s="180"/>
      <c r="M89" s="180"/>
      <c r="N89" s="180"/>
      <c r="O89" s="180"/>
      <c r="P89" s="180"/>
      <c r="Q89" s="180"/>
      <c r="R89" s="180"/>
      <c r="S89" s="179"/>
      <c r="T89" s="180"/>
    </row>
    <row r="90" spans="1:20" s="195" customFormat="1" ht="33.75" outlineLevel="3" x14ac:dyDescent="0.2">
      <c r="A90" s="185"/>
      <c r="B90" s="186"/>
      <c r="C90" s="185"/>
      <c r="D90" s="187"/>
      <c r="E90" s="210" t="s">
        <v>2115</v>
      </c>
      <c r="F90" s="268"/>
      <c r="G90" s="212" t="s">
        <v>2115</v>
      </c>
      <c r="H90" s="191" t="s">
        <v>1536</v>
      </c>
      <c r="I90" s="191">
        <v>4</v>
      </c>
      <c r="J90" s="191" t="s">
        <v>536</v>
      </c>
      <c r="K90" s="191">
        <v>2</v>
      </c>
      <c r="L90" s="192" t="s">
        <v>1086</v>
      </c>
      <c r="M90" s="192" t="s">
        <v>1087</v>
      </c>
      <c r="N90" s="192" t="s">
        <v>1518</v>
      </c>
      <c r="O90" s="192" t="s">
        <v>1617</v>
      </c>
      <c r="P90" s="192"/>
      <c r="Q90" s="192" t="s">
        <v>2641</v>
      </c>
      <c r="R90" s="192" t="s">
        <v>1555</v>
      </c>
      <c r="S90" s="191" t="s">
        <v>2379</v>
      </c>
      <c r="T90" s="192" t="s">
        <v>2004</v>
      </c>
    </row>
    <row r="91" spans="1:20" s="203" customFormat="1" ht="11.25" outlineLevel="4" x14ac:dyDescent="0.2">
      <c r="A91" s="196"/>
      <c r="B91" s="197"/>
      <c r="C91" s="196"/>
      <c r="D91" s="196"/>
      <c r="E91" s="196"/>
      <c r="F91" s="269" t="s">
        <v>2116</v>
      </c>
      <c r="G91" s="200" t="s">
        <v>2116</v>
      </c>
      <c r="H91" s="200" t="s">
        <v>1535</v>
      </c>
      <c r="I91" s="200">
        <v>5</v>
      </c>
      <c r="J91" s="200" t="s">
        <v>538</v>
      </c>
      <c r="K91" s="200">
        <v>3</v>
      </c>
      <c r="L91" s="201" t="s">
        <v>1088</v>
      </c>
      <c r="M91" s="201" t="s">
        <v>1089</v>
      </c>
      <c r="N91" s="201" t="s">
        <v>1576</v>
      </c>
      <c r="O91" s="201"/>
      <c r="P91" s="201"/>
      <c r="Q91" s="201"/>
      <c r="R91" s="201"/>
      <c r="S91" s="200" t="s">
        <v>2338</v>
      </c>
      <c r="T91" s="201"/>
    </row>
    <row r="92" spans="1:20" s="183" customFormat="1" outlineLevel="2" x14ac:dyDescent="0.25">
      <c r="A92" s="173"/>
      <c r="B92" s="184"/>
      <c r="C92" s="173"/>
      <c r="D92" s="206" t="s">
        <v>2117</v>
      </c>
      <c r="E92" s="207"/>
      <c r="F92" s="267"/>
      <c r="G92" s="209" t="s">
        <v>2117</v>
      </c>
      <c r="H92" s="179" t="s">
        <v>1548</v>
      </c>
      <c r="I92" s="179">
        <v>3</v>
      </c>
      <c r="J92" s="179"/>
      <c r="K92" s="179"/>
      <c r="L92" s="180"/>
      <c r="M92" s="180"/>
      <c r="N92" s="180"/>
      <c r="O92" s="180"/>
      <c r="P92" s="180"/>
      <c r="Q92" s="180"/>
      <c r="R92" s="180"/>
      <c r="S92" s="179"/>
      <c r="T92" s="180"/>
    </row>
    <row r="93" spans="1:20" s="195" customFormat="1" ht="22.5" outlineLevel="3" x14ac:dyDescent="0.2">
      <c r="A93" s="185"/>
      <c r="B93" s="186"/>
      <c r="C93" s="185"/>
      <c r="D93" s="187"/>
      <c r="E93" s="210" t="s">
        <v>2118</v>
      </c>
      <c r="F93" s="268"/>
      <c r="G93" s="212" t="s">
        <v>2118</v>
      </c>
      <c r="H93" s="191" t="s">
        <v>1536</v>
      </c>
      <c r="I93" s="191">
        <v>4</v>
      </c>
      <c r="J93" s="191" t="s">
        <v>534</v>
      </c>
      <c r="K93" s="191">
        <v>2</v>
      </c>
      <c r="L93" s="192" t="s">
        <v>1084</v>
      </c>
      <c r="M93" s="192" t="s">
        <v>1085</v>
      </c>
      <c r="N93" s="192" t="s">
        <v>1540</v>
      </c>
      <c r="O93" s="192"/>
      <c r="P93" s="192"/>
      <c r="Q93" s="192"/>
      <c r="R93" s="192" t="s">
        <v>1555</v>
      </c>
      <c r="S93" s="191" t="s">
        <v>2338</v>
      </c>
      <c r="T93" s="192" t="s">
        <v>1986</v>
      </c>
    </row>
    <row r="94" spans="1:20" s="183" customFormat="1" ht="23.25" outlineLevel="2" x14ac:dyDescent="0.25">
      <c r="A94" s="173"/>
      <c r="B94" s="184"/>
      <c r="C94" s="173"/>
      <c r="D94" s="206" t="s">
        <v>2119</v>
      </c>
      <c r="E94" s="207"/>
      <c r="F94" s="267"/>
      <c r="G94" s="209" t="s">
        <v>2119</v>
      </c>
      <c r="H94" s="179" t="s">
        <v>1535</v>
      </c>
      <c r="I94" s="179">
        <v>3</v>
      </c>
      <c r="J94" s="179" t="s">
        <v>549</v>
      </c>
      <c r="K94" s="179">
        <v>2</v>
      </c>
      <c r="L94" s="180" t="s">
        <v>1100</v>
      </c>
      <c r="M94" s="180" t="s">
        <v>1101</v>
      </c>
      <c r="N94" s="180"/>
      <c r="O94" s="180" t="s">
        <v>1619</v>
      </c>
      <c r="P94" s="180"/>
      <c r="Q94" s="180"/>
      <c r="R94" s="180" t="s">
        <v>1538</v>
      </c>
      <c r="S94" s="179" t="s">
        <v>2380</v>
      </c>
      <c r="T94" s="180"/>
    </row>
    <row r="95" spans="1:20" s="195" customFormat="1" ht="67.5" outlineLevel="3" x14ac:dyDescent="0.2">
      <c r="A95" s="185"/>
      <c r="B95" s="186"/>
      <c r="C95" s="185"/>
      <c r="D95" s="187"/>
      <c r="E95" s="188" t="s">
        <v>2120</v>
      </c>
      <c r="F95" s="270"/>
      <c r="G95" s="215" t="s">
        <v>2120</v>
      </c>
      <c r="H95" s="191" t="s">
        <v>1535</v>
      </c>
      <c r="I95" s="191">
        <v>4</v>
      </c>
      <c r="J95" s="191" t="s">
        <v>58</v>
      </c>
      <c r="K95" s="191">
        <v>3</v>
      </c>
      <c r="L95" s="192" t="s">
        <v>1102</v>
      </c>
      <c r="M95" s="192" t="s">
        <v>1060</v>
      </c>
      <c r="N95" s="192" t="s">
        <v>1540</v>
      </c>
      <c r="O95" s="192"/>
      <c r="P95" s="192"/>
      <c r="Q95" s="192" t="s">
        <v>2645</v>
      </c>
      <c r="R95" s="192" t="s">
        <v>1594</v>
      </c>
      <c r="S95" s="191" t="s">
        <v>2381</v>
      </c>
      <c r="T95" s="192" t="s">
        <v>2314</v>
      </c>
    </row>
    <row r="96" spans="1:20" s="195" customFormat="1" ht="45" outlineLevel="3" x14ac:dyDescent="0.2">
      <c r="A96" s="185"/>
      <c r="B96" s="186"/>
      <c r="C96" s="185"/>
      <c r="D96" s="185"/>
      <c r="E96" s="188" t="s">
        <v>2121</v>
      </c>
      <c r="F96" s="270"/>
      <c r="G96" s="215" t="s">
        <v>2121</v>
      </c>
      <c r="H96" s="191" t="s">
        <v>1535</v>
      </c>
      <c r="I96" s="191">
        <v>4</v>
      </c>
      <c r="J96" s="191" t="s">
        <v>552</v>
      </c>
      <c r="K96" s="191">
        <v>3</v>
      </c>
      <c r="L96" s="192" t="s">
        <v>1103</v>
      </c>
      <c r="M96" s="192" t="s">
        <v>1062</v>
      </c>
      <c r="N96" s="192" t="s">
        <v>1540</v>
      </c>
      <c r="O96" s="192"/>
      <c r="P96" s="192"/>
      <c r="Q96" s="192"/>
      <c r="R96" s="192" t="s">
        <v>1594</v>
      </c>
      <c r="S96" s="191" t="s">
        <v>2381</v>
      </c>
      <c r="T96" s="192" t="s">
        <v>2315</v>
      </c>
    </row>
    <row r="97" spans="1:20" s="195" customFormat="1" ht="22.5" outlineLevel="3" x14ac:dyDescent="0.2">
      <c r="A97" s="185"/>
      <c r="B97" s="186"/>
      <c r="C97" s="185"/>
      <c r="D97" s="185"/>
      <c r="E97" s="188" t="s">
        <v>2122</v>
      </c>
      <c r="F97" s="270"/>
      <c r="G97" s="215" t="s">
        <v>2122</v>
      </c>
      <c r="H97" s="191" t="s">
        <v>1535</v>
      </c>
      <c r="I97" s="191">
        <v>4</v>
      </c>
      <c r="J97" s="191" t="s">
        <v>60</v>
      </c>
      <c r="K97" s="191">
        <v>3</v>
      </c>
      <c r="L97" s="192" t="s">
        <v>1105</v>
      </c>
      <c r="M97" s="192" t="s">
        <v>1106</v>
      </c>
      <c r="N97" s="192" t="s">
        <v>1540</v>
      </c>
      <c r="O97" s="192"/>
      <c r="P97" s="192"/>
      <c r="Q97" s="192" t="s">
        <v>2645</v>
      </c>
      <c r="R97" s="192"/>
      <c r="S97" s="191" t="s">
        <v>2382</v>
      </c>
      <c r="T97" s="192" t="s">
        <v>1997</v>
      </c>
    </row>
    <row r="98" spans="1:20" s="195" customFormat="1" ht="45" outlineLevel="3" x14ac:dyDescent="0.2">
      <c r="A98" s="185"/>
      <c r="B98" s="186"/>
      <c r="C98" s="185"/>
      <c r="D98" s="185"/>
      <c r="E98" s="188" t="s">
        <v>2123</v>
      </c>
      <c r="F98" s="270"/>
      <c r="G98" s="215" t="s">
        <v>2123</v>
      </c>
      <c r="H98" s="191" t="s">
        <v>1535</v>
      </c>
      <c r="I98" s="191">
        <v>4</v>
      </c>
      <c r="J98" s="191" t="s">
        <v>61</v>
      </c>
      <c r="K98" s="191">
        <v>3</v>
      </c>
      <c r="L98" s="192" t="s">
        <v>1107</v>
      </c>
      <c r="M98" s="192" t="s">
        <v>1067</v>
      </c>
      <c r="N98" s="192" t="s">
        <v>1540</v>
      </c>
      <c r="O98" s="192"/>
      <c r="P98" s="192"/>
      <c r="Q98" s="192" t="s">
        <v>2645</v>
      </c>
      <c r="R98" s="192"/>
      <c r="S98" s="191" t="s">
        <v>2383</v>
      </c>
      <c r="T98" s="192" t="s">
        <v>1998</v>
      </c>
    </row>
    <row r="99" spans="1:20" s="195" customFormat="1" ht="22.5" outlineLevel="3" x14ac:dyDescent="0.2">
      <c r="A99" s="185"/>
      <c r="B99" s="186"/>
      <c r="C99" s="185"/>
      <c r="D99" s="185"/>
      <c r="E99" s="188" t="s">
        <v>2124</v>
      </c>
      <c r="F99" s="270"/>
      <c r="G99" s="215" t="s">
        <v>2124</v>
      </c>
      <c r="H99" s="191" t="s">
        <v>1535</v>
      </c>
      <c r="I99" s="191">
        <v>4</v>
      </c>
      <c r="J99" s="191" t="s">
        <v>113</v>
      </c>
      <c r="K99" s="191">
        <v>3</v>
      </c>
      <c r="L99" s="192" t="s">
        <v>1108</v>
      </c>
      <c r="M99" s="192" t="s">
        <v>1069</v>
      </c>
      <c r="N99" s="192" t="s">
        <v>1540</v>
      </c>
      <c r="O99" s="192"/>
      <c r="P99" s="192"/>
      <c r="Q99" s="192" t="s">
        <v>2646</v>
      </c>
      <c r="R99" s="192"/>
      <c r="S99" s="191" t="s">
        <v>2384</v>
      </c>
      <c r="T99" s="192" t="s">
        <v>1999</v>
      </c>
    </row>
    <row r="100" spans="1:20" s="195" customFormat="1" ht="12.75" outlineLevel="3" x14ac:dyDescent="0.2">
      <c r="A100" s="185"/>
      <c r="B100" s="186"/>
      <c r="C100" s="185"/>
      <c r="D100" s="185"/>
      <c r="E100" s="210" t="s">
        <v>2125</v>
      </c>
      <c r="F100" s="268"/>
      <c r="G100" s="212" t="s">
        <v>2125</v>
      </c>
      <c r="H100" s="191" t="s">
        <v>1548</v>
      </c>
      <c r="I100" s="191">
        <v>4</v>
      </c>
      <c r="J100" s="191"/>
      <c r="K100" s="191"/>
      <c r="L100" s="192"/>
      <c r="M100" s="192"/>
      <c r="N100" s="192"/>
      <c r="O100" s="192"/>
      <c r="P100" s="192"/>
      <c r="Q100" s="192"/>
      <c r="R100" s="192"/>
      <c r="S100" s="191"/>
      <c r="T100" s="192"/>
    </row>
    <row r="101" spans="1:20" s="203" customFormat="1" ht="45" outlineLevel="4" x14ac:dyDescent="0.2">
      <c r="A101" s="196"/>
      <c r="B101" s="197"/>
      <c r="C101" s="196"/>
      <c r="D101" s="196"/>
      <c r="E101" s="196"/>
      <c r="F101" s="269" t="s">
        <v>2126</v>
      </c>
      <c r="G101" s="200" t="s">
        <v>2126</v>
      </c>
      <c r="H101" s="200" t="s">
        <v>1536</v>
      </c>
      <c r="I101" s="200">
        <v>5</v>
      </c>
      <c r="J101" s="200" t="s">
        <v>554</v>
      </c>
      <c r="K101" s="200" t="s">
        <v>1535</v>
      </c>
      <c r="L101" s="201" t="s">
        <v>1062</v>
      </c>
      <c r="M101" s="201" t="s">
        <v>1540</v>
      </c>
      <c r="N101" s="201"/>
      <c r="O101" s="201"/>
      <c r="P101" s="201"/>
      <c r="Q101" s="201"/>
      <c r="R101" s="201" t="s">
        <v>1555</v>
      </c>
      <c r="S101" s="200" t="s">
        <v>2381</v>
      </c>
      <c r="T101" s="201" t="s">
        <v>2315</v>
      </c>
    </row>
    <row r="102" spans="1:20" s="195" customFormat="1" ht="12.75" outlineLevel="3" x14ac:dyDescent="0.2">
      <c r="A102" s="185"/>
      <c r="B102" s="186"/>
      <c r="C102" s="185"/>
      <c r="D102" s="185"/>
      <c r="E102" s="210" t="s">
        <v>2127</v>
      </c>
      <c r="F102" s="268"/>
      <c r="G102" s="212" t="s">
        <v>2127</v>
      </c>
      <c r="H102" s="191" t="s">
        <v>1535</v>
      </c>
      <c r="I102" s="191">
        <v>4</v>
      </c>
      <c r="J102" s="191"/>
      <c r="K102" s="191"/>
      <c r="L102" s="192"/>
      <c r="M102" s="192"/>
      <c r="N102" s="192"/>
      <c r="O102" s="192"/>
      <c r="P102" s="192"/>
      <c r="Q102" s="192"/>
      <c r="R102" s="192"/>
      <c r="S102" s="191"/>
      <c r="T102" s="192"/>
    </row>
    <row r="103" spans="1:20" s="203" customFormat="1" ht="11.25" outlineLevel="4" x14ac:dyDescent="0.2">
      <c r="A103" s="196"/>
      <c r="B103" s="197"/>
      <c r="C103" s="196"/>
      <c r="D103" s="196"/>
      <c r="E103" s="196"/>
      <c r="F103" s="269" t="s">
        <v>2128</v>
      </c>
      <c r="G103" s="200" t="s">
        <v>2128</v>
      </c>
      <c r="H103" s="200" t="s">
        <v>1535</v>
      </c>
      <c r="I103" s="200">
        <v>5</v>
      </c>
      <c r="J103" s="200" t="s">
        <v>559</v>
      </c>
      <c r="K103" s="200">
        <v>3</v>
      </c>
      <c r="L103" s="201" t="s">
        <v>1109</v>
      </c>
      <c r="M103" s="201" t="s">
        <v>1071</v>
      </c>
      <c r="N103" s="201" t="s">
        <v>1546</v>
      </c>
      <c r="O103" s="201" t="s">
        <v>1622</v>
      </c>
      <c r="P103" s="201"/>
      <c r="Q103" s="201"/>
      <c r="R103" s="201" t="s">
        <v>1538</v>
      </c>
      <c r="S103" s="200" t="s">
        <v>2385</v>
      </c>
      <c r="T103" s="201"/>
    </row>
    <row r="104" spans="1:20" s="183" customFormat="1" outlineLevel="2" x14ac:dyDescent="0.25">
      <c r="A104" s="173"/>
      <c r="B104" s="184"/>
      <c r="C104" s="173"/>
      <c r="D104" s="206" t="s">
        <v>2129</v>
      </c>
      <c r="E104" s="207"/>
      <c r="F104" s="267"/>
      <c r="G104" s="209" t="s">
        <v>2129</v>
      </c>
      <c r="H104" s="179" t="s">
        <v>1548</v>
      </c>
      <c r="I104" s="179">
        <v>3</v>
      </c>
      <c r="J104" s="179"/>
      <c r="K104" s="179"/>
      <c r="L104" s="180"/>
      <c r="M104" s="180"/>
      <c r="N104" s="180"/>
      <c r="O104" s="180"/>
      <c r="P104" s="180"/>
      <c r="Q104" s="180"/>
      <c r="R104" s="180"/>
      <c r="S104" s="179"/>
      <c r="T104" s="180"/>
    </row>
    <row r="105" spans="1:20" s="195" customFormat="1" ht="337.5" outlineLevel="3" x14ac:dyDescent="0.2">
      <c r="A105" s="185"/>
      <c r="B105" s="185"/>
      <c r="C105" s="187"/>
      <c r="D105" s="187"/>
      <c r="E105" s="188" t="s">
        <v>2130</v>
      </c>
      <c r="F105" s="270"/>
      <c r="G105" s="215" t="s">
        <v>2130</v>
      </c>
      <c r="H105" s="191" t="s">
        <v>1535</v>
      </c>
      <c r="I105" s="191">
        <v>4</v>
      </c>
      <c r="J105" s="191" t="s">
        <v>142</v>
      </c>
      <c r="K105" s="191">
        <v>2</v>
      </c>
      <c r="L105" s="192" t="s">
        <v>1094</v>
      </c>
      <c r="M105" s="192" t="s">
        <v>1095</v>
      </c>
      <c r="N105" s="192" t="s">
        <v>1518</v>
      </c>
      <c r="O105" s="192" t="s">
        <v>1624</v>
      </c>
      <c r="P105" s="192"/>
      <c r="Q105" s="192" t="s">
        <v>2642</v>
      </c>
      <c r="R105" s="192" t="s">
        <v>1625</v>
      </c>
      <c r="S105" s="192" t="s">
        <v>2434</v>
      </c>
      <c r="T105" s="192" t="s">
        <v>2005</v>
      </c>
    </row>
    <row r="106" spans="1:20" s="195" customFormat="1" ht="12.75" outlineLevel="3" x14ac:dyDescent="0.2">
      <c r="A106" s="185"/>
      <c r="B106" s="185"/>
      <c r="C106" s="185"/>
      <c r="D106" s="185"/>
      <c r="E106" s="210" t="s">
        <v>2131</v>
      </c>
      <c r="F106" s="268"/>
      <c r="G106" s="212" t="s">
        <v>2131</v>
      </c>
      <c r="H106" s="191" t="s">
        <v>1536</v>
      </c>
      <c r="I106" s="191">
        <v>4</v>
      </c>
      <c r="J106" s="191"/>
      <c r="K106" s="191"/>
      <c r="L106" s="192"/>
      <c r="M106" s="192"/>
      <c r="N106" s="192"/>
      <c r="O106" s="192"/>
      <c r="P106" s="192"/>
      <c r="Q106" s="192"/>
      <c r="R106" s="192"/>
      <c r="S106" s="191"/>
      <c r="T106" s="192"/>
    </row>
    <row r="107" spans="1:20" s="203" customFormat="1" ht="11.25" outlineLevel="4" x14ac:dyDescent="0.2">
      <c r="A107" s="196"/>
      <c r="B107" s="196"/>
      <c r="C107" s="196"/>
      <c r="D107" s="196"/>
      <c r="E107" s="196"/>
      <c r="F107" s="269" t="s">
        <v>2132</v>
      </c>
      <c r="G107" s="200" t="s">
        <v>2132</v>
      </c>
      <c r="H107" s="200" t="s">
        <v>1535</v>
      </c>
      <c r="I107" s="200">
        <v>5</v>
      </c>
      <c r="J107" s="200"/>
      <c r="K107" s="200"/>
      <c r="L107" s="201"/>
      <c r="M107" s="201" t="s">
        <v>1608</v>
      </c>
      <c r="N107" s="201"/>
      <c r="O107" s="201"/>
      <c r="P107" s="201"/>
      <c r="Q107" s="201"/>
      <c r="R107" s="201"/>
      <c r="S107" s="200"/>
      <c r="T107" s="201"/>
    </row>
    <row r="108" spans="1:20" s="183" customFormat="1" outlineLevel="2" x14ac:dyDescent="0.25">
      <c r="A108" s="173"/>
      <c r="B108" s="173"/>
      <c r="C108" s="173"/>
      <c r="D108" s="206" t="s">
        <v>2133</v>
      </c>
      <c r="E108" s="207"/>
      <c r="F108" s="267"/>
      <c r="G108" s="209" t="s">
        <v>2133</v>
      </c>
      <c r="H108" s="179" t="s">
        <v>1548</v>
      </c>
      <c r="I108" s="179">
        <v>3</v>
      </c>
      <c r="J108" s="179"/>
      <c r="K108" s="179"/>
      <c r="L108" s="180"/>
      <c r="M108" s="180"/>
      <c r="N108" s="180"/>
      <c r="O108" s="180"/>
      <c r="P108" s="180"/>
      <c r="Q108" s="180"/>
      <c r="R108" s="180"/>
      <c r="S108" s="179"/>
      <c r="T108" s="180"/>
    </row>
    <row r="109" spans="1:20" s="195" customFormat="1" ht="33.75" outlineLevel="3" x14ac:dyDescent="0.2">
      <c r="A109" s="185"/>
      <c r="B109" s="185"/>
      <c r="C109" s="185"/>
      <c r="D109" s="187"/>
      <c r="E109" s="188" t="s">
        <v>2134</v>
      </c>
      <c r="F109" s="270"/>
      <c r="G109" s="215" t="s">
        <v>2134</v>
      </c>
      <c r="H109" s="191" t="s">
        <v>1535</v>
      </c>
      <c r="I109" s="191">
        <v>4</v>
      </c>
      <c r="J109" s="191" t="s">
        <v>91</v>
      </c>
      <c r="K109" s="191">
        <v>2</v>
      </c>
      <c r="L109" s="192" t="s">
        <v>1082</v>
      </c>
      <c r="M109" s="192" t="s">
        <v>1083</v>
      </c>
      <c r="N109" s="192" t="s">
        <v>1540</v>
      </c>
      <c r="O109" s="192" t="s">
        <v>1629</v>
      </c>
      <c r="P109" s="192"/>
      <c r="Q109" s="192"/>
      <c r="R109" s="192" t="s">
        <v>1611</v>
      </c>
      <c r="S109" s="191" t="s">
        <v>2386</v>
      </c>
      <c r="T109" s="192" t="s">
        <v>2311</v>
      </c>
    </row>
    <row r="110" spans="1:20" s="195" customFormat="1" ht="135" outlineLevel="3" x14ac:dyDescent="0.2">
      <c r="A110" s="185"/>
      <c r="B110" s="185"/>
      <c r="C110" s="185"/>
      <c r="D110" s="185"/>
      <c r="E110" s="210" t="s">
        <v>2135</v>
      </c>
      <c r="F110" s="268"/>
      <c r="G110" s="212" t="s">
        <v>2135</v>
      </c>
      <c r="H110" s="191" t="s">
        <v>1535</v>
      </c>
      <c r="I110" s="191">
        <v>4</v>
      </c>
      <c r="J110" s="191" t="s">
        <v>540</v>
      </c>
      <c r="K110" s="191">
        <v>2</v>
      </c>
      <c r="L110" s="192" t="s">
        <v>1090</v>
      </c>
      <c r="M110" s="192" t="s">
        <v>1630</v>
      </c>
      <c r="N110" s="192" t="s">
        <v>1518</v>
      </c>
      <c r="O110" s="192" t="s">
        <v>1631</v>
      </c>
      <c r="P110" s="192"/>
      <c r="Q110" s="192" t="s">
        <v>2643</v>
      </c>
      <c r="R110" s="192" t="s">
        <v>1555</v>
      </c>
      <c r="S110" s="191" t="s">
        <v>2387</v>
      </c>
      <c r="T110" s="192" t="s">
        <v>2006</v>
      </c>
    </row>
    <row r="111" spans="1:20" s="203" customFormat="1" ht="22.5" outlineLevel="4" x14ac:dyDescent="0.2">
      <c r="A111" s="196"/>
      <c r="B111" s="196"/>
      <c r="C111" s="196"/>
      <c r="D111" s="196"/>
      <c r="E111" s="196"/>
      <c r="F111" s="269" t="s">
        <v>2136</v>
      </c>
      <c r="G111" s="200" t="s">
        <v>2136</v>
      </c>
      <c r="H111" s="200" t="s">
        <v>1535</v>
      </c>
      <c r="I111" s="200">
        <v>5</v>
      </c>
      <c r="J111" s="200" t="s">
        <v>542</v>
      </c>
      <c r="K111" s="200">
        <v>3</v>
      </c>
      <c r="L111" s="201" t="s">
        <v>1092</v>
      </c>
      <c r="M111" s="201" t="s">
        <v>1093</v>
      </c>
      <c r="N111" s="201" t="s">
        <v>1576</v>
      </c>
      <c r="O111" s="201"/>
      <c r="P111" s="201"/>
      <c r="Q111" s="201"/>
      <c r="R111" s="201"/>
      <c r="S111" s="200" t="s">
        <v>2338</v>
      </c>
      <c r="T111" s="201"/>
    </row>
    <row r="112" spans="1:20" s="183" customFormat="1" ht="23.25" outlineLevel="2" x14ac:dyDescent="0.25">
      <c r="A112" s="173"/>
      <c r="B112" s="173"/>
      <c r="C112" s="173"/>
      <c r="D112" s="206" t="s">
        <v>2137</v>
      </c>
      <c r="E112" s="207"/>
      <c r="F112" s="267"/>
      <c r="G112" s="209" t="s">
        <v>2137</v>
      </c>
      <c r="H112" s="179" t="s">
        <v>1535</v>
      </c>
      <c r="I112" s="179">
        <v>3</v>
      </c>
      <c r="J112" s="179" t="s">
        <v>561</v>
      </c>
      <c r="K112" s="179">
        <v>2</v>
      </c>
      <c r="L112" s="180" t="s">
        <v>1110</v>
      </c>
      <c r="M112" s="180" t="s">
        <v>1111</v>
      </c>
      <c r="N112" s="180"/>
      <c r="O112" s="180"/>
      <c r="P112" s="180"/>
      <c r="Q112" s="180"/>
      <c r="R112" s="180"/>
      <c r="S112" s="179" t="s">
        <v>2338</v>
      </c>
      <c r="T112" s="180"/>
    </row>
    <row r="113" spans="1:20" s="195" customFormat="1" ht="22.5" outlineLevel="3" x14ac:dyDescent="0.2">
      <c r="A113" s="185"/>
      <c r="B113" s="185"/>
      <c r="C113" s="185"/>
      <c r="D113" s="187"/>
      <c r="E113" s="188" t="s">
        <v>2138</v>
      </c>
      <c r="F113" s="270"/>
      <c r="G113" s="215" t="s">
        <v>2138</v>
      </c>
      <c r="H113" s="191" t="s">
        <v>1535</v>
      </c>
      <c r="I113" s="191">
        <v>4</v>
      </c>
      <c r="J113" s="191" t="s">
        <v>155</v>
      </c>
      <c r="K113" s="191">
        <v>3</v>
      </c>
      <c r="L113" s="192" t="s">
        <v>1112</v>
      </c>
      <c r="M113" s="192" t="s">
        <v>1075</v>
      </c>
      <c r="N113" s="192" t="s">
        <v>1540</v>
      </c>
      <c r="O113" s="192"/>
      <c r="P113" s="192"/>
      <c r="Q113" s="192"/>
      <c r="R113" s="192"/>
      <c r="S113" s="191" t="s">
        <v>2338</v>
      </c>
      <c r="T113" s="192" t="s">
        <v>1986</v>
      </c>
    </row>
    <row r="114" spans="1:20" s="195" customFormat="1" ht="22.5" outlineLevel="3" x14ac:dyDescent="0.2">
      <c r="A114" s="185"/>
      <c r="B114" s="185"/>
      <c r="C114" s="185"/>
      <c r="D114" s="185"/>
      <c r="E114" s="188" t="s">
        <v>2139</v>
      </c>
      <c r="F114" s="270"/>
      <c r="G114" s="215" t="s">
        <v>2139</v>
      </c>
      <c r="H114" s="191" t="s">
        <v>1535</v>
      </c>
      <c r="I114" s="191">
        <v>4</v>
      </c>
      <c r="J114" s="191" t="s">
        <v>564</v>
      </c>
      <c r="K114" s="191">
        <v>3</v>
      </c>
      <c r="L114" s="192" t="s">
        <v>1113</v>
      </c>
      <c r="M114" s="192" t="s">
        <v>1077</v>
      </c>
      <c r="N114" s="192" t="s">
        <v>1540</v>
      </c>
      <c r="O114" s="192"/>
      <c r="P114" s="192"/>
      <c r="Q114" s="192"/>
      <c r="R114" s="192"/>
      <c r="S114" s="191" t="s">
        <v>2338</v>
      </c>
      <c r="T114" s="192" t="s">
        <v>1986</v>
      </c>
    </row>
    <row r="115" spans="1:20" s="195" customFormat="1" ht="22.5" outlineLevel="3" x14ac:dyDescent="0.2">
      <c r="A115" s="185"/>
      <c r="B115" s="185"/>
      <c r="C115" s="185"/>
      <c r="D115" s="185"/>
      <c r="E115" s="210" t="s">
        <v>2140</v>
      </c>
      <c r="F115" s="268"/>
      <c r="G115" s="212" t="s">
        <v>2140</v>
      </c>
      <c r="H115" s="191" t="s">
        <v>1535</v>
      </c>
      <c r="I115" s="191">
        <v>4</v>
      </c>
      <c r="J115" s="191" t="s">
        <v>566</v>
      </c>
      <c r="K115" s="191">
        <v>3</v>
      </c>
      <c r="L115" s="192" t="s">
        <v>1114</v>
      </c>
      <c r="M115" s="192" t="s">
        <v>1079</v>
      </c>
      <c r="N115" s="192" t="s">
        <v>1540</v>
      </c>
      <c r="O115" s="192"/>
      <c r="P115" s="192"/>
      <c r="Q115" s="192"/>
      <c r="R115" s="192"/>
      <c r="S115" s="191" t="s">
        <v>2338</v>
      </c>
      <c r="T115" s="192" t="s">
        <v>1986</v>
      </c>
    </row>
    <row r="116" spans="1:20" s="161" customFormat="1" ht="24" x14ac:dyDescent="0.3">
      <c r="A116" s="152"/>
      <c r="B116" s="216" t="s">
        <v>2141</v>
      </c>
      <c r="C116" s="217"/>
      <c r="D116" s="217"/>
      <c r="E116" s="217"/>
      <c r="F116" s="271"/>
      <c r="G116" s="219" t="s">
        <v>2141</v>
      </c>
      <c r="H116" s="157" t="s">
        <v>1535</v>
      </c>
      <c r="I116" s="157">
        <v>1</v>
      </c>
      <c r="J116" s="157" t="s">
        <v>568</v>
      </c>
      <c r="K116" s="157">
        <v>1</v>
      </c>
      <c r="L116" s="158" t="s">
        <v>1115</v>
      </c>
      <c r="M116" s="158" t="s">
        <v>1116</v>
      </c>
      <c r="N116" s="158"/>
      <c r="O116" s="158"/>
      <c r="P116" s="158"/>
      <c r="Q116" s="158"/>
      <c r="R116" s="158"/>
      <c r="S116" s="157" t="s">
        <v>2338</v>
      </c>
      <c r="T116" s="158"/>
    </row>
    <row r="117" spans="1:20" s="172" customFormat="1" ht="15.75" outlineLevel="1" x14ac:dyDescent="0.25">
      <c r="A117" s="162"/>
      <c r="B117" s="163"/>
      <c r="C117" s="164" t="s">
        <v>2142</v>
      </c>
      <c r="D117" s="165"/>
      <c r="E117" s="165"/>
      <c r="F117" s="266"/>
      <c r="G117" s="205" t="s">
        <v>2142</v>
      </c>
      <c r="H117" s="168" t="s">
        <v>1548</v>
      </c>
      <c r="I117" s="168">
        <v>2</v>
      </c>
      <c r="J117" s="168"/>
      <c r="K117" s="168"/>
      <c r="L117" s="169"/>
      <c r="M117" s="169"/>
      <c r="N117" s="169"/>
      <c r="O117" s="169"/>
      <c r="P117" s="169"/>
      <c r="Q117" s="169"/>
      <c r="R117" s="169"/>
      <c r="S117" s="168"/>
      <c r="T117" s="169"/>
    </row>
    <row r="118" spans="1:20" s="183" customFormat="1" ht="23.25" outlineLevel="2" x14ac:dyDescent="0.25">
      <c r="A118" s="173"/>
      <c r="B118" s="173"/>
      <c r="C118" s="174"/>
      <c r="D118" s="175" t="s">
        <v>2143</v>
      </c>
      <c r="E118" s="176"/>
      <c r="F118" s="272"/>
      <c r="G118" s="221" t="s">
        <v>2143</v>
      </c>
      <c r="H118" s="179" t="s">
        <v>1536</v>
      </c>
      <c r="I118" s="179">
        <v>3</v>
      </c>
      <c r="J118" s="179" t="s">
        <v>571</v>
      </c>
      <c r="K118" s="179">
        <v>2</v>
      </c>
      <c r="L118" s="180" t="s">
        <v>1119</v>
      </c>
      <c r="M118" s="180" t="s">
        <v>1120</v>
      </c>
      <c r="N118" s="180" t="s">
        <v>1518</v>
      </c>
      <c r="O118" s="180"/>
      <c r="P118" s="180"/>
      <c r="Q118" s="180"/>
      <c r="R118" s="180" t="s">
        <v>1555</v>
      </c>
      <c r="S118" s="179" t="s">
        <v>2338</v>
      </c>
      <c r="T118" s="180" t="s">
        <v>1986</v>
      </c>
    </row>
    <row r="119" spans="1:20" s="183" customFormat="1" ht="23.25" outlineLevel="2" x14ac:dyDescent="0.25">
      <c r="A119" s="173"/>
      <c r="B119" s="173"/>
      <c r="C119" s="173"/>
      <c r="D119" s="206" t="s">
        <v>2143</v>
      </c>
      <c r="E119" s="207"/>
      <c r="F119" s="267"/>
      <c r="G119" s="209" t="s">
        <v>2143</v>
      </c>
      <c r="H119" s="179" t="s">
        <v>1536</v>
      </c>
      <c r="I119" s="179">
        <v>3</v>
      </c>
      <c r="J119" s="179" t="s">
        <v>642</v>
      </c>
      <c r="K119" s="179">
        <v>3</v>
      </c>
      <c r="L119" s="180" t="s">
        <v>1195</v>
      </c>
      <c r="M119" s="180" t="s">
        <v>1196</v>
      </c>
      <c r="N119" s="180" t="s">
        <v>1518</v>
      </c>
      <c r="O119" s="180"/>
      <c r="P119" s="180" t="s">
        <v>2083</v>
      </c>
      <c r="Q119" s="180"/>
      <c r="R119" s="180" t="s">
        <v>1555</v>
      </c>
      <c r="S119" s="179" t="s">
        <v>2338</v>
      </c>
      <c r="T119" s="180" t="s">
        <v>1989</v>
      </c>
    </row>
    <row r="120" spans="1:20" s="195" customFormat="1" ht="22.5" outlineLevel="3" x14ac:dyDescent="0.2">
      <c r="A120" s="185"/>
      <c r="B120" s="185"/>
      <c r="C120" s="222"/>
      <c r="D120" s="185"/>
      <c r="E120" s="210" t="s">
        <v>2144</v>
      </c>
      <c r="F120" s="268"/>
      <c r="G120" s="212" t="s">
        <v>2144</v>
      </c>
      <c r="H120" s="191" t="s">
        <v>1535</v>
      </c>
      <c r="I120" s="191">
        <v>4</v>
      </c>
      <c r="J120" s="191" t="s">
        <v>573</v>
      </c>
      <c r="K120" s="191">
        <v>3</v>
      </c>
      <c r="L120" s="192" t="s">
        <v>1121</v>
      </c>
      <c r="M120" s="192" t="s">
        <v>1122</v>
      </c>
      <c r="N120" s="192" t="s">
        <v>1576</v>
      </c>
      <c r="O120" s="192"/>
      <c r="P120" s="192"/>
      <c r="Q120" s="192"/>
      <c r="R120" s="192"/>
      <c r="S120" s="191" t="s">
        <v>2338</v>
      </c>
      <c r="T120" s="192" t="s">
        <v>1986</v>
      </c>
    </row>
    <row r="121" spans="1:20" s="172" customFormat="1" ht="15.75" outlineLevel="1" x14ac:dyDescent="0.25">
      <c r="A121" s="162"/>
      <c r="B121" s="162"/>
      <c r="C121" s="164" t="s">
        <v>2145</v>
      </c>
      <c r="D121" s="165"/>
      <c r="E121" s="223"/>
      <c r="F121" s="273"/>
      <c r="G121" s="225" t="s">
        <v>2145</v>
      </c>
      <c r="H121" s="168" t="s">
        <v>1548</v>
      </c>
      <c r="I121" s="168">
        <v>2</v>
      </c>
      <c r="J121" s="169"/>
      <c r="K121" s="168"/>
      <c r="L121" s="169"/>
      <c r="M121" s="169"/>
      <c r="N121" s="169"/>
      <c r="O121" s="169"/>
      <c r="P121" s="169"/>
      <c r="Q121" s="169"/>
      <c r="R121" s="169"/>
      <c r="S121" s="168"/>
      <c r="T121" s="169"/>
    </row>
    <row r="122" spans="1:20" s="183" customFormat="1" ht="23.25" outlineLevel="2" x14ac:dyDescent="0.25">
      <c r="A122" s="173"/>
      <c r="B122" s="173"/>
      <c r="C122" s="173"/>
      <c r="D122" s="206" t="s">
        <v>2146</v>
      </c>
      <c r="E122" s="207"/>
      <c r="F122" s="267"/>
      <c r="G122" s="209" t="s">
        <v>2146</v>
      </c>
      <c r="H122" s="179" t="s">
        <v>1536</v>
      </c>
      <c r="I122" s="179">
        <v>3</v>
      </c>
      <c r="J122" s="179" t="s">
        <v>153</v>
      </c>
      <c r="K122" s="179">
        <v>2</v>
      </c>
      <c r="L122" s="180" t="s">
        <v>1117</v>
      </c>
      <c r="M122" s="180" t="s">
        <v>1118</v>
      </c>
      <c r="N122" s="180" t="s">
        <v>1540</v>
      </c>
      <c r="O122" s="180" t="s">
        <v>1635</v>
      </c>
      <c r="P122" s="180"/>
      <c r="Q122" s="180"/>
      <c r="R122" s="180" t="s">
        <v>1611</v>
      </c>
      <c r="S122" s="179" t="s">
        <v>2388</v>
      </c>
      <c r="T122" s="180" t="s">
        <v>2318</v>
      </c>
    </row>
    <row r="123" spans="1:20" s="172" customFormat="1" ht="15.75" outlineLevel="1" x14ac:dyDescent="0.25">
      <c r="A123" s="162"/>
      <c r="B123" s="162"/>
      <c r="C123" s="164" t="s">
        <v>2147</v>
      </c>
      <c r="D123" s="223"/>
      <c r="E123" s="223"/>
      <c r="F123" s="273"/>
      <c r="G123" s="225" t="s">
        <v>2147</v>
      </c>
      <c r="H123" s="168" t="s">
        <v>1548</v>
      </c>
      <c r="I123" s="168">
        <v>2</v>
      </c>
      <c r="J123" s="169"/>
      <c r="K123" s="168"/>
      <c r="L123" s="169"/>
      <c r="M123" s="169"/>
      <c r="N123" s="169"/>
      <c r="O123" s="169"/>
      <c r="P123" s="169"/>
      <c r="Q123" s="169"/>
      <c r="R123" s="169"/>
      <c r="S123" s="168"/>
      <c r="T123" s="169"/>
    </row>
    <row r="124" spans="1:20" s="183" customFormat="1" ht="23.25" outlineLevel="2" x14ac:dyDescent="0.25">
      <c r="A124" s="173"/>
      <c r="B124" s="173"/>
      <c r="C124" s="173"/>
      <c r="D124" s="206" t="s">
        <v>2148</v>
      </c>
      <c r="E124" s="207"/>
      <c r="F124" s="267"/>
      <c r="G124" s="209" t="s">
        <v>2148</v>
      </c>
      <c r="H124" s="179" t="s">
        <v>1535</v>
      </c>
      <c r="I124" s="179">
        <v>3</v>
      </c>
      <c r="J124" s="179" t="s">
        <v>575</v>
      </c>
      <c r="K124" s="179">
        <v>2</v>
      </c>
      <c r="L124" s="180" t="s">
        <v>1123</v>
      </c>
      <c r="M124" s="180" t="s">
        <v>1124</v>
      </c>
      <c r="N124" s="180" t="s">
        <v>1518</v>
      </c>
      <c r="O124" s="180"/>
      <c r="P124" s="180"/>
      <c r="Q124" s="180"/>
      <c r="R124" s="180" t="s">
        <v>1555</v>
      </c>
      <c r="S124" s="179" t="s">
        <v>2338</v>
      </c>
      <c r="T124" s="180" t="s">
        <v>1986</v>
      </c>
    </row>
    <row r="125" spans="1:20" s="195" customFormat="1" ht="22.5" outlineLevel="3" x14ac:dyDescent="0.2">
      <c r="A125" s="185"/>
      <c r="B125" s="185"/>
      <c r="C125" s="185"/>
      <c r="D125" s="185"/>
      <c r="E125" s="210" t="s">
        <v>2149</v>
      </c>
      <c r="F125" s="268"/>
      <c r="G125" s="212" t="s">
        <v>2149</v>
      </c>
      <c r="H125" s="191" t="s">
        <v>1535</v>
      </c>
      <c r="I125" s="191">
        <v>4</v>
      </c>
      <c r="J125" s="191" t="s">
        <v>577</v>
      </c>
      <c r="K125" s="191">
        <v>3</v>
      </c>
      <c r="L125" s="192" t="s">
        <v>1125</v>
      </c>
      <c r="M125" s="192" t="s">
        <v>1126</v>
      </c>
      <c r="N125" s="192" t="s">
        <v>1576</v>
      </c>
      <c r="O125" s="192"/>
      <c r="P125" s="192"/>
      <c r="Q125" s="192"/>
      <c r="R125" s="192"/>
      <c r="S125" s="191" t="s">
        <v>2338</v>
      </c>
      <c r="T125" s="192" t="s">
        <v>1986</v>
      </c>
    </row>
    <row r="126" spans="1:20" s="161" customFormat="1" ht="24" x14ac:dyDescent="0.3">
      <c r="A126" s="152"/>
      <c r="B126" s="216" t="s">
        <v>2150</v>
      </c>
      <c r="C126" s="217"/>
      <c r="D126" s="217"/>
      <c r="E126" s="217"/>
      <c r="F126" s="271"/>
      <c r="G126" s="219" t="s">
        <v>2150</v>
      </c>
      <c r="H126" s="157" t="s">
        <v>1535</v>
      </c>
      <c r="I126" s="157">
        <v>1</v>
      </c>
      <c r="J126" s="157" t="s">
        <v>579</v>
      </c>
      <c r="K126" s="157">
        <v>1</v>
      </c>
      <c r="L126" s="158" t="s">
        <v>1127</v>
      </c>
      <c r="M126" s="158" t="s">
        <v>1128</v>
      </c>
      <c r="N126" s="158"/>
      <c r="O126" s="158"/>
      <c r="P126" s="158"/>
      <c r="Q126" s="158"/>
      <c r="R126" s="158"/>
      <c r="S126" s="157" t="s">
        <v>2389</v>
      </c>
      <c r="T126" s="158"/>
    </row>
    <row r="127" spans="1:20" s="172" customFormat="1" ht="15.75" outlineLevel="1" x14ac:dyDescent="0.25">
      <c r="A127" s="162"/>
      <c r="B127" s="163"/>
      <c r="C127" s="164" t="s">
        <v>2151</v>
      </c>
      <c r="D127" s="165"/>
      <c r="E127" s="165"/>
      <c r="F127" s="266"/>
      <c r="G127" s="205" t="s">
        <v>2151</v>
      </c>
      <c r="H127" s="168" t="s">
        <v>1548</v>
      </c>
      <c r="I127" s="168">
        <v>2</v>
      </c>
      <c r="J127" s="169"/>
      <c r="K127" s="168"/>
      <c r="L127" s="169"/>
      <c r="M127" s="169"/>
      <c r="N127" s="169"/>
      <c r="O127" s="169"/>
      <c r="P127" s="169"/>
      <c r="Q127" s="169"/>
      <c r="R127" s="169"/>
      <c r="S127" s="168"/>
      <c r="T127" s="169"/>
    </row>
    <row r="128" spans="1:20" s="183" customFormat="1" ht="23.25" outlineLevel="2" x14ac:dyDescent="0.25">
      <c r="A128" s="173"/>
      <c r="B128" s="184"/>
      <c r="C128" s="173"/>
      <c r="D128" s="206" t="s">
        <v>2152</v>
      </c>
      <c r="E128" s="207"/>
      <c r="F128" s="267"/>
      <c r="G128" s="209" t="s">
        <v>2152</v>
      </c>
      <c r="H128" s="179" t="s">
        <v>1536</v>
      </c>
      <c r="I128" s="179">
        <v>3</v>
      </c>
      <c r="J128" s="179" t="s">
        <v>93</v>
      </c>
      <c r="K128" s="179">
        <v>2</v>
      </c>
      <c r="L128" s="180" t="s">
        <v>1129</v>
      </c>
      <c r="M128" s="180" t="s">
        <v>1130</v>
      </c>
      <c r="N128" s="180" t="s">
        <v>1540</v>
      </c>
      <c r="O128" s="180" t="s">
        <v>1638</v>
      </c>
      <c r="P128" s="180"/>
      <c r="Q128" s="180"/>
      <c r="R128" s="180" t="s">
        <v>1611</v>
      </c>
      <c r="S128" s="179" t="s">
        <v>2390</v>
      </c>
      <c r="T128" s="180" t="s">
        <v>2319</v>
      </c>
    </row>
    <row r="129" spans="1:20" s="172" customFormat="1" ht="23.25" outlineLevel="1" x14ac:dyDescent="0.25">
      <c r="A129" s="162"/>
      <c r="B129" s="162"/>
      <c r="C129" s="164" t="s">
        <v>2153</v>
      </c>
      <c r="D129" s="223"/>
      <c r="E129" s="223"/>
      <c r="F129" s="273"/>
      <c r="G129" s="225" t="s">
        <v>2153</v>
      </c>
      <c r="H129" s="168" t="s">
        <v>1535</v>
      </c>
      <c r="I129" s="168">
        <v>2</v>
      </c>
      <c r="J129" s="168" t="s">
        <v>583</v>
      </c>
      <c r="K129" s="168">
        <v>2</v>
      </c>
      <c r="L129" s="169" t="s">
        <v>1133</v>
      </c>
      <c r="M129" s="169" t="s">
        <v>1134</v>
      </c>
      <c r="N129" s="169"/>
      <c r="O129" s="169" t="s">
        <v>1639</v>
      </c>
      <c r="P129" s="169"/>
      <c r="Q129" s="169"/>
      <c r="R129" s="169" t="s">
        <v>1538</v>
      </c>
      <c r="S129" s="168" t="s">
        <v>2338</v>
      </c>
      <c r="T129" s="169"/>
    </row>
    <row r="130" spans="1:20" s="183" customFormat="1" ht="23.25" outlineLevel="2" x14ac:dyDescent="0.25">
      <c r="A130" s="173"/>
      <c r="B130" s="184"/>
      <c r="C130" s="173"/>
      <c r="D130" s="175" t="s">
        <v>2154</v>
      </c>
      <c r="E130" s="176"/>
      <c r="F130" s="272"/>
      <c r="G130" s="221" t="s">
        <v>2154</v>
      </c>
      <c r="H130" s="179" t="s">
        <v>1535</v>
      </c>
      <c r="I130" s="179">
        <v>3</v>
      </c>
      <c r="J130" s="179" t="s">
        <v>585</v>
      </c>
      <c r="K130" s="179">
        <v>3</v>
      </c>
      <c r="L130" s="180" t="s">
        <v>1135</v>
      </c>
      <c r="M130" s="180" t="s">
        <v>1060</v>
      </c>
      <c r="N130" s="180" t="s">
        <v>1540</v>
      </c>
      <c r="O130" s="180"/>
      <c r="P130" s="180"/>
      <c r="Q130" s="180"/>
      <c r="R130" s="180" t="s">
        <v>1594</v>
      </c>
      <c r="S130" s="179" t="s">
        <v>2338</v>
      </c>
      <c r="T130" s="180" t="s">
        <v>1989</v>
      </c>
    </row>
    <row r="131" spans="1:20" s="183" customFormat="1" ht="23.25" outlineLevel="2" x14ac:dyDescent="0.25">
      <c r="A131" s="173"/>
      <c r="B131" s="184"/>
      <c r="C131" s="173"/>
      <c r="D131" s="175" t="s">
        <v>2155</v>
      </c>
      <c r="E131" s="176"/>
      <c r="F131" s="272"/>
      <c r="G131" s="221" t="s">
        <v>2155</v>
      </c>
      <c r="H131" s="179" t="s">
        <v>1535</v>
      </c>
      <c r="I131" s="179">
        <v>3</v>
      </c>
      <c r="J131" s="179" t="s">
        <v>587</v>
      </c>
      <c r="K131" s="179">
        <v>3</v>
      </c>
      <c r="L131" s="180" t="s">
        <v>1136</v>
      </c>
      <c r="M131" s="180" t="s">
        <v>1062</v>
      </c>
      <c r="N131" s="180" t="s">
        <v>1540</v>
      </c>
      <c r="O131" s="180"/>
      <c r="P131" s="180"/>
      <c r="Q131" s="180"/>
      <c r="R131" s="180" t="s">
        <v>1594</v>
      </c>
      <c r="S131" s="179" t="s">
        <v>2338</v>
      </c>
      <c r="T131" s="180" t="s">
        <v>1989</v>
      </c>
    </row>
    <row r="132" spans="1:20" s="183" customFormat="1" ht="23.25" outlineLevel="2" x14ac:dyDescent="0.25">
      <c r="A132" s="173"/>
      <c r="B132" s="184"/>
      <c r="C132" s="173"/>
      <c r="D132" s="175" t="s">
        <v>2156</v>
      </c>
      <c r="E132" s="176"/>
      <c r="F132" s="272"/>
      <c r="G132" s="221" t="s">
        <v>2156</v>
      </c>
      <c r="H132" s="179" t="s">
        <v>1535</v>
      </c>
      <c r="I132" s="179">
        <v>3</v>
      </c>
      <c r="J132" s="179" t="s">
        <v>591</v>
      </c>
      <c r="K132" s="179">
        <v>3</v>
      </c>
      <c r="L132" s="180" t="s">
        <v>1138</v>
      </c>
      <c r="M132" s="180" t="s">
        <v>1139</v>
      </c>
      <c r="N132" s="180" t="s">
        <v>1540</v>
      </c>
      <c r="O132" s="180"/>
      <c r="P132" s="180"/>
      <c r="Q132" s="180"/>
      <c r="R132" s="180"/>
      <c r="S132" s="179" t="s">
        <v>2338</v>
      </c>
      <c r="T132" s="180" t="s">
        <v>1989</v>
      </c>
    </row>
    <row r="133" spans="1:20" s="183" customFormat="1" ht="23.25" outlineLevel="2" x14ac:dyDescent="0.25">
      <c r="A133" s="173"/>
      <c r="B133" s="184"/>
      <c r="C133" s="173"/>
      <c r="D133" s="175" t="s">
        <v>2157</v>
      </c>
      <c r="E133" s="176"/>
      <c r="F133" s="272"/>
      <c r="G133" s="221" t="s">
        <v>2157</v>
      </c>
      <c r="H133" s="179" t="s">
        <v>1535</v>
      </c>
      <c r="I133" s="179">
        <v>3</v>
      </c>
      <c r="J133" s="179" t="s">
        <v>593</v>
      </c>
      <c r="K133" s="179">
        <v>3</v>
      </c>
      <c r="L133" s="180" t="s">
        <v>1140</v>
      </c>
      <c r="M133" s="180" t="s">
        <v>1067</v>
      </c>
      <c r="N133" s="180" t="s">
        <v>1540</v>
      </c>
      <c r="O133" s="180"/>
      <c r="P133" s="180"/>
      <c r="Q133" s="180"/>
      <c r="R133" s="180"/>
      <c r="S133" s="179" t="s">
        <v>2338</v>
      </c>
      <c r="T133" s="180" t="s">
        <v>1989</v>
      </c>
    </row>
    <row r="134" spans="1:20" s="183" customFormat="1" ht="23.25" outlineLevel="2" x14ac:dyDescent="0.25">
      <c r="A134" s="173"/>
      <c r="B134" s="184"/>
      <c r="C134" s="173"/>
      <c r="D134" s="175" t="s">
        <v>2158</v>
      </c>
      <c r="E134" s="176"/>
      <c r="F134" s="272"/>
      <c r="G134" s="221" t="s">
        <v>2158</v>
      </c>
      <c r="H134" s="179" t="s">
        <v>1535</v>
      </c>
      <c r="I134" s="179">
        <v>3</v>
      </c>
      <c r="J134" s="179" t="s">
        <v>595</v>
      </c>
      <c r="K134" s="179">
        <v>3</v>
      </c>
      <c r="L134" s="180" t="s">
        <v>1141</v>
      </c>
      <c r="M134" s="180" t="s">
        <v>1069</v>
      </c>
      <c r="N134" s="180" t="s">
        <v>1540</v>
      </c>
      <c r="O134" s="180"/>
      <c r="P134" s="180"/>
      <c r="Q134" s="180"/>
      <c r="R134" s="180"/>
      <c r="S134" s="179" t="s">
        <v>2338</v>
      </c>
      <c r="T134" s="180" t="s">
        <v>1989</v>
      </c>
    </row>
    <row r="135" spans="1:20" s="183" customFormat="1" outlineLevel="2" x14ac:dyDescent="0.25">
      <c r="A135" s="173"/>
      <c r="B135" s="184"/>
      <c r="C135" s="173"/>
      <c r="D135" s="206" t="s">
        <v>2159</v>
      </c>
      <c r="E135" s="207"/>
      <c r="F135" s="267"/>
      <c r="G135" s="209" t="s">
        <v>2159</v>
      </c>
      <c r="H135" s="179" t="s">
        <v>1548</v>
      </c>
      <c r="I135" s="179">
        <v>3</v>
      </c>
      <c r="J135" s="179"/>
      <c r="K135" s="179"/>
      <c r="L135" s="180"/>
      <c r="M135" s="180"/>
      <c r="N135" s="180"/>
      <c r="O135" s="180"/>
      <c r="P135" s="180"/>
      <c r="Q135" s="180"/>
      <c r="R135" s="180"/>
      <c r="S135" s="179"/>
      <c r="T135" s="180"/>
    </row>
    <row r="136" spans="1:20" s="195" customFormat="1" ht="22.5" outlineLevel="3" x14ac:dyDescent="0.2">
      <c r="A136" s="185"/>
      <c r="B136" s="186"/>
      <c r="C136" s="185"/>
      <c r="D136" s="185"/>
      <c r="E136" s="210" t="s">
        <v>2160</v>
      </c>
      <c r="F136" s="268"/>
      <c r="G136" s="212" t="s">
        <v>2160</v>
      </c>
      <c r="H136" s="191" t="s">
        <v>1536</v>
      </c>
      <c r="I136" s="191">
        <v>4</v>
      </c>
      <c r="J136" s="191" t="s">
        <v>589</v>
      </c>
      <c r="K136" s="191"/>
      <c r="L136" s="192" t="s">
        <v>1137</v>
      </c>
      <c r="M136" s="192" t="s">
        <v>1062</v>
      </c>
      <c r="N136" s="192" t="s">
        <v>1540</v>
      </c>
      <c r="O136" s="192"/>
      <c r="P136" s="192"/>
      <c r="Q136" s="192"/>
      <c r="R136" s="192" t="s">
        <v>1555</v>
      </c>
      <c r="S136" s="191" t="s">
        <v>2338</v>
      </c>
      <c r="T136" s="192" t="s">
        <v>1989</v>
      </c>
    </row>
    <row r="137" spans="1:20" s="183" customFormat="1" outlineLevel="2" x14ac:dyDescent="0.25">
      <c r="A137" s="173"/>
      <c r="B137" s="184"/>
      <c r="C137" s="173"/>
      <c r="D137" s="206" t="s">
        <v>2161</v>
      </c>
      <c r="E137" s="207"/>
      <c r="F137" s="267"/>
      <c r="G137" s="209" t="s">
        <v>2161</v>
      </c>
      <c r="H137" s="179" t="s">
        <v>1535</v>
      </c>
      <c r="I137" s="179">
        <v>3</v>
      </c>
      <c r="J137" s="180"/>
      <c r="K137" s="179"/>
      <c r="L137" s="180"/>
      <c r="M137" s="180"/>
      <c r="N137" s="180"/>
      <c r="O137" s="180"/>
      <c r="P137" s="180"/>
      <c r="Q137" s="180"/>
      <c r="R137" s="180"/>
      <c r="S137" s="179"/>
      <c r="T137" s="180"/>
    </row>
    <row r="138" spans="1:20" s="195" customFormat="1" ht="22.5" outlineLevel="3" x14ac:dyDescent="0.2">
      <c r="A138" s="185"/>
      <c r="B138" s="186"/>
      <c r="C138" s="222"/>
      <c r="D138" s="185"/>
      <c r="E138" s="210" t="s">
        <v>2162</v>
      </c>
      <c r="F138" s="268"/>
      <c r="G138" s="212" t="s">
        <v>2162</v>
      </c>
      <c r="H138" s="191" t="s">
        <v>1535</v>
      </c>
      <c r="I138" s="191">
        <v>4</v>
      </c>
      <c r="J138" s="191" t="s">
        <v>597</v>
      </c>
      <c r="K138" s="191">
        <v>3</v>
      </c>
      <c r="L138" s="192" t="s">
        <v>1142</v>
      </c>
      <c r="M138" s="192" t="s">
        <v>1071</v>
      </c>
      <c r="N138" s="192" t="s">
        <v>1546</v>
      </c>
      <c r="O138" s="192" t="s">
        <v>1642</v>
      </c>
      <c r="P138" s="192"/>
      <c r="Q138" s="192"/>
      <c r="R138" s="192" t="s">
        <v>1538</v>
      </c>
      <c r="S138" s="191" t="s">
        <v>2338</v>
      </c>
      <c r="T138" s="192" t="s">
        <v>1989</v>
      </c>
    </row>
    <row r="139" spans="1:20" s="172" customFormat="1" ht="15.75" outlineLevel="1" x14ac:dyDescent="0.25">
      <c r="A139" s="162"/>
      <c r="B139" s="162"/>
      <c r="C139" s="164" t="s">
        <v>2163</v>
      </c>
      <c r="D139" s="165"/>
      <c r="E139" s="223"/>
      <c r="F139" s="273"/>
      <c r="G139" s="225" t="s">
        <v>2163</v>
      </c>
      <c r="H139" s="168" t="s">
        <v>1548</v>
      </c>
      <c r="I139" s="168">
        <v>2</v>
      </c>
      <c r="J139" s="169"/>
      <c r="K139" s="168"/>
      <c r="L139" s="169"/>
      <c r="M139" s="169"/>
      <c r="N139" s="169"/>
      <c r="O139" s="169"/>
      <c r="P139" s="169"/>
      <c r="Q139" s="169"/>
      <c r="R139" s="169"/>
      <c r="S139" s="168"/>
      <c r="T139" s="169"/>
    </row>
    <row r="140" spans="1:20" s="183" customFormat="1" ht="409.6" outlineLevel="2" x14ac:dyDescent="0.25">
      <c r="A140" s="173"/>
      <c r="B140" s="184"/>
      <c r="C140" s="173"/>
      <c r="D140" s="175" t="s">
        <v>2164</v>
      </c>
      <c r="E140" s="176"/>
      <c r="F140" s="272"/>
      <c r="G140" s="221" t="s">
        <v>2164</v>
      </c>
      <c r="H140" s="179" t="s">
        <v>1535</v>
      </c>
      <c r="I140" s="179">
        <v>3</v>
      </c>
      <c r="J140" s="179" t="s">
        <v>50</v>
      </c>
      <c r="K140" s="179">
        <v>2</v>
      </c>
      <c r="L140" s="180" t="s">
        <v>1131</v>
      </c>
      <c r="M140" s="180" t="s">
        <v>1132</v>
      </c>
      <c r="N140" s="180" t="s">
        <v>1518</v>
      </c>
      <c r="O140" s="180" t="s">
        <v>1644</v>
      </c>
      <c r="P140" s="180"/>
      <c r="Q140" s="180" t="s">
        <v>1645</v>
      </c>
      <c r="R140" s="180" t="s">
        <v>1611</v>
      </c>
      <c r="S140" s="180" t="s">
        <v>2435</v>
      </c>
      <c r="T140" s="180"/>
    </row>
    <row r="141" spans="1:20" s="183" customFormat="1" outlineLevel="2" x14ac:dyDescent="0.25">
      <c r="A141" s="173"/>
      <c r="B141" s="184"/>
      <c r="C141" s="173"/>
      <c r="D141" s="206" t="s">
        <v>2165</v>
      </c>
      <c r="E141" s="207"/>
      <c r="F141" s="267"/>
      <c r="G141" s="209" t="s">
        <v>2165</v>
      </c>
      <c r="H141" s="179" t="s">
        <v>1536</v>
      </c>
      <c r="I141" s="179">
        <v>3</v>
      </c>
      <c r="J141" s="180"/>
      <c r="K141" s="179"/>
      <c r="L141" s="180"/>
      <c r="M141" s="180"/>
      <c r="N141" s="180"/>
      <c r="O141" s="180"/>
      <c r="P141" s="180"/>
      <c r="Q141" s="180"/>
      <c r="R141" s="180"/>
      <c r="S141" s="179"/>
      <c r="T141" s="180"/>
    </row>
    <row r="142" spans="1:20" s="195" customFormat="1" ht="12.75" outlineLevel="3" x14ac:dyDescent="0.2">
      <c r="A142" s="185"/>
      <c r="B142" s="186"/>
      <c r="C142" s="185"/>
      <c r="D142" s="185"/>
      <c r="E142" s="210" t="s">
        <v>2166</v>
      </c>
      <c r="F142" s="268"/>
      <c r="G142" s="212" t="s">
        <v>2166</v>
      </c>
      <c r="H142" s="191" t="s">
        <v>1535</v>
      </c>
      <c r="I142" s="191">
        <v>4</v>
      </c>
      <c r="J142" s="192"/>
      <c r="K142" s="191"/>
      <c r="L142" s="192"/>
      <c r="M142" s="192" t="s">
        <v>1608</v>
      </c>
      <c r="N142" s="192"/>
      <c r="O142" s="192"/>
      <c r="P142" s="192"/>
      <c r="Q142" s="192"/>
      <c r="R142" s="192"/>
      <c r="S142" s="191"/>
      <c r="T142" s="192"/>
    </row>
    <row r="143" spans="1:20" s="161" customFormat="1" ht="35.25" x14ac:dyDescent="0.3">
      <c r="A143" s="152"/>
      <c r="B143" s="216" t="s">
        <v>2167</v>
      </c>
      <c r="C143" s="226"/>
      <c r="D143" s="226"/>
      <c r="E143" s="226"/>
      <c r="F143" s="274"/>
      <c r="G143" s="228" t="s">
        <v>2167</v>
      </c>
      <c r="H143" s="157" t="s">
        <v>1548</v>
      </c>
      <c r="I143" s="157">
        <v>1</v>
      </c>
      <c r="J143" s="157" t="s">
        <v>599</v>
      </c>
      <c r="K143" s="157">
        <v>1</v>
      </c>
      <c r="L143" s="158" t="s">
        <v>1143</v>
      </c>
      <c r="M143" s="158" t="s">
        <v>1144</v>
      </c>
      <c r="N143" s="158"/>
      <c r="O143" s="158"/>
      <c r="P143" s="158"/>
      <c r="Q143" s="158"/>
      <c r="R143" s="158" t="s">
        <v>1555</v>
      </c>
      <c r="S143" s="157" t="s">
        <v>2391</v>
      </c>
      <c r="T143" s="158" t="s">
        <v>2007</v>
      </c>
    </row>
    <row r="144" spans="1:20" s="172" customFormat="1" ht="34.5" outlineLevel="1" x14ac:dyDescent="0.25">
      <c r="A144" s="162"/>
      <c r="B144" s="163"/>
      <c r="C144" s="229" t="s">
        <v>2168</v>
      </c>
      <c r="D144" s="230"/>
      <c r="E144" s="230"/>
      <c r="F144" s="275"/>
      <c r="G144" s="232" t="s">
        <v>2168</v>
      </c>
      <c r="H144" s="168" t="s">
        <v>1535</v>
      </c>
      <c r="I144" s="168">
        <v>2</v>
      </c>
      <c r="J144" s="168" t="s">
        <v>604</v>
      </c>
      <c r="K144" s="168">
        <v>2</v>
      </c>
      <c r="L144" s="169" t="s">
        <v>1151</v>
      </c>
      <c r="M144" s="169" t="s">
        <v>1152</v>
      </c>
      <c r="N144" s="169" t="s">
        <v>1543</v>
      </c>
      <c r="O144" s="169" t="s">
        <v>1554</v>
      </c>
      <c r="P144" s="169"/>
      <c r="Q144" s="169"/>
      <c r="R144" s="169"/>
      <c r="S144" s="168" t="s">
        <v>2392</v>
      </c>
      <c r="T144" s="169" t="s">
        <v>2008</v>
      </c>
    </row>
    <row r="145" spans="1:20" s="172" customFormat="1" ht="15.75" outlineLevel="1" x14ac:dyDescent="0.25">
      <c r="A145" s="162"/>
      <c r="B145" s="162"/>
      <c r="C145" s="164" t="s">
        <v>2169</v>
      </c>
      <c r="D145" s="165"/>
      <c r="E145" s="165"/>
      <c r="F145" s="266"/>
      <c r="G145" s="205" t="s">
        <v>2169</v>
      </c>
      <c r="H145" s="168" t="s">
        <v>1535</v>
      </c>
      <c r="I145" s="168">
        <v>2</v>
      </c>
      <c r="J145" s="169"/>
      <c r="K145" s="168"/>
      <c r="L145" s="169"/>
      <c r="M145" s="169"/>
      <c r="N145" s="169"/>
      <c r="O145" s="169"/>
      <c r="P145" s="169"/>
      <c r="Q145" s="169"/>
      <c r="R145" s="169"/>
      <c r="S145" s="168"/>
      <c r="T145" s="169"/>
    </row>
    <row r="146" spans="1:20" s="183" customFormat="1" ht="102" outlineLevel="2" x14ac:dyDescent="0.25">
      <c r="A146" s="173"/>
      <c r="B146" s="184"/>
      <c r="C146" s="173"/>
      <c r="D146" s="206" t="s">
        <v>2170</v>
      </c>
      <c r="E146" s="207"/>
      <c r="F146" s="267"/>
      <c r="G146" s="209" t="s">
        <v>2170</v>
      </c>
      <c r="H146" s="179" t="s">
        <v>1535</v>
      </c>
      <c r="I146" s="179">
        <v>3</v>
      </c>
      <c r="J146" s="179" t="s">
        <v>281</v>
      </c>
      <c r="K146" s="179">
        <v>2</v>
      </c>
      <c r="L146" s="180" t="s">
        <v>1147</v>
      </c>
      <c r="M146" s="180" t="s">
        <v>1148</v>
      </c>
      <c r="N146" s="180" t="s">
        <v>1518</v>
      </c>
      <c r="O146" s="180"/>
      <c r="P146" s="180"/>
      <c r="Q146" s="180"/>
      <c r="R146" s="180"/>
      <c r="S146" s="180" t="s">
        <v>2430</v>
      </c>
      <c r="T146" s="180" t="s">
        <v>2009</v>
      </c>
    </row>
    <row r="147" spans="1:20" s="195" customFormat="1" ht="101.25" outlineLevel="3" x14ac:dyDescent="0.2">
      <c r="A147" s="185"/>
      <c r="B147" s="186"/>
      <c r="C147" s="185"/>
      <c r="D147" s="185"/>
      <c r="E147" s="210" t="s">
        <v>2171</v>
      </c>
      <c r="F147" s="268"/>
      <c r="G147" s="212" t="s">
        <v>2171</v>
      </c>
      <c r="H147" s="191" t="s">
        <v>1535</v>
      </c>
      <c r="I147" s="191">
        <v>4</v>
      </c>
      <c r="J147" s="191" t="s">
        <v>282</v>
      </c>
      <c r="K147" s="191">
        <v>3</v>
      </c>
      <c r="L147" s="192" t="s">
        <v>1149</v>
      </c>
      <c r="M147" s="192" t="s">
        <v>1150</v>
      </c>
      <c r="N147" s="192" t="s">
        <v>1576</v>
      </c>
      <c r="O147" s="192"/>
      <c r="P147" s="192"/>
      <c r="Q147" s="192"/>
      <c r="R147" s="192"/>
      <c r="S147" s="192" t="s">
        <v>2429</v>
      </c>
      <c r="T147" s="192" t="s">
        <v>2009</v>
      </c>
    </row>
    <row r="148" spans="1:20" s="183" customFormat="1" ht="23.25" outlineLevel="2" x14ac:dyDescent="0.25">
      <c r="A148" s="173"/>
      <c r="B148" s="184"/>
      <c r="C148" s="173"/>
      <c r="D148" s="206" t="s">
        <v>2172</v>
      </c>
      <c r="E148" s="207"/>
      <c r="F148" s="267"/>
      <c r="G148" s="209" t="s">
        <v>2172</v>
      </c>
      <c r="H148" s="179" t="s">
        <v>1535</v>
      </c>
      <c r="I148" s="179">
        <v>3</v>
      </c>
      <c r="J148" s="179" t="s">
        <v>610</v>
      </c>
      <c r="K148" s="179">
        <v>2</v>
      </c>
      <c r="L148" s="180" t="s">
        <v>1159</v>
      </c>
      <c r="M148" s="180" t="s">
        <v>1160</v>
      </c>
      <c r="N148" s="180"/>
      <c r="O148" s="180"/>
      <c r="P148" s="180"/>
      <c r="Q148" s="180"/>
      <c r="R148" s="180"/>
      <c r="S148" s="179" t="s">
        <v>2393</v>
      </c>
      <c r="T148" s="180"/>
    </row>
    <row r="149" spans="1:20" s="195" customFormat="1" ht="67.5" outlineLevel="3" x14ac:dyDescent="0.2">
      <c r="A149" s="185"/>
      <c r="B149" s="186"/>
      <c r="C149" s="185"/>
      <c r="D149" s="185"/>
      <c r="E149" s="188" t="s">
        <v>2173</v>
      </c>
      <c r="F149" s="270"/>
      <c r="G149" s="215" t="s">
        <v>2173</v>
      </c>
      <c r="H149" s="191" t="s">
        <v>1535</v>
      </c>
      <c r="I149" s="191">
        <v>4</v>
      </c>
      <c r="J149" s="191" t="s">
        <v>62</v>
      </c>
      <c r="K149" s="191">
        <v>3</v>
      </c>
      <c r="L149" s="192" t="s">
        <v>1161</v>
      </c>
      <c r="M149" s="192" t="s">
        <v>1060</v>
      </c>
      <c r="N149" s="192" t="s">
        <v>1540</v>
      </c>
      <c r="O149" s="192"/>
      <c r="P149" s="192"/>
      <c r="Q149" s="192" t="s">
        <v>1649</v>
      </c>
      <c r="R149" s="192" t="s">
        <v>1594</v>
      </c>
      <c r="S149" s="191" t="s">
        <v>2394</v>
      </c>
      <c r="T149" s="192" t="s">
        <v>2316</v>
      </c>
    </row>
    <row r="150" spans="1:20" s="195" customFormat="1" ht="45" outlineLevel="3" x14ac:dyDescent="0.2">
      <c r="A150" s="185"/>
      <c r="B150" s="186"/>
      <c r="C150" s="185"/>
      <c r="D150" s="185"/>
      <c r="E150" s="188" t="s">
        <v>2174</v>
      </c>
      <c r="F150" s="270"/>
      <c r="G150" s="215" t="s">
        <v>2174</v>
      </c>
      <c r="H150" s="191" t="s">
        <v>1535</v>
      </c>
      <c r="I150" s="191">
        <v>4</v>
      </c>
      <c r="J150" s="191" t="s">
        <v>613</v>
      </c>
      <c r="K150" s="191">
        <v>3</v>
      </c>
      <c r="L150" s="192" t="s">
        <v>1162</v>
      </c>
      <c r="M150" s="192" t="s">
        <v>1062</v>
      </c>
      <c r="N150" s="192" t="s">
        <v>1540</v>
      </c>
      <c r="O150" s="192"/>
      <c r="P150" s="192"/>
      <c r="Q150" s="192"/>
      <c r="R150" s="192" t="s">
        <v>1594</v>
      </c>
      <c r="S150" s="191" t="s">
        <v>2394</v>
      </c>
      <c r="T150" s="192" t="s">
        <v>2317</v>
      </c>
    </row>
    <row r="151" spans="1:20" s="195" customFormat="1" ht="22.5" outlineLevel="3" x14ac:dyDescent="0.2">
      <c r="A151" s="185"/>
      <c r="B151" s="186"/>
      <c r="C151" s="185"/>
      <c r="D151" s="185"/>
      <c r="E151" s="188" t="s">
        <v>2175</v>
      </c>
      <c r="F151" s="270"/>
      <c r="G151" s="215" t="s">
        <v>2175</v>
      </c>
      <c r="H151" s="191" t="s">
        <v>1535</v>
      </c>
      <c r="I151" s="191">
        <v>4</v>
      </c>
      <c r="J151" s="191" t="s">
        <v>65</v>
      </c>
      <c r="K151" s="191">
        <v>3</v>
      </c>
      <c r="L151" s="192" t="s">
        <v>1164</v>
      </c>
      <c r="M151" s="192" t="s">
        <v>1165</v>
      </c>
      <c r="N151" s="192" t="s">
        <v>1540</v>
      </c>
      <c r="O151" s="192"/>
      <c r="P151" s="192"/>
      <c r="Q151" s="192" t="s">
        <v>1649</v>
      </c>
      <c r="R151" s="192"/>
      <c r="S151" s="191" t="s">
        <v>2395</v>
      </c>
      <c r="T151" s="192" t="s">
        <v>1997</v>
      </c>
    </row>
    <row r="152" spans="1:20" s="195" customFormat="1" ht="45" outlineLevel="3" x14ac:dyDescent="0.2">
      <c r="A152" s="185"/>
      <c r="B152" s="186"/>
      <c r="C152" s="185"/>
      <c r="D152" s="185"/>
      <c r="E152" s="188" t="s">
        <v>2176</v>
      </c>
      <c r="F152" s="270"/>
      <c r="G152" s="215" t="s">
        <v>2176</v>
      </c>
      <c r="H152" s="191" t="s">
        <v>1535</v>
      </c>
      <c r="I152" s="191">
        <v>4</v>
      </c>
      <c r="J152" s="191" t="s">
        <v>66</v>
      </c>
      <c r="K152" s="191">
        <v>3</v>
      </c>
      <c r="L152" s="192" t="s">
        <v>1166</v>
      </c>
      <c r="M152" s="192" t="s">
        <v>1067</v>
      </c>
      <c r="N152" s="192" t="s">
        <v>1540</v>
      </c>
      <c r="O152" s="192"/>
      <c r="P152" s="192"/>
      <c r="Q152" s="192" t="s">
        <v>1649</v>
      </c>
      <c r="R152" s="192"/>
      <c r="S152" s="191" t="s">
        <v>2396</v>
      </c>
      <c r="T152" s="192" t="s">
        <v>1998</v>
      </c>
    </row>
    <row r="153" spans="1:20" s="195" customFormat="1" ht="22.5" outlineLevel="3" x14ac:dyDescent="0.2">
      <c r="A153" s="185"/>
      <c r="B153" s="186"/>
      <c r="C153" s="185"/>
      <c r="D153" s="185"/>
      <c r="E153" s="188" t="s">
        <v>2177</v>
      </c>
      <c r="F153" s="270"/>
      <c r="G153" s="215" t="s">
        <v>2177</v>
      </c>
      <c r="H153" s="191" t="s">
        <v>1535</v>
      </c>
      <c r="I153" s="191">
        <v>4</v>
      </c>
      <c r="J153" s="191" t="s">
        <v>115</v>
      </c>
      <c r="K153" s="191">
        <v>3</v>
      </c>
      <c r="L153" s="192" t="s">
        <v>1167</v>
      </c>
      <c r="M153" s="192" t="s">
        <v>1069</v>
      </c>
      <c r="N153" s="192" t="s">
        <v>1540</v>
      </c>
      <c r="O153" s="192"/>
      <c r="P153" s="192"/>
      <c r="Q153" s="192" t="s">
        <v>1861</v>
      </c>
      <c r="R153" s="192"/>
      <c r="S153" s="191" t="s">
        <v>2397</v>
      </c>
      <c r="T153" s="192" t="s">
        <v>1999</v>
      </c>
    </row>
    <row r="154" spans="1:20" s="195" customFormat="1" ht="12.75" outlineLevel="3" x14ac:dyDescent="0.2">
      <c r="A154" s="185"/>
      <c r="B154" s="186"/>
      <c r="C154" s="185"/>
      <c r="D154" s="185"/>
      <c r="E154" s="210" t="s">
        <v>2178</v>
      </c>
      <c r="F154" s="268"/>
      <c r="G154" s="212" t="s">
        <v>2178</v>
      </c>
      <c r="H154" s="191" t="s">
        <v>1548</v>
      </c>
      <c r="I154" s="191">
        <v>4</v>
      </c>
      <c r="J154" s="191"/>
      <c r="K154" s="192"/>
      <c r="L154" s="192"/>
      <c r="M154" s="192"/>
      <c r="N154" s="192"/>
      <c r="O154" s="192"/>
      <c r="P154" s="192"/>
      <c r="Q154" s="192"/>
      <c r="R154" s="192"/>
      <c r="S154" s="191"/>
      <c r="T154" s="192"/>
    </row>
    <row r="155" spans="1:20" s="203" customFormat="1" ht="45" outlineLevel="4" x14ac:dyDescent="0.2">
      <c r="A155" s="196"/>
      <c r="B155" s="197"/>
      <c r="C155" s="196"/>
      <c r="D155" s="196"/>
      <c r="E155" s="196"/>
      <c r="F155" s="269" t="s">
        <v>2179</v>
      </c>
      <c r="G155" s="200" t="s">
        <v>2179</v>
      </c>
      <c r="H155" s="200" t="s">
        <v>1536</v>
      </c>
      <c r="I155" s="200">
        <v>5</v>
      </c>
      <c r="J155" s="200" t="s">
        <v>615</v>
      </c>
      <c r="K155" s="200"/>
      <c r="L155" s="201" t="s">
        <v>1163</v>
      </c>
      <c r="M155" s="201" t="s">
        <v>1062</v>
      </c>
      <c r="N155" s="201" t="s">
        <v>1540</v>
      </c>
      <c r="O155" s="201"/>
      <c r="P155" s="201"/>
      <c r="Q155" s="201"/>
      <c r="R155" s="201" t="s">
        <v>1555</v>
      </c>
      <c r="S155" s="200" t="s">
        <v>2394</v>
      </c>
      <c r="T155" s="201" t="s">
        <v>2317</v>
      </c>
    </row>
    <row r="156" spans="1:20" s="195" customFormat="1" ht="12.75" outlineLevel="3" x14ac:dyDescent="0.2">
      <c r="A156" s="185"/>
      <c r="B156" s="186"/>
      <c r="C156" s="185"/>
      <c r="D156" s="185"/>
      <c r="E156" s="210" t="s">
        <v>2180</v>
      </c>
      <c r="F156" s="268"/>
      <c r="G156" s="212" t="s">
        <v>2180</v>
      </c>
      <c r="H156" s="191" t="s">
        <v>1535</v>
      </c>
      <c r="I156" s="191">
        <v>4</v>
      </c>
      <c r="J156" s="191"/>
      <c r="K156" s="191"/>
      <c r="L156" s="192"/>
      <c r="M156" s="192"/>
      <c r="N156" s="192"/>
      <c r="O156" s="192"/>
      <c r="P156" s="192"/>
      <c r="Q156" s="192"/>
      <c r="R156" s="192"/>
      <c r="S156" s="191"/>
      <c r="T156" s="192"/>
    </row>
    <row r="157" spans="1:20" s="203" customFormat="1" ht="33.75" outlineLevel="4" x14ac:dyDescent="0.2">
      <c r="A157" s="196"/>
      <c r="B157" s="197"/>
      <c r="C157" s="233"/>
      <c r="D157" s="233"/>
      <c r="E157" s="196"/>
      <c r="F157" s="269" t="s">
        <v>2181</v>
      </c>
      <c r="G157" s="200" t="s">
        <v>2181</v>
      </c>
      <c r="H157" s="200" t="s">
        <v>1535</v>
      </c>
      <c r="I157" s="200">
        <v>5</v>
      </c>
      <c r="J157" s="200" t="s">
        <v>620</v>
      </c>
      <c r="K157" s="200">
        <v>3</v>
      </c>
      <c r="L157" s="201" t="s">
        <v>1168</v>
      </c>
      <c r="M157" s="201" t="s">
        <v>1071</v>
      </c>
      <c r="N157" s="201" t="s">
        <v>1546</v>
      </c>
      <c r="O157" s="201" t="s">
        <v>1652</v>
      </c>
      <c r="P157" s="201"/>
      <c r="Q157" s="201"/>
      <c r="R157" s="201" t="s">
        <v>1538</v>
      </c>
      <c r="S157" s="200" t="s">
        <v>2398</v>
      </c>
      <c r="T157" s="201"/>
    </row>
    <row r="158" spans="1:20" s="172" customFormat="1" ht="15.75" outlineLevel="1" x14ac:dyDescent="0.25">
      <c r="A158" s="162"/>
      <c r="B158" s="162"/>
      <c r="C158" s="164" t="s">
        <v>2182</v>
      </c>
      <c r="D158" s="165"/>
      <c r="E158" s="165"/>
      <c r="F158" s="273"/>
      <c r="G158" s="225" t="s">
        <v>2182</v>
      </c>
      <c r="H158" s="168" t="s">
        <v>1535</v>
      </c>
      <c r="I158" s="168">
        <v>2</v>
      </c>
      <c r="J158" s="168"/>
      <c r="K158" s="168"/>
      <c r="L158" s="169"/>
      <c r="M158" s="169"/>
      <c r="N158" s="169"/>
      <c r="O158" s="169"/>
      <c r="P158" s="169"/>
      <c r="Q158" s="169"/>
      <c r="R158" s="169"/>
      <c r="S158" s="168"/>
      <c r="T158" s="169"/>
    </row>
    <row r="159" spans="1:20" s="183" customFormat="1" outlineLevel="2" x14ac:dyDescent="0.25">
      <c r="A159" s="173"/>
      <c r="B159" s="173"/>
      <c r="C159" s="173"/>
      <c r="D159" s="206" t="s">
        <v>2183</v>
      </c>
      <c r="E159" s="207"/>
      <c r="F159" s="267"/>
      <c r="G159" s="209" t="s">
        <v>2183</v>
      </c>
      <c r="H159" s="179" t="s">
        <v>1548</v>
      </c>
      <c r="I159" s="179">
        <v>3</v>
      </c>
      <c r="J159" s="179"/>
      <c r="K159" s="179"/>
      <c r="L159" s="180"/>
      <c r="M159" s="180"/>
      <c r="N159" s="180"/>
      <c r="O159" s="180"/>
      <c r="P159" s="180"/>
      <c r="Q159" s="180"/>
      <c r="R159" s="180"/>
      <c r="S159" s="179"/>
      <c r="T159" s="180"/>
    </row>
    <row r="160" spans="1:20" s="195" customFormat="1" ht="101.25" outlineLevel="3" x14ac:dyDescent="0.2">
      <c r="A160" s="185"/>
      <c r="B160" s="185"/>
      <c r="C160" s="185"/>
      <c r="D160" s="185"/>
      <c r="E160" s="210" t="s">
        <v>2184</v>
      </c>
      <c r="F160" s="268"/>
      <c r="G160" s="212" t="s">
        <v>2184</v>
      </c>
      <c r="H160" s="191" t="s">
        <v>1536</v>
      </c>
      <c r="I160" s="191">
        <v>4</v>
      </c>
      <c r="J160" s="191" t="s">
        <v>280</v>
      </c>
      <c r="K160" s="191">
        <v>2</v>
      </c>
      <c r="L160" s="192" t="s">
        <v>1145</v>
      </c>
      <c r="M160" s="192" t="s">
        <v>1146</v>
      </c>
      <c r="N160" s="192" t="s">
        <v>1540</v>
      </c>
      <c r="O160" s="192"/>
      <c r="P160" s="192"/>
      <c r="Q160" s="192"/>
      <c r="R160" s="192" t="s">
        <v>1555</v>
      </c>
      <c r="S160" s="192" t="s">
        <v>2429</v>
      </c>
      <c r="T160" s="192" t="s">
        <v>2010</v>
      </c>
    </row>
    <row r="161" spans="1:20" s="161" customFormat="1" ht="17.25" x14ac:dyDescent="0.3">
      <c r="A161" s="152"/>
      <c r="B161" s="216" t="s">
        <v>2185</v>
      </c>
      <c r="C161" s="226"/>
      <c r="D161" s="226"/>
      <c r="E161" s="226"/>
      <c r="F161" s="274"/>
      <c r="G161" s="228" t="s">
        <v>2185</v>
      </c>
      <c r="H161" s="157" t="s">
        <v>1548</v>
      </c>
      <c r="I161" s="157">
        <v>1</v>
      </c>
      <c r="J161" s="157" t="s">
        <v>622</v>
      </c>
      <c r="K161" s="157">
        <v>1</v>
      </c>
      <c r="L161" s="158" t="s">
        <v>1169</v>
      </c>
      <c r="M161" s="158" t="s">
        <v>1170</v>
      </c>
      <c r="N161" s="158"/>
      <c r="O161" s="158"/>
      <c r="P161" s="158"/>
      <c r="Q161" s="158" t="s">
        <v>1862</v>
      </c>
      <c r="R161" s="158" t="s">
        <v>1555</v>
      </c>
      <c r="S161" s="157" t="s">
        <v>2399</v>
      </c>
      <c r="T161" s="158"/>
    </row>
    <row r="162" spans="1:20" s="172" customFormat="1" ht="23.25" outlineLevel="1" x14ac:dyDescent="0.25">
      <c r="A162" s="162"/>
      <c r="B162" s="163"/>
      <c r="C162" s="164" t="s">
        <v>2186</v>
      </c>
      <c r="D162" s="165"/>
      <c r="E162" s="165"/>
      <c r="F162" s="266"/>
      <c r="G162" s="205" t="s">
        <v>2186</v>
      </c>
      <c r="H162" s="168" t="s">
        <v>1536</v>
      </c>
      <c r="I162" s="168">
        <v>2</v>
      </c>
      <c r="J162" s="168" t="s">
        <v>70</v>
      </c>
      <c r="K162" s="168">
        <v>2</v>
      </c>
      <c r="L162" s="169" t="s">
        <v>1171</v>
      </c>
      <c r="M162" s="169" t="s">
        <v>1172</v>
      </c>
      <c r="N162" s="169" t="s">
        <v>1546</v>
      </c>
      <c r="O162" s="169" t="s">
        <v>1655</v>
      </c>
      <c r="P162" s="169"/>
      <c r="Q162" s="169"/>
      <c r="R162" s="169"/>
      <c r="S162" s="168" t="s">
        <v>2400</v>
      </c>
      <c r="T162" s="169" t="s">
        <v>2011</v>
      </c>
    </row>
    <row r="163" spans="1:20" s="183" customFormat="1" ht="23.25" outlineLevel="2" x14ac:dyDescent="0.25">
      <c r="A163" s="173"/>
      <c r="B163" s="173"/>
      <c r="C163" s="173"/>
      <c r="D163" s="206" t="s">
        <v>2187</v>
      </c>
      <c r="E163" s="207"/>
      <c r="F163" s="267"/>
      <c r="G163" s="209" t="s">
        <v>2187</v>
      </c>
      <c r="H163" s="179" t="s">
        <v>1548</v>
      </c>
      <c r="I163" s="179">
        <v>3</v>
      </c>
      <c r="J163" s="179" t="s">
        <v>159</v>
      </c>
      <c r="K163" s="179">
        <v>2</v>
      </c>
      <c r="L163" s="180" t="s">
        <v>1173</v>
      </c>
      <c r="M163" s="180" t="s">
        <v>1174</v>
      </c>
      <c r="N163" s="180" t="s">
        <v>1540</v>
      </c>
      <c r="O163" s="180"/>
      <c r="P163" s="180"/>
      <c r="Q163" s="180"/>
      <c r="R163" s="180" t="s">
        <v>1625</v>
      </c>
      <c r="S163" s="179" t="s">
        <v>2343</v>
      </c>
      <c r="T163" s="180" t="s">
        <v>1988</v>
      </c>
    </row>
    <row r="164" spans="1:20" s="172" customFormat="1" ht="23.25" outlineLevel="1" x14ac:dyDescent="0.25">
      <c r="A164" s="162"/>
      <c r="B164" s="162"/>
      <c r="C164" s="164" t="s">
        <v>2188</v>
      </c>
      <c r="D164" s="223"/>
      <c r="E164" s="223"/>
      <c r="F164" s="273"/>
      <c r="G164" s="225" t="s">
        <v>2188</v>
      </c>
      <c r="H164" s="168" t="s">
        <v>1548</v>
      </c>
      <c r="I164" s="168">
        <v>2</v>
      </c>
      <c r="J164" s="168" t="s">
        <v>160</v>
      </c>
      <c r="K164" s="168">
        <v>2</v>
      </c>
      <c r="L164" s="169" t="s">
        <v>1175</v>
      </c>
      <c r="M164" s="169" t="s">
        <v>1176</v>
      </c>
      <c r="N164" s="169" t="s">
        <v>1540</v>
      </c>
      <c r="O164" s="169"/>
      <c r="P164" s="169"/>
      <c r="Q164" s="169"/>
      <c r="R164" s="169" t="s">
        <v>1555</v>
      </c>
      <c r="S164" s="168" t="s">
        <v>2401</v>
      </c>
      <c r="T164" s="169" t="s">
        <v>2319</v>
      </c>
    </row>
    <row r="165" spans="1:20" s="172" customFormat="1" ht="23.25" outlineLevel="1" x14ac:dyDescent="0.25">
      <c r="A165" s="162"/>
      <c r="B165" s="162"/>
      <c r="C165" s="234" t="s">
        <v>2189</v>
      </c>
      <c r="D165" s="223"/>
      <c r="E165" s="223"/>
      <c r="F165" s="273"/>
      <c r="G165" s="225" t="s">
        <v>2189</v>
      </c>
      <c r="H165" s="168" t="s">
        <v>1535</v>
      </c>
      <c r="I165" s="168">
        <v>2</v>
      </c>
      <c r="J165" s="168" t="s">
        <v>632</v>
      </c>
      <c r="K165" s="168">
        <v>2</v>
      </c>
      <c r="L165" s="169" t="s">
        <v>1185</v>
      </c>
      <c r="M165" s="169" t="s">
        <v>1186</v>
      </c>
      <c r="N165" s="169"/>
      <c r="O165" s="169"/>
      <c r="P165" s="169"/>
      <c r="Q165" s="169"/>
      <c r="R165" s="169"/>
      <c r="S165" s="168" t="s">
        <v>2338</v>
      </c>
      <c r="T165" s="169"/>
    </row>
    <row r="166" spans="1:20" s="183" customFormat="1" ht="23.25" outlineLevel="2" x14ac:dyDescent="0.25">
      <c r="A166" s="173"/>
      <c r="B166" s="173"/>
      <c r="C166" s="173"/>
      <c r="D166" s="175" t="s">
        <v>2190</v>
      </c>
      <c r="E166" s="176"/>
      <c r="F166" s="272"/>
      <c r="G166" s="221" t="s">
        <v>2190</v>
      </c>
      <c r="H166" s="179" t="s">
        <v>1536</v>
      </c>
      <c r="I166" s="179">
        <v>3</v>
      </c>
      <c r="J166" s="179" t="s">
        <v>634</v>
      </c>
      <c r="K166" s="179">
        <v>3</v>
      </c>
      <c r="L166" s="180" t="s">
        <v>1187</v>
      </c>
      <c r="M166" s="180" t="s">
        <v>1188</v>
      </c>
      <c r="N166" s="180" t="s">
        <v>1540</v>
      </c>
      <c r="O166" s="180" t="s">
        <v>1657</v>
      </c>
      <c r="P166" s="180"/>
      <c r="Q166" s="180"/>
      <c r="R166" s="180"/>
      <c r="S166" s="179" t="s">
        <v>2338</v>
      </c>
      <c r="T166" s="180" t="s">
        <v>1989</v>
      </c>
    </row>
    <row r="167" spans="1:20" s="183" customFormat="1" outlineLevel="2" x14ac:dyDescent="0.25">
      <c r="A167" s="173"/>
      <c r="B167" s="173"/>
      <c r="C167" s="173"/>
      <c r="D167" s="206" t="s">
        <v>2191</v>
      </c>
      <c r="E167" s="207"/>
      <c r="F167" s="267"/>
      <c r="G167" s="209" t="s">
        <v>2191</v>
      </c>
      <c r="H167" s="179" t="s">
        <v>1536</v>
      </c>
      <c r="I167" s="179">
        <v>3</v>
      </c>
      <c r="J167" s="179"/>
      <c r="K167" s="179"/>
      <c r="L167" s="180"/>
      <c r="M167" s="180" t="s">
        <v>1659</v>
      </c>
      <c r="N167" s="180"/>
      <c r="O167" s="180"/>
      <c r="P167" s="180"/>
      <c r="Q167" s="180"/>
      <c r="R167" s="180"/>
      <c r="S167" s="179"/>
      <c r="T167" s="180"/>
    </row>
    <row r="168" spans="1:20" s="183" customFormat="1" ht="23.25" outlineLevel="2" x14ac:dyDescent="0.25">
      <c r="A168" s="173"/>
      <c r="B168" s="173"/>
      <c r="C168" s="173"/>
      <c r="D168" s="206" t="s">
        <v>2192</v>
      </c>
      <c r="E168" s="207"/>
      <c r="F168" s="267"/>
      <c r="G168" s="209" t="s">
        <v>2192</v>
      </c>
      <c r="H168" s="179" t="s">
        <v>1535</v>
      </c>
      <c r="I168" s="179">
        <v>3</v>
      </c>
      <c r="J168" s="179" t="s">
        <v>636</v>
      </c>
      <c r="K168" s="179">
        <v>3</v>
      </c>
      <c r="L168" s="180" t="s">
        <v>1189</v>
      </c>
      <c r="M168" s="180" t="s">
        <v>1190</v>
      </c>
      <c r="N168" s="180" t="s">
        <v>1540</v>
      </c>
      <c r="O168" s="180"/>
      <c r="P168" s="180"/>
      <c r="Q168" s="180"/>
      <c r="R168" s="180"/>
      <c r="S168" s="179" t="s">
        <v>2338</v>
      </c>
      <c r="T168" s="180" t="s">
        <v>1989</v>
      </c>
    </row>
    <row r="169" spans="1:20" s="172" customFormat="1" ht="15.75" outlineLevel="1" x14ac:dyDescent="0.25">
      <c r="A169" s="162"/>
      <c r="B169" s="162"/>
      <c r="C169" s="164" t="s">
        <v>2193</v>
      </c>
      <c r="D169" s="223"/>
      <c r="E169" s="223"/>
      <c r="F169" s="273"/>
      <c r="G169" s="225" t="s">
        <v>2193</v>
      </c>
      <c r="H169" s="168" t="s">
        <v>1535</v>
      </c>
      <c r="I169" s="168">
        <v>2</v>
      </c>
      <c r="J169" s="168" t="s">
        <v>627</v>
      </c>
      <c r="K169" s="168">
        <v>2</v>
      </c>
      <c r="L169" s="169" t="s">
        <v>1177</v>
      </c>
      <c r="M169" s="169" t="s">
        <v>1178</v>
      </c>
      <c r="N169" s="169"/>
      <c r="O169" s="169"/>
      <c r="P169" s="169"/>
      <c r="Q169" s="169"/>
      <c r="R169" s="169" t="s">
        <v>1538</v>
      </c>
      <c r="S169" s="168" t="s">
        <v>2338</v>
      </c>
      <c r="T169" s="169"/>
    </row>
    <row r="170" spans="1:20" s="183" customFormat="1" ht="34.5" outlineLevel="2" x14ac:dyDescent="0.25">
      <c r="A170" s="173"/>
      <c r="B170" s="173"/>
      <c r="C170" s="173"/>
      <c r="D170" s="175" t="s">
        <v>2194</v>
      </c>
      <c r="E170" s="176"/>
      <c r="F170" s="272"/>
      <c r="G170" s="221" t="s">
        <v>2194</v>
      </c>
      <c r="H170" s="179" t="s">
        <v>1535</v>
      </c>
      <c r="I170" s="179">
        <v>3</v>
      </c>
      <c r="J170" s="179" t="s">
        <v>40</v>
      </c>
      <c r="K170" s="179">
        <v>3</v>
      </c>
      <c r="L170" s="180" t="s">
        <v>1179</v>
      </c>
      <c r="M170" s="180" t="s">
        <v>1180</v>
      </c>
      <c r="N170" s="180" t="s">
        <v>1518</v>
      </c>
      <c r="O170" s="180" t="s">
        <v>1660</v>
      </c>
      <c r="P170" s="180"/>
      <c r="Q170" s="180" t="s">
        <v>1863</v>
      </c>
      <c r="R170" s="180"/>
      <c r="S170" s="179" t="s">
        <v>2402</v>
      </c>
      <c r="T170" s="180"/>
    </row>
    <row r="171" spans="1:20" s="183" customFormat="1" ht="23.25" outlineLevel="2" x14ac:dyDescent="0.25">
      <c r="A171" s="173"/>
      <c r="B171" s="173"/>
      <c r="C171" s="173"/>
      <c r="D171" s="175" t="s">
        <v>2195</v>
      </c>
      <c r="E171" s="176"/>
      <c r="F171" s="272"/>
      <c r="G171" s="221" t="s">
        <v>2195</v>
      </c>
      <c r="H171" s="179" t="s">
        <v>1535</v>
      </c>
      <c r="I171" s="179">
        <v>3</v>
      </c>
      <c r="J171" s="179" t="s">
        <v>163</v>
      </c>
      <c r="K171" s="179">
        <v>3</v>
      </c>
      <c r="L171" s="180" t="s">
        <v>1181</v>
      </c>
      <c r="M171" s="180" t="s">
        <v>1182</v>
      </c>
      <c r="N171" s="180" t="s">
        <v>1540</v>
      </c>
      <c r="O171" s="180"/>
      <c r="P171" s="180"/>
      <c r="Q171" s="180"/>
      <c r="R171" s="180"/>
      <c r="S171" s="179" t="s">
        <v>2388</v>
      </c>
      <c r="T171" s="180" t="s">
        <v>2318</v>
      </c>
    </row>
    <row r="172" spans="1:20" s="183" customFormat="1" outlineLevel="2" x14ac:dyDescent="0.25">
      <c r="A172" s="173"/>
      <c r="B172" s="173"/>
      <c r="C172" s="173"/>
      <c r="D172" s="206" t="s">
        <v>2196</v>
      </c>
      <c r="E172" s="207"/>
      <c r="F172" s="267"/>
      <c r="G172" s="209" t="s">
        <v>2196</v>
      </c>
      <c r="H172" s="179" t="s">
        <v>1535</v>
      </c>
      <c r="I172" s="179">
        <v>3</v>
      </c>
      <c r="J172" s="179"/>
      <c r="K172" s="179"/>
      <c r="L172" s="180"/>
      <c r="M172" s="180"/>
      <c r="N172" s="180"/>
      <c r="O172" s="180"/>
      <c r="P172" s="180"/>
      <c r="Q172" s="180"/>
      <c r="R172" s="180"/>
      <c r="S172" s="179"/>
      <c r="T172" s="180"/>
    </row>
    <row r="173" spans="1:20" s="195" customFormat="1" ht="22.5" outlineLevel="3" x14ac:dyDescent="0.2">
      <c r="A173" s="185"/>
      <c r="B173" s="185"/>
      <c r="C173" s="222"/>
      <c r="D173" s="185"/>
      <c r="E173" s="210" t="s">
        <v>2197</v>
      </c>
      <c r="F173" s="268"/>
      <c r="G173" s="212" t="s">
        <v>2197</v>
      </c>
      <c r="H173" s="191" t="s">
        <v>1535</v>
      </c>
      <c r="I173" s="191">
        <v>4</v>
      </c>
      <c r="J173" s="191" t="s">
        <v>164</v>
      </c>
      <c r="K173" s="191">
        <v>3</v>
      </c>
      <c r="L173" s="192" t="s">
        <v>1183</v>
      </c>
      <c r="M173" s="192" t="s">
        <v>1184</v>
      </c>
      <c r="N173" s="192" t="s">
        <v>1518</v>
      </c>
      <c r="O173" s="192"/>
      <c r="P173" s="192"/>
      <c r="Q173" s="192" t="s">
        <v>1864</v>
      </c>
      <c r="R173" s="192"/>
      <c r="S173" s="191" t="s">
        <v>2403</v>
      </c>
      <c r="T173" s="192"/>
    </row>
    <row r="174" spans="1:20" s="172" customFormat="1" ht="15.75" outlineLevel="1" x14ac:dyDescent="0.25">
      <c r="A174" s="162"/>
      <c r="B174" s="162"/>
      <c r="C174" s="164" t="s">
        <v>2198</v>
      </c>
      <c r="D174" s="165"/>
      <c r="E174" s="223"/>
      <c r="F174" s="273"/>
      <c r="G174" s="225" t="s">
        <v>2198</v>
      </c>
      <c r="H174" s="168" t="s">
        <v>1535</v>
      </c>
      <c r="I174" s="168">
        <v>2</v>
      </c>
      <c r="J174" s="168" t="s">
        <v>638</v>
      </c>
      <c r="K174" s="168">
        <v>2</v>
      </c>
      <c r="L174" s="169" t="s">
        <v>1191</v>
      </c>
      <c r="M174" s="169" t="s">
        <v>1192</v>
      </c>
      <c r="N174" s="169"/>
      <c r="O174" s="169"/>
      <c r="P174" s="169"/>
      <c r="Q174" s="169"/>
      <c r="R174" s="169"/>
      <c r="S174" s="168" t="s">
        <v>2338</v>
      </c>
      <c r="T174" s="169"/>
    </row>
    <row r="175" spans="1:20" s="183" customFormat="1" ht="23.25" outlineLevel="2" x14ac:dyDescent="0.25">
      <c r="A175" s="173"/>
      <c r="B175" s="173"/>
      <c r="C175" s="173"/>
      <c r="D175" s="175" t="s">
        <v>2199</v>
      </c>
      <c r="E175" s="176"/>
      <c r="F175" s="272"/>
      <c r="G175" s="221" t="s">
        <v>2199</v>
      </c>
      <c r="H175" s="179" t="s">
        <v>1535</v>
      </c>
      <c r="I175" s="179">
        <v>3</v>
      </c>
      <c r="J175" s="179" t="s">
        <v>640</v>
      </c>
      <c r="K175" s="179">
        <v>3</v>
      </c>
      <c r="L175" s="180" t="s">
        <v>1193</v>
      </c>
      <c r="M175" s="180" t="s">
        <v>1194</v>
      </c>
      <c r="N175" s="180" t="s">
        <v>1518</v>
      </c>
      <c r="O175" s="180"/>
      <c r="P175" s="180"/>
      <c r="Q175" s="180"/>
      <c r="R175" s="180"/>
      <c r="S175" s="179" t="s">
        <v>2338</v>
      </c>
      <c r="T175" s="180" t="s">
        <v>1989</v>
      </c>
    </row>
    <row r="176" spans="1:20" s="183" customFormat="1" outlineLevel="2" x14ac:dyDescent="0.25">
      <c r="A176" s="173"/>
      <c r="B176" s="173"/>
      <c r="C176" s="173"/>
      <c r="D176" s="206" t="s">
        <v>2200</v>
      </c>
      <c r="E176" s="207"/>
      <c r="F176" s="267"/>
      <c r="G176" s="209" t="s">
        <v>2200</v>
      </c>
      <c r="H176" s="179" t="s">
        <v>1535</v>
      </c>
      <c r="I176" s="179">
        <v>3</v>
      </c>
      <c r="J176" s="179"/>
      <c r="K176" s="180"/>
      <c r="L176" s="180"/>
      <c r="M176" s="180"/>
      <c r="N176" s="180"/>
      <c r="O176" s="180"/>
      <c r="P176" s="180"/>
      <c r="Q176" s="180"/>
      <c r="R176" s="180"/>
      <c r="S176" s="179"/>
      <c r="T176" s="180"/>
    </row>
    <row r="177" spans="1:20" s="195" customFormat="1" ht="22.5" outlineLevel="3" x14ac:dyDescent="0.2">
      <c r="A177" s="185"/>
      <c r="B177" s="185"/>
      <c r="C177" s="185"/>
      <c r="D177" s="185"/>
      <c r="E177" s="210" t="s">
        <v>2201</v>
      </c>
      <c r="F177" s="268"/>
      <c r="G177" s="212" t="s">
        <v>2201</v>
      </c>
      <c r="H177" s="191" t="s">
        <v>1535</v>
      </c>
      <c r="I177" s="191">
        <v>4</v>
      </c>
      <c r="J177" s="191" t="s">
        <v>643</v>
      </c>
      <c r="K177" s="191">
        <v>3</v>
      </c>
      <c r="L177" s="192" t="s">
        <v>1197</v>
      </c>
      <c r="M177" s="192" t="s">
        <v>1198</v>
      </c>
      <c r="N177" s="192" t="s">
        <v>1518</v>
      </c>
      <c r="O177" s="192"/>
      <c r="P177" s="192"/>
      <c r="Q177" s="192"/>
      <c r="R177" s="192"/>
      <c r="S177" s="191" t="s">
        <v>2338</v>
      </c>
      <c r="T177" s="192" t="s">
        <v>1989</v>
      </c>
    </row>
    <row r="178" spans="1:20" s="161" customFormat="1" ht="17.25" x14ac:dyDescent="0.3">
      <c r="A178" s="152"/>
      <c r="B178" s="216" t="s">
        <v>2202</v>
      </c>
      <c r="C178" s="226"/>
      <c r="D178" s="226"/>
      <c r="E178" s="226"/>
      <c r="F178" s="274"/>
      <c r="G178" s="228" t="s">
        <v>2202</v>
      </c>
      <c r="H178" s="157" t="s">
        <v>1548</v>
      </c>
      <c r="I178" s="157">
        <v>1</v>
      </c>
      <c r="J178" s="157"/>
      <c r="K178" s="158"/>
      <c r="L178" s="158"/>
      <c r="M178" s="158"/>
      <c r="N178" s="158"/>
      <c r="O178" s="158"/>
      <c r="P178" s="158"/>
      <c r="Q178" s="158"/>
      <c r="R178" s="158"/>
      <c r="S178" s="157"/>
      <c r="T178" s="158"/>
    </row>
    <row r="179" spans="1:20" s="172" customFormat="1" ht="23.25" outlineLevel="1" x14ac:dyDescent="0.25">
      <c r="A179" s="162"/>
      <c r="B179" s="163"/>
      <c r="C179" s="164" t="s">
        <v>2203</v>
      </c>
      <c r="D179" s="165"/>
      <c r="E179" s="165"/>
      <c r="F179" s="266"/>
      <c r="G179" s="205" t="s">
        <v>2203</v>
      </c>
      <c r="H179" s="168" t="s">
        <v>1548</v>
      </c>
      <c r="I179" s="168">
        <v>2</v>
      </c>
      <c r="J179" s="168" t="s">
        <v>303</v>
      </c>
      <c r="K179" s="168">
        <v>1</v>
      </c>
      <c r="L179" s="169" t="s">
        <v>1012</v>
      </c>
      <c r="M179" s="169" t="s">
        <v>1013</v>
      </c>
      <c r="N179" s="169" t="s">
        <v>1540</v>
      </c>
      <c r="O179" s="169" t="s">
        <v>1545</v>
      </c>
      <c r="P179" s="169"/>
      <c r="Q179" s="169"/>
      <c r="R179" s="169" t="s">
        <v>1555</v>
      </c>
      <c r="S179" s="168" t="s">
        <v>2338</v>
      </c>
      <c r="T179" s="169" t="s">
        <v>1986</v>
      </c>
    </row>
    <row r="180" spans="1:20" s="161" customFormat="1" ht="24" x14ac:dyDescent="0.3">
      <c r="A180" s="152"/>
      <c r="B180" s="216" t="s">
        <v>2204</v>
      </c>
      <c r="C180" s="217"/>
      <c r="D180" s="217"/>
      <c r="E180" s="217"/>
      <c r="F180" s="271"/>
      <c r="G180" s="219" t="s">
        <v>2204</v>
      </c>
      <c r="H180" s="157" t="s">
        <v>1548</v>
      </c>
      <c r="I180" s="157">
        <v>1</v>
      </c>
      <c r="J180" s="157" t="s">
        <v>645</v>
      </c>
      <c r="K180" s="157">
        <v>1</v>
      </c>
      <c r="L180" s="158" t="s">
        <v>1199</v>
      </c>
      <c r="M180" s="158" t="s">
        <v>1200</v>
      </c>
      <c r="N180" s="158"/>
      <c r="O180" s="158"/>
      <c r="P180" s="158" t="s">
        <v>1664</v>
      </c>
      <c r="Q180" s="158"/>
      <c r="R180" s="158" t="s">
        <v>1551</v>
      </c>
      <c r="S180" s="157" t="s">
        <v>2404</v>
      </c>
      <c r="T180" s="158" t="s">
        <v>2012</v>
      </c>
    </row>
    <row r="181" spans="1:20" s="161" customFormat="1" ht="24" x14ac:dyDescent="0.3">
      <c r="A181" s="152"/>
      <c r="B181" s="153" t="s">
        <v>2204</v>
      </c>
      <c r="C181" s="235"/>
      <c r="D181" s="235"/>
      <c r="E181" s="235"/>
      <c r="F181" s="276"/>
      <c r="G181" s="237" t="s">
        <v>2204</v>
      </c>
      <c r="H181" s="157" t="s">
        <v>1548</v>
      </c>
      <c r="I181" s="157">
        <v>1</v>
      </c>
      <c r="J181" s="157" t="s">
        <v>660</v>
      </c>
      <c r="K181" s="157">
        <v>1</v>
      </c>
      <c r="L181" s="158" t="s">
        <v>1215</v>
      </c>
      <c r="M181" s="158" t="s">
        <v>1216</v>
      </c>
      <c r="N181" s="158"/>
      <c r="O181" s="158"/>
      <c r="P181" s="158" t="s">
        <v>1665</v>
      </c>
      <c r="Q181" s="158"/>
      <c r="R181" s="158" t="s">
        <v>1551</v>
      </c>
      <c r="S181" s="157" t="s">
        <v>2404</v>
      </c>
      <c r="T181" s="158" t="s">
        <v>2013</v>
      </c>
    </row>
    <row r="182" spans="1:20" s="172" customFormat="1" ht="23.25" outlineLevel="1" x14ac:dyDescent="0.25">
      <c r="A182" s="162"/>
      <c r="B182" s="163"/>
      <c r="C182" s="164" t="s">
        <v>2205</v>
      </c>
      <c r="D182" s="165"/>
      <c r="E182" s="165"/>
      <c r="F182" s="266"/>
      <c r="G182" s="205" t="s">
        <v>2205</v>
      </c>
      <c r="H182" s="168" t="s">
        <v>1536</v>
      </c>
      <c r="I182" s="168">
        <v>2</v>
      </c>
      <c r="J182" s="168"/>
      <c r="K182" s="168"/>
      <c r="L182" s="169"/>
      <c r="M182" s="169" t="s">
        <v>1667</v>
      </c>
      <c r="N182" s="169"/>
      <c r="O182" s="169"/>
      <c r="P182" s="169"/>
      <c r="Q182" s="169"/>
      <c r="R182" s="169"/>
      <c r="S182" s="168"/>
      <c r="T182" s="169"/>
    </row>
    <row r="183" spans="1:20" s="172" customFormat="1" ht="68.25" outlineLevel="1" x14ac:dyDescent="0.25">
      <c r="A183" s="162"/>
      <c r="B183" s="162"/>
      <c r="C183" s="234" t="s">
        <v>2206</v>
      </c>
      <c r="D183" s="223"/>
      <c r="E183" s="223"/>
      <c r="F183" s="273"/>
      <c r="G183" s="225" t="s">
        <v>2206</v>
      </c>
      <c r="H183" s="168" t="s">
        <v>1535</v>
      </c>
      <c r="I183" s="168">
        <v>2</v>
      </c>
      <c r="J183" s="168" t="s">
        <v>658</v>
      </c>
      <c r="K183" s="168">
        <v>2</v>
      </c>
      <c r="L183" s="169" t="s">
        <v>1213</v>
      </c>
      <c r="M183" s="169" t="s">
        <v>1214</v>
      </c>
      <c r="N183" s="169" t="s">
        <v>1546</v>
      </c>
      <c r="O183" s="169" t="s">
        <v>1668</v>
      </c>
      <c r="P183" s="169" t="s">
        <v>1664</v>
      </c>
      <c r="Q183" s="169"/>
      <c r="R183" s="169"/>
      <c r="S183" s="168" t="s">
        <v>1978</v>
      </c>
      <c r="T183" s="169" t="s">
        <v>2321</v>
      </c>
    </row>
    <row r="184" spans="1:20" s="172" customFormat="1" ht="68.25" outlineLevel="1" x14ac:dyDescent="0.25">
      <c r="A184" s="162"/>
      <c r="B184" s="162"/>
      <c r="C184" s="164" t="s">
        <v>2206</v>
      </c>
      <c r="D184" s="165"/>
      <c r="E184" s="165"/>
      <c r="F184" s="266"/>
      <c r="G184" s="205" t="s">
        <v>2206</v>
      </c>
      <c r="H184" s="168" t="s">
        <v>1535</v>
      </c>
      <c r="I184" s="168">
        <v>2</v>
      </c>
      <c r="J184" s="168" t="s">
        <v>666</v>
      </c>
      <c r="K184" s="168">
        <v>2</v>
      </c>
      <c r="L184" s="169" t="s">
        <v>1229</v>
      </c>
      <c r="M184" s="169" t="s">
        <v>1230</v>
      </c>
      <c r="N184" s="169" t="s">
        <v>1546</v>
      </c>
      <c r="O184" s="169" t="s">
        <v>1669</v>
      </c>
      <c r="P184" s="169" t="s">
        <v>1665</v>
      </c>
      <c r="Q184" s="169"/>
      <c r="R184" s="169"/>
      <c r="S184" s="168" t="s">
        <v>1978</v>
      </c>
      <c r="T184" s="169" t="s">
        <v>2323</v>
      </c>
    </row>
    <row r="185" spans="1:20" s="172" customFormat="1" ht="68.25" outlineLevel="1" x14ac:dyDescent="0.25">
      <c r="A185" s="162"/>
      <c r="B185" s="162"/>
      <c r="C185" s="164" t="s">
        <v>2207</v>
      </c>
      <c r="D185" s="165"/>
      <c r="E185" s="165"/>
      <c r="F185" s="266"/>
      <c r="G185" s="205" t="s">
        <v>2207</v>
      </c>
      <c r="H185" s="168" t="s">
        <v>1548</v>
      </c>
      <c r="I185" s="168">
        <v>2</v>
      </c>
      <c r="J185" s="168" t="s">
        <v>325</v>
      </c>
      <c r="K185" s="168">
        <v>2</v>
      </c>
      <c r="L185" s="169" t="s">
        <v>1211</v>
      </c>
      <c r="M185" s="169" t="s">
        <v>1212</v>
      </c>
      <c r="N185" s="169" t="s">
        <v>1540</v>
      </c>
      <c r="O185" s="169" t="s">
        <v>1668</v>
      </c>
      <c r="P185" s="169" t="s">
        <v>1664</v>
      </c>
      <c r="Q185" s="169"/>
      <c r="R185" s="169" t="s">
        <v>1555</v>
      </c>
      <c r="S185" s="168" t="s">
        <v>1978</v>
      </c>
      <c r="T185" s="169" t="s">
        <v>2320</v>
      </c>
    </row>
    <row r="186" spans="1:20" s="172" customFormat="1" ht="68.25" outlineLevel="1" x14ac:dyDescent="0.25">
      <c r="A186" s="162"/>
      <c r="B186" s="162"/>
      <c r="C186" s="164" t="s">
        <v>2207</v>
      </c>
      <c r="D186" s="165"/>
      <c r="E186" s="165"/>
      <c r="F186" s="266"/>
      <c r="G186" s="205" t="s">
        <v>2207</v>
      </c>
      <c r="H186" s="168" t="s">
        <v>1548</v>
      </c>
      <c r="I186" s="168">
        <v>2</v>
      </c>
      <c r="J186" s="168" t="s">
        <v>328</v>
      </c>
      <c r="K186" s="168">
        <v>2</v>
      </c>
      <c r="L186" s="169" t="s">
        <v>1227</v>
      </c>
      <c r="M186" s="169" t="s">
        <v>1228</v>
      </c>
      <c r="N186" s="169" t="s">
        <v>1540</v>
      </c>
      <c r="O186" s="169" t="s">
        <v>1669</v>
      </c>
      <c r="P186" s="169" t="s">
        <v>1665</v>
      </c>
      <c r="Q186" s="169" t="s">
        <v>2651</v>
      </c>
      <c r="R186" s="169" t="s">
        <v>1555</v>
      </c>
      <c r="S186" s="168" t="s">
        <v>1978</v>
      </c>
      <c r="T186" s="169" t="s">
        <v>2322</v>
      </c>
    </row>
    <row r="187" spans="1:20" s="172" customFormat="1" ht="68.25" outlineLevel="1" x14ac:dyDescent="0.25">
      <c r="A187" s="162"/>
      <c r="B187" s="162"/>
      <c r="C187" s="164" t="s">
        <v>2208</v>
      </c>
      <c r="D187" s="165"/>
      <c r="E187" s="165"/>
      <c r="F187" s="266"/>
      <c r="G187" s="205" t="s">
        <v>2208</v>
      </c>
      <c r="H187" s="168" t="s">
        <v>1535</v>
      </c>
      <c r="I187" s="168">
        <v>2</v>
      </c>
      <c r="J187" s="168" t="s">
        <v>651</v>
      </c>
      <c r="K187" s="168">
        <v>2</v>
      </c>
      <c r="L187" s="169" t="s">
        <v>1205</v>
      </c>
      <c r="M187" s="169" t="s">
        <v>1206</v>
      </c>
      <c r="N187" s="169" t="s">
        <v>1670</v>
      </c>
      <c r="O187" s="169"/>
      <c r="P187" s="169" t="s">
        <v>1664</v>
      </c>
      <c r="Q187" s="169"/>
      <c r="R187" s="169" t="s">
        <v>1551</v>
      </c>
      <c r="S187" s="169" t="s">
        <v>2429</v>
      </c>
      <c r="T187" s="169" t="s">
        <v>2310</v>
      </c>
    </row>
    <row r="188" spans="1:20" s="172" customFormat="1" ht="68.25" outlineLevel="1" x14ac:dyDescent="0.25">
      <c r="A188" s="162"/>
      <c r="B188" s="162"/>
      <c r="C188" s="164" t="s">
        <v>2208</v>
      </c>
      <c r="D188" s="165"/>
      <c r="E188" s="165"/>
      <c r="F188" s="266"/>
      <c r="G188" s="205" t="s">
        <v>2208</v>
      </c>
      <c r="H188" s="168" t="s">
        <v>1535</v>
      </c>
      <c r="I188" s="168">
        <v>2</v>
      </c>
      <c r="J188" s="168" t="s">
        <v>663</v>
      </c>
      <c r="K188" s="168">
        <v>2</v>
      </c>
      <c r="L188" s="169" t="s">
        <v>1221</v>
      </c>
      <c r="M188" s="169" t="s">
        <v>1222</v>
      </c>
      <c r="N188" s="169" t="s">
        <v>1670</v>
      </c>
      <c r="O188" s="169"/>
      <c r="P188" s="169" t="s">
        <v>1665</v>
      </c>
      <c r="Q188" s="169"/>
      <c r="R188" s="169" t="s">
        <v>1551</v>
      </c>
      <c r="S188" s="169" t="s">
        <v>2429</v>
      </c>
      <c r="T188" s="169" t="s">
        <v>2310</v>
      </c>
    </row>
    <row r="189" spans="1:20" s="172" customFormat="1" ht="90.75" outlineLevel="1" x14ac:dyDescent="0.25">
      <c r="A189" s="162"/>
      <c r="B189" s="162"/>
      <c r="C189" s="164" t="s">
        <v>2209</v>
      </c>
      <c r="D189" s="165"/>
      <c r="E189" s="165"/>
      <c r="F189" s="266"/>
      <c r="G189" s="205" t="s">
        <v>2209</v>
      </c>
      <c r="H189" s="168" t="s">
        <v>1536</v>
      </c>
      <c r="I189" s="168">
        <v>2</v>
      </c>
      <c r="J189" s="168" t="s">
        <v>647</v>
      </c>
      <c r="K189" s="168">
        <v>2</v>
      </c>
      <c r="L189" s="169" t="s">
        <v>1201</v>
      </c>
      <c r="M189" s="169" t="s">
        <v>1202</v>
      </c>
      <c r="N189" s="169" t="s">
        <v>1671</v>
      </c>
      <c r="O189" s="169" t="s">
        <v>1672</v>
      </c>
      <c r="P189" s="169" t="s">
        <v>1664</v>
      </c>
      <c r="Q189" s="169" t="s">
        <v>1865</v>
      </c>
      <c r="R189" s="169"/>
      <c r="S189" s="169" t="s">
        <v>2436</v>
      </c>
      <c r="T189" s="169" t="s">
        <v>2015</v>
      </c>
    </row>
    <row r="190" spans="1:20" s="172" customFormat="1" ht="90.75" outlineLevel="1" x14ac:dyDescent="0.25">
      <c r="A190" s="162"/>
      <c r="B190" s="162"/>
      <c r="C190" s="234" t="s">
        <v>2209</v>
      </c>
      <c r="D190" s="223"/>
      <c r="E190" s="223"/>
      <c r="F190" s="273"/>
      <c r="G190" s="225" t="s">
        <v>2209</v>
      </c>
      <c r="H190" s="168" t="s">
        <v>1536</v>
      </c>
      <c r="I190" s="168">
        <v>2</v>
      </c>
      <c r="J190" s="168" t="s">
        <v>661</v>
      </c>
      <c r="K190" s="168">
        <v>2</v>
      </c>
      <c r="L190" s="169" t="s">
        <v>1217</v>
      </c>
      <c r="M190" s="169" t="s">
        <v>1218</v>
      </c>
      <c r="N190" s="169" t="s">
        <v>1671</v>
      </c>
      <c r="O190" s="169" t="s">
        <v>1673</v>
      </c>
      <c r="P190" s="169" t="s">
        <v>1665</v>
      </c>
      <c r="Q190" s="169" t="s">
        <v>1865</v>
      </c>
      <c r="R190" s="169"/>
      <c r="S190" s="169" t="s">
        <v>2437</v>
      </c>
      <c r="T190" s="169" t="s">
        <v>2016</v>
      </c>
    </row>
    <row r="191" spans="1:20" s="183" customFormat="1" outlineLevel="2" x14ac:dyDescent="0.25">
      <c r="A191" s="173"/>
      <c r="B191" s="173"/>
      <c r="C191" s="173"/>
      <c r="D191" s="206" t="s">
        <v>2210</v>
      </c>
      <c r="E191" s="207"/>
      <c r="F191" s="267"/>
      <c r="G191" s="209" t="s">
        <v>2210</v>
      </c>
      <c r="H191" s="179" t="s">
        <v>1536</v>
      </c>
      <c r="I191" s="179">
        <v>3</v>
      </c>
      <c r="J191" s="179"/>
      <c r="K191" s="179"/>
      <c r="L191" s="180"/>
      <c r="M191" s="180" t="s">
        <v>1675</v>
      </c>
      <c r="N191" s="180"/>
      <c r="O191" s="180"/>
      <c r="P191" s="180"/>
      <c r="Q191" s="180"/>
      <c r="R191" s="180"/>
      <c r="S191" s="179"/>
      <c r="T191" s="180"/>
    </row>
    <row r="192" spans="1:20" s="172" customFormat="1" ht="57" outlineLevel="1" x14ac:dyDescent="0.25">
      <c r="A192" s="162"/>
      <c r="B192" s="162"/>
      <c r="C192" s="164" t="s">
        <v>2211</v>
      </c>
      <c r="D192" s="223"/>
      <c r="E192" s="223"/>
      <c r="F192" s="273"/>
      <c r="G192" s="225" t="s">
        <v>2211</v>
      </c>
      <c r="H192" s="168" t="s">
        <v>1535</v>
      </c>
      <c r="I192" s="168">
        <v>2</v>
      </c>
      <c r="J192" s="168" t="s">
        <v>649</v>
      </c>
      <c r="K192" s="168">
        <v>2</v>
      </c>
      <c r="L192" s="169" t="s">
        <v>1203</v>
      </c>
      <c r="M192" s="169" t="s">
        <v>1204</v>
      </c>
      <c r="N192" s="169" t="s">
        <v>1671</v>
      </c>
      <c r="O192" s="169"/>
      <c r="P192" s="169" t="s">
        <v>1664</v>
      </c>
      <c r="Q192" s="169"/>
      <c r="R192" s="169"/>
      <c r="S192" s="169" t="s">
        <v>2429</v>
      </c>
      <c r="T192" s="169" t="s">
        <v>2014</v>
      </c>
    </row>
    <row r="193" spans="1:20" s="172" customFormat="1" ht="57" outlineLevel="1" x14ac:dyDescent="0.25">
      <c r="A193" s="162"/>
      <c r="B193" s="162"/>
      <c r="C193" s="234" t="s">
        <v>2211</v>
      </c>
      <c r="D193" s="223"/>
      <c r="E193" s="223"/>
      <c r="F193" s="273"/>
      <c r="G193" s="225" t="s">
        <v>2211</v>
      </c>
      <c r="H193" s="168" t="s">
        <v>1535</v>
      </c>
      <c r="I193" s="168">
        <v>2</v>
      </c>
      <c r="J193" s="168" t="s">
        <v>662</v>
      </c>
      <c r="K193" s="168">
        <v>2</v>
      </c>
      <c r="L193" s="169" t="s">
        <v>1219</v>
      </c>
      <c r="M193" s="169" t="s">
        <v>1220</v>
      </c>
      <c r="N193" s="169" t="s">
        <v>1671</v>
      </c>
      <c r="O193" s="169"/>
      <c r="P193" s="169" t="s">
        <v>1665</v>
      </c>
      <c r="Q193" s="169"/>
      <c r="R193" s="169"/>
      <c r="S193" s="169" t="s">
        <v>2429</v>
      </c>
      <c r="T193" s="169" t="s">
        <v>2014</v>
      </c>
    </row>
    <row r="194" spans="1:20" s="183" customFormat="1" outlineLevel="2" x14ac:dyDescent="0.25">
      <c r="A194" s="173"/>
      <c r="B194" s="173"/>
      <c r="C194" s="173"/>
      <c r="D194" s="206" t="s">
        <v>2212</v>
      </c>
      <c r="E194" s="207"/>
      <c r="F194" s="267"/>
      <c r="G194" s="209" t="s">
        <v>2212</v>
      </c>
      <c r="H194" s="179" t="s">
        <v>1536</v>
      </c>
      <c r="I194" s="179">
        <v>3</v>
      </c>
      <c r="J194" s="179"/>
      <c r="K194" s="179"/>
      <c r="L194" s="180"/>
      <c r="M194" s="180" t="s">
        <v>1675</v>
      </c>
      <c r="N194" s="180"/>
      <c r="O194" s="180"/>
      <c r="P194" s="180"/>
      <c r="Q194" s="180"/>
      <c r="R194" s="180"/>
      <c r="S194" s="179"/>
      <c r="T194" s="180"/>
    </row>
    <row r="195" spans="1:20" s="172" customFormat="1" ht="15.75" outlineLevel="1" x14ac:dyDescent="0.25">
      <c r="A195" s="162"/>
      <c r="B195" s="162"/>
      <c r="C195" s="164" t="s">
        <v>2213</v>
      </c>
      <c r="D195" s="223"/>
      <c r="E195" s="223"/>
      <c r="F195" s="273"/>
      <c r="G195" s="225" t="s">
        <v>2213</v>
      </c>
      <c r="H195" s="168" t="s">
        <v>1548</v>
      </c>
      <c r="I195" s="168">
        <v>2</v>
      </c>
      <c r="J195" s="168"/>
      <c r="K195" s="168"/>
      <c r="L195" s="169"/>
      <c r="M195" s="169"/>
      <c r="N195" s="169"/>
      <c r="O195" s="169"/>
      <c r="P195" s="169"/>
      <c r="Q195" s="169"/>
      <c r="R195" s="169"/>
      <c r="S195" s="168"/>
      <c r="T195" s="169"/>
    </row>
    <row r="196" spans="1:20" s="183" customFormat="1" ht="45.75" outlineLevel="2" x14ac:dyDescent="0.25">
      <c r="A196" s="173"/>
      <c r="B196" s="173"/>
      <c r="C196" s="173"/>
      <c r="D196" s="175" t="s">
        <v>2214</v>
      </c>
      <c r="E196" s="176"/>
      <c r="F196" s="272"/>
      <c r="G196" s="221" t="s">
        <v>2214</v>
      </c>
      <c r="H196" s="179" t="s">
        <v>1535</v>
      </c>
      <c r="I196" s="179">
        <v>3</v>
      </c>
      <c r="J196" s="179" t="s">
        <v>653</v>
      </c>
      <c r="K196" s="179">
        <v>2</v>
      </c>
      <c r="L196" s="180" t="s">
        <v>1207</v>
      </c>
      <c r="M196" s="180" t="s">
        <v>1208</v>
      </c>
      <c r="N196" s="180" t="s">
        <v>1546</v>
      </c>
      <c r="O196" s="180" t="s">
        <v>1678</v>
      </c>
      <c r="P196" s="180" t="s">
        <v>1664</v>
      </c>
      <c r="Q196" s="180" t="s">
        <v>2656</v>
      </c>
      <c r="R196" s="180" t="s">
        <v>1680</v>
      </c>
      <c r="S196" s="179" t="s">
        <v>2405</v>
      </c>
      <c r="T196" s="180" t="s">
        <v>2017</v>
      </c>
    </row>
    <row r="197" spans="1:20" s="183" customFormat="1" ht="45.75" outlineLevel="2" x14ac:dyDescent="0.25">
      <c r="A197" s="173"/>
      <c r="B197" s="173"/>
      <c r="C197" s="173"/>
      <c r="D197" s="175" t="s">
        <v>2214</v>
      </c>
      <c r="E197" s="176"/>
      <c r="F197" s="272"/>
      <c r="G197" s="221" t="s">
        <v>2214</v>
      </c>
      <c r="H197" s="179" t="s">
        <v>1535</v>
      </c>
      <c r="I197" s="179">
        <v>3</v>
      </c>
      <c r="J197" s="179" t="s">
        <v>664</v>
      </c>
      <c r="K197" s="179">
        <v>2</v>
      </c>
      <c r="L197" s="180" t="s">
        <v>1223</v>
      </c>
      <c r="M197" s="180" t="s">
        <v>1224</v>
      </c>
      <c r="N197" s="180" t="s">
        <v>1546</v>
      </c>
      <c r="O197" s="180" t="s">
        <v>1681</v>
      </c>
      <c r="P197" s="180" t="s">
        <v>1665</v>
      </c>
      <c r="Q197" s="180" t="s">
        <v>2656</v>
      </c>
      <c r="R197" s="180" t="s">
        <v>1680</v>
      </c>
      <c r="S197" s="179" t="s">
        <v>2405</v>
      </c>
      <c r="T197" s="180" t="s">
        <v>2017</v>
      </c>
    </row>
    <row r="198" spans="1:20" s="183" customFormat="1" ht="203.25" outlineLevel="2" x14ac:dyDescent="0.25">
      <c r="A198" s="173"/>
      <c r="B198" s="173"/>
      <c r="C198" s="173"/>
      <c r="D198" s="175" t="s">
        <v>2215</v>
      </c>
      <c r="E198" s="176"/>
      <c r="F198" s="272"/>
      <c r="G198" s="221" t="s">
        <v>2215</v>
      </c>
      <c r="H198" s="179" t="s">
        <v>1535</v>
      </c>
      <c r="I198" s="179">
        <v>3</v>
      </c>
      <c r="J198" s="179" t="s">
        <v>655</v>
      </c>
      <c r="K198" s="179">
        <v>2</v>
      </c>
      <c r="L198" s="180" t="s">
        <v>1209</v>
      </c>
      <c r="M198" s="180" t="s">
        <v>1210</v>
      </c>
      <c r="N198" s="180" t="s">
        <v>1670</v>
      </c>
      <c r="O198" s="180" t="s">
        <v>1682</v>
      </c>
      <c r="P198" s="180" t="s">
        <v>1664</v>
      </c>
      <c r="Q198" s="180"/>
      <c r="R198" s="180" t="s">
        <v>1625</v>
      </c>
      <c r="S198" s="179" t="s">
        <v>2406</v>
      </c>
      <c r="T198" s="180" t="s">
        <v>2018</v>
      </c>
    </row>
    <row r="199" spans="1:20" s="183" customFormat="1" ht="203.25" outlineLevel="2" x14ac:dyDescent="0.25">
      <c r="A199" s="173"/>
      <c r="B199" s="173"/>
      <c r="C199" s="173"/>
      <c r="D199" s="175" t="s">
        <v>2215</v>
      </c>
      <c r="E199" s="176"/>
      <c r="F199" s="272"/>
      <c r="G199" s="221" t="s">
        <v>2215</v>
      </c>
      <c r="H199" s="179" t="s">
        <v>1535</v>
      </c>
      <c r="I199" s="179">
        <v>3</v>
      </c>
      <c r="J199" s="179" t="s">
        <v>665</v>
      </c>
      <c r="K199" s="179">
        <v>2</v>
      </c>
      <c r="L199" s="180" t="s">
        <v>1225</v>
      </c>
      <c r="M199" s="180" t="s">
        <v>1226</v>
      </c>
      <c r="N199" s="180" t="s">
        <v>1670</v>
      </c>
      <c r="O199" s="180" t="s">
        <v>1683</v>
      </c>
      <c r="P199" s="180" t="s">
        <v>1665</v>
      </c>
      <c r="Q199" s="180"/>
      <c r="R199" s="180" t="s">
        <v>1555</v>
      </c>
      <c r="S199" s="179" t="s">
        <v>2406</v>
      </c>
      <c r="T199" s="180" t="s">
        <v>2018</v>
      </c>
    </row>
    <row r="200" spans="1:20" s="183" customFormat="1" outlineLevel="2" x14ac:dyDescent="0.25">
      <c r="A200" s="173"/>
      <c r="B200" s="173"/>
      <c r="C200" s="173"/>
      <c r="D200" s="206" t="s">
        <v>2216</v>
      </c>
      <c r="E200" s="207"/>
      <c r="F200" s="267"/>
      <c r="G200" s="209" t="s">
        <v>2216</v>
      </c>
      <c r="H200" s="179" t="s">
        <v>1536</v>
      </c>
      <c r="I200" s="179">
        <v>3</v>
      </c>
      <c r="J200" s="179"/>
      <c r="K200" s="180"/>
      <c r="L200" s="180"/>
      <c r="M200" s="180"/>
      <c r="N200" s="180"/>
      <c r="O200" s="180"/>
      <c r="P200" s="180"/>
      <c r="Q200" s="180"/>
      <c r="R200" s="180"/>
      <c r="S200" s="179"/>
      <c r="T200" s="180"/>
    </row>
    <row r="201" spans="1:20" s="195" customFormat="1" ht="12.75" outlineLevel="3" x14ac:dyDescent="0.2">
      <c r="A201" s="185"/>
      <c r="B201" s="185"/>
      <c r="C201" s="185"/>
      <c r="D201" s="185"/>
      <c r="E201" s="210" t="s">
        <v>2217</v>
      </c>
      <c r="F201" s="268"/>
      <c r="G201" s="212" t="s">
        <v>2217</v>
      </c>
      <c r="H201" s="191" t="s">
        <v>1535</v>
      </c>
      <c r="I201" s="191">
        <v>4</v>
      </c>
      <c r="J201" s="191"/>
      <c r="K201" s="192"/>
      <c r="L201" s="192"/>
      <c r="M201" s="192" t="s">
        <v>1608</v>
      </c>
      <c r="N201" s="192"/>
      <c r="O201" s="192"/>
      <c r="P201" s="192"/>
      <c r="Q201" s="192"/>
      <c r="R201" s="192"/>
      <c r="S201" s="191"/>
      <c r="T201" s="192"/>
    </row>
    <row r="202" spans="1:20" s="161" customFormat="1" ht="17.25" x14ac:dyDescent="0.3">
      <c r="A202" s="152"/>
      <c r="B202" s="216" t="s">
        <v>2218</v>
      </c>
      <c r="C202" s="226"/>
      <c r="D202" s="226"/>
      <c r="E202" s="226"/>
      <c r="F202" s="274"/>
      <c r="G202" s="228" t="s">
        <v>2218</v>
      </c>
      <c r="H202" s="157" t="s">
        <v>1548</v>
      </c>
      <c r="I202" s="157">
        <v>1</v>
      </c>
      <c r="J202" s="157"/>
      <c r="K202" s="158"/>
      <c r="L202" s="158"/>
      <c r="M202" s="158"/>
      <c r="N202" s="158"/>
      <c r="O202" s="158"/>
      <c r="P202" s="158"/>
      <c r="Q202" s="158"/>
      <c r="R202" s="158"/>
      <c r="S202" s="157"/>
      <c r="T202" s="158"/>
    </row>
    <row r="203" spans="1:20" s="172" customFormat="1" ht="15.75" outlineLevel="1" x14ac:dyDescent="0.25">
      <c r="A203" s="162"/>
      <c r="B203" s="163"/>
      <c r="C203" s="164" t="s">
        <v>2219</v>
      </c>
      <c r="D203" s="165"/>
      <c r="E203" s="165"/>
      <c r="F203" s="266"/>
      <c r="G203" s="205" t="s">
        <v>2219</v>
      </c>
      <c r="H203" s="168" t="s">
        <v>1535</v>
      </c>
      <c r="I203" s="168">
        <v>2</v>
      </c>
      <c r="J203" s="168" t="s">
        <v>339</v>
      </c>
      <c r="K203" s="168">
        <v>2</v>
      </c>
      <c r="L203" s="169" t="s">
        <v>1241</v>
      </c>
      <c r="M203" s="169" t="s">
        <v>1242</v>
      </c>
      <c r="N203" s="169" t="s">
        <v>1671</v>
      </c>
      <c r="O203" s="169" t="s">
        <v>1687</v>
      </c>
      <c r="P203" s="169"/>
      <c r="Q203" s="169"/>
      <c r="R203" s="169" t="s">
        <v>1555</v>
      </c>
      <c r="S203" s="168" t="s">
        <v>2338</v>
      </c>
      <c r="T203" s="169" t="s">
        <v>340</v>
      </c>
    </row>
    <row r="204" spans="1:20" s="172" customFormat="1" ht="23.25" outlineLevel="1" x14ac:dyDescent="0.25">
      <c r="A204" s="162"/>
      <c r="B204" s="162"/>
      <c r="C204" s="234" t="s">
        <v>2219</v>
      </c>
      <c r="D204" s="223"/>
      <c r="E204" s="223"/>
      <c r="F204" s="273"/>
      <c r="G204" s="225" t="s">
        <v>2219</v>
      </c>
      <c r="H204" s="168" t="s">
        <v>1536</v>
      </c>
      <c r="I204" s="168">
        <v>2</v>
      </c>
      <c r="J204" s="168" t="s">
        <v>674</v>
      </c>
      <c r="K204" s="168">
        <v>2</v>
      </c>
      <c r="L204" s="169" t="s">
        <v>1243</v>
      </c>
      <c r="M204" s="169" t="s">
        <v>1244</v>
      </c>
      <c r="N204" s="169" t="s">
        <v>1671</v>
      </c>
      <c r="O204" s="169" t="s">
        <v>1688</v>
      </c>
      <c r="P204" s="169"/>
      <c r="Q204" s="169"/>
      <c r="R204" s="169" t="s">
        <v>1555</v>
      </c>
      <c r="S204" s="168" t="s">
        <v>2338</v>
      </c>
      <c r="T204" s="169"/>
    </row>
    <row r="205" spans="1:20" s="183" customFormat="1" outlineLevel="2" x14ac:dyDescent="0.25">
      <c r="A205" s="173"/>
      <c r="B205" s="173"/>
      <c r="C205" s="173"/>
      <c r="D205" s="206" t="s">
        <v>2220</v>
      </c>
      <c r="E205" s="207"/>
      <c r="F205" s="267"/>
      <c r="G205" s="209" t="s">
        <v>2220</v>
      </c>
      <c r="H205" s="179" t="s">
        <v>1536</v>
      </c>
      <c r="I205" s="179">
        <v>3</v>
      </c>
      <c r="J205" s="179"/>
      <c r="K205" s="180"/>
      <c r="L205" s="180"/>
      <c r="M205" s="180" t="s">
        <v>1690</v>
      </c>
      <c r="N205" s="180"/>
      <c r="O205" s="180"/>
      <c r="P205" s="180"/>
      <c r="Q205" s="180"/>
      <c r="R205" s="180"/>
      <c r="S205" s="179"/>
      <c r="T205" s="180"/>
    </row>
    <row r="206" spans="1:20" s="172" customFormat="1" ht="34.5" outlineLevel="1" x14ac:dyDescent="0.25">
      <c r="A206" s="162"/>
      <c r="B206" s="162"/>
      <c r="C206" s="164" t="s">
        <v>2221</v>
      </c>
      <c r="D206" s="223"/>
      <c r="E206" s="223"/>
      <c r="F206" s="273"/>
      <c r="G206" s="225" t="s">
        <v>2221</v>
      </c>
      <c r="H206" s="168" t="s">
        <v>1548</v>
      </c>
      <c r="I206" s="168">
        <v>2</v>
      </c>
      <c r="J206" s="168" t="s">
        <v>679</v>
      </c>
      <c r="K206" s="168">
        <v>1</v>
      </c>
      <c r="L206" s="169" t="s">
        <v>1253</v>
      </c>
      <c r="M206" s="169" t="s">
        <v>1254</v>
      </c>
      <c r="N206" s="169"/>
      <c r="O206" s="169" t="s">
        <v>1692</v>
      </c>
      <c r="P206" s="169"/>
      <c r="Q206" s="169"/>
      <c r="R206" s="169" t="s">
        <v>1538</v>
      </c>
      <c r="S206" s="168" t="s">
        <v>2407</v>
      </c>
      <c r="T206" s="169"/>
    </row>
    <row r="207" spans="1:20" s="183" customFormat="1" ht="409.6" outlineLevel="2" x14ac:dyDescent="0.25">
      <c r="A207" s="173"/>
      <c r="B207" s="173"/>
      <c r="C207" s="173"/>
      <c r="D207" s="206" t="s">
        <v>2222</v>
      </c>
      <c r="E207" s="207"/>
      <c r="F207" s="267"/>
      <c r="G207" s="209" t="s">
        <v>2222</v>
      </c>
      <c r="H207" s="179" t="s">
        <v>1535</v>
      </c>
      <c r="I207" s="179">
        <v>3</v>
      </c>
      <c r="J207" s="179" t="s">
        <v>181</v>
      </c>
      <c r="K207" s="179">
        <v>2</v>
      </c>
      <c r="L207" s="180" t="s">
        <v>1255</v>
      </c>
      <c r="M207" s="180" t="s">
        <v>1256</v>
      </c>
      <c r="N207" s="180" t="s">
        <v>1671</v>
      </c>
      <c r="O207" s="180" t="s">
        <v>1693</v>
      </c>
      <c r="P207" s="180"/>
      <c r="Q207" s="180" t="s">
        <v>1869</v>
      </c>
      <c r="R207" s="180" t="s">
        <v>1538</v>
      </c>
      <c r="S207" s="179" t="s">
        <v>2408</v>
      </c>
      <c r="T207" s="180" t="s">
        <v>343</v>
      </c>
    </row>
    <row r="208" spans="1:20" s="195" customFormat="1" ht="12.75" outlineLevel="3" x14ac:dyDescent="0.2">
      <c r="A208" s="185"/>
      <c r="B208" s="185"/>
      <c r="C208" s="185"/>
      <c r="D208" s="185"/>
      <c r="E208" s="210" t="s">
        <v>2223</v>
      </c>
      <c r="F208" s="268"/>
      <c r="G208" s="212" t="s">
        <v>2223</v>
      </c>
      <c r="H208" s="191" t="s">
        <v>1536</v>
      </c>
      <c r="I208" s="191">
        <v>4</v>
      </c>
      <c r="J208" s="191"/>
      <c r="K208" s="191"/>
      <c r="L208" s="192"/>
      <c r="M208" s="192" t="s">
        <v>1690</v>
      </c>
      <c r="N208" s="192"/>
      <c r="O208" s="192"/>
      <c r="P208" s="192"/>
      <c r="Q208" s="192"/>
      <c r="R208" s="192"/>
      <c r="S208" s="191"/>
      <c r="T208" s="192"/>
    </row>
    <row r="209" spans="1:20" s="183" customFormat="1" ht="237" outlineLevel="2" x14ac:dyDescent="0.25">
      <c r="A209" s="173"/>
      <c r="B209" s="173"/>
      <c r="C209" s="173"/>
      <c r="D209" s="206" t="s">
        <v>2224</v>
      </c>
      <c r="E209" s="207"/>
      <c r="F209" s="267"/>
      <c r="G209" s="209" t="s">
        <v>2224</v>
      </c>
      <c r="H209" s="179" t="s">
        <v>1536</v>
      </c>
      <c r="I209" s="179">
        <v>3</v>
      </c>
      <c r="J209" s="179" t="s">
        <v>183</v>
      </c>
      <c r="K209" s="179">
        <v>2</v>
      </c>
      <c r="L209" s="180" t="s">
        <v>1257</v>
      </c>
      <c r="M209" s="180" t="s">
        <v>1258</v>
      </c>
      <c r="N209" s="180" t="s">
        <v>1671</v>
      </c>
      <c r="O209" s="180" t="s">
        <v>1695</v>
      </c>
      <c r="P209" s="180"/>
      <c r="Q209" s="180" t="s">
        <v>1870</v>
      </c>
      <c r="R209" s="180"/>
      <c r="S209" s="179" t="s">
        <v>2409</v>
      </c>
      <c r="T209" s="180" t="s">
        <v>2019</v>
      </c>
    </row>
    <row r="210" spans="1:20" s="195" customFormat="1" ht="12.75" outlineLevel="3" x14ac:dyDescent="0.2">
      <c r="A210" s="185"/>
      <c r="B210" s="185"/>
      <c r="C210" s="185"/>
      <c r="D210" s="185"/>
      <c r="E210" s="210" t="s">
        <v>2225</v>
      </c>
      <c r="F210" s="268"/>
      <c r="G210" s="212" t="s">
        <v>2225</v>
      </c>
      <c r="H210" s="191" t="s">
        <v>1536</v>
      </c>
      <c r="I210" s="191">
        <v>4</v>
      </c>
      <c r="J210" s="191"/>
      <c r="K210" s="191"/>
      <c r="L210" s="192"/>
      <c r="M210" s="192" t="s">
        <v>1690</v>
      </c>
      <c r="N210" s="192"/>
      <c r="O210" s="192"/>
      <c r="P210" s="192"/>
      <c r="Q210" s="192"/>
      <c r="R210" s="192"/>
      <c r="S210" s="191"/>
      <c r="T210" s="192"/>
    </row>
    <row r="211" spans="1:20" s="183" customFormat="1" outlineLevel="2" x14ac:dyDescent="0.25">
      <c r="A211" s="173"/>
      <c r="B211" s="173"/>
      <c r="C211" s="173"/>
      <c r="D211" s="206" t="s">
        <v>2226</v>
      </c>
      <c r="E211" s="207"/>
      <c r="F211" s="267"/>
      <c r="G211" s="209" t="s">
        <v>2226</v>
      </c>
      <c r="H211" s="179" t="s">
        <v>1536</v>
      </c>
      <c r="I211" s="179">
        <v>3</v>
      </c>
      <c r="J211" s="180"/>
      <c r="K211" s="179"/>
      <c r="L211" s="180"/>
      <c r="M211" s="180"/>
      <c r="N211" s="180"/>
      <c r="O211" s="180"/>
      <c r="P211" s="180"/>
      <c r="Q211" s="180"/>
      <c r="R211" s="180"/>
      <c r="S211" s="179"/>
      <c r="T211" s="180"/>
    </row>
    <row r="212" spans="1:20" s="195" customFormat="1" ht="315" outlineLevel="3" x14ac:dyDescent="0.2">
      <c r="A212" s="185"/>
      <c r="B212" s="185"/>
      <c r="C212" s="185"/>
      <c r="D212" s="185"/>
      <c r="E212" s="188" t="s">
        <v>2227</v>
      </c>
      <c r="F212" s="270"/>
      <c r="G212" s="215" t="s">
        <v>2227</v>
      </c>
      <c r="H212" s="191" t="s">
        <v>1535</v>
      </c>
      <c r="I212" s="191">
        <v>4</v>
      </c>
      <c r="J212" s="191" t="s">
        <v>345</v>
      </c>
      <c r="K212" s="191">
        <v>2</v>
      </c>
      <c r="L212" s="192" t="s">
        <v>1259</v>
      </c>
      <c r="M212" s="192" t="s">
        <v>1260</v>
      </c>
      <c r="N212" s="192" t="s">
        <v>1546</v>
      </c>
      <c r="O212" s="192" t="s">
        <v>1698</v>
      </c>
      <c r="P212" s="192"/>
      <c r="Q212" s="192" t="s">
        <v>2656</v>
      </c>
      <c r="R212" s="192" t="s">
        <v>1699</v>
      </c>
      <c r="S212" s="191" t="s">
        <v>2410</v>
      </c>
      <c r="T212" s="192" t="s">
        <v>2020</v>
      </c>
    </row>
    <row r="213" spans="1:20" s="195" customFormat="1" ht="22.5" outlineLevel="3" x14ac:dyDescent="0.2">
      <c r="A213" s="185"/>
      <c r="B213" s="185"/>
      <c r="C213" s="185"/>
      <c r="D213" s="185"/>
      <c r="E213" s="188" t="s">
        <v>2228</v>
      </c>
      <c r="F213" s="270"/>
      <c r="G213" s="215" t="s">
        <v>2228</v>
      </c>
      <c r="H213" s="191" t="s">
        <v>1535</v>
      </c>
      <c r="I213" s="191">
        <v>4</v>
      </c>
      <c r="J213" s="191" t="s">
        <v>348</v>
      </c>
      <c r="K213" s="191">
        <v>2</v>
      </c>
      <c r="L213" s="192" t="s">
        <v>1261</v>
      </c>
      <c r="M213" s="192" t="s">
        <v>1262</v>
      </c>
      <c r="N213" s="192" t="s">
        <v>1670</v>
      </c>
      <c r="O213" s="192" t="s">
        <v>1700</v>
      </c>
      <c r="P213" s="192"/>
      <c r="Q213" s="192"/>
      <c r="R213" s="192" t="s">
        <v>1551</v>
      </c>
      <c r="S213" s="191" t="s">
        <v>2411</v>
      </c>
      <c r="T213" s="192" t="s">
        <v>2021</v>
      </c>
    </row>
    <row r="214" spans="1:20" s="195" customFormat="1" ht="247.5" outlineLevel="3" x14ac:dyDescent="0.2">
      <c r="A214" s="185"/>
      <c r="B214" s="185"/>
      <c r="C214" s="185"/>
      <c r="D214" s="185"/>
      <c r="E214" s="188" t="s">
        <v>2229</v>
      </c>
      <c r="F214" s="270"/>
      <c r="G214" s="215" t="s">
        <v>2229</v>
      </c>
      <c r="H214" s="191" t="s">
        <v>1535</v>
      </c>
      <c r="I214" s="191">
        <v>4</v>
      </c>
      <c r="J214" s="191" t="s">
        <v>686</v>
      </c>
      <c r="K214" s="191">
        <v>2</v>
      </c>
      <c r="L214" s="192" t="s">
        <v>1265</v>
      </c>
      <c r="M214" s="192" t="s">
        <v>1266</v>
      </c>
      <c r="N214" s="192" t="s">
        <v>1546</v>
      </c>
      <c r="O214" s="192" t="s">
        <v>1701</v>
      </c>
      <c r="P214" s="192"/>
      <c r="Q214" s="192" t="s">
        <v>2650</v>
      </c>
      <c r="R214" s="192" t="s">
        <v>1551</v>
      </c>
      <c r="S214" s="191" t="s">
        <v>2410</v>
      </c>
      <c r="T214" s="192" t="s">
        <v>2649</v>
      </c>
    </row>
    <row r="215" spans="1:20" s="195" customFormat="1" ht="247.5" outlineLevel="3" x14ac:dyDescent="0.2">
      <c r="A215" s="185"/>
      <c r="B215" s="185"/>
      <c r="C215" s="185"/>
      <c r="D215" s="185"/>
      <c r="E215" s="188" t="s">
        <v>2230</v>
      </c>
      <c r="F215" s="270"/>
      <c r="G215" s="215" t="s">
        <v>2230</v>
      </c>
      <c r="H215" s="191" t="s">
        <v>1548</v>
      </c>
      <c r="I215" s="191">
        <v>4</v>
      </c>
      <c r="J215" s="191" t="s">
        <v>185</v>
      </c>
      <c r="K215" s="191">
        <v>2</v>
      </c>
      <c r="L215" s="192" t="s">
        <v>1263</v>
      </c>
      <c r="M215" s="192" t="s">
        <v>1264</v>
      </c>
      <c r="N215" s="192" t="s">
        <v>1540</v>
      </c>
      <c r="O215" s="192" t="s">
        <v>1701</v>
      </c>
      <c r="P215" s="192"/>
      <c r="Q215" s="192"/>
      <c r="R215" s="192" t="s">
        <v>1625</v>
      </c>
      <c r="S215" s="191" t="s">
        <v>2412</v>
      </c>
      <c r="T215" s="192" t="s">
        <v>2324</v>
      </c>
    </row>
    <row r="216" spans="1:20" s="195" customFormat="1" ht="12.75" outlineLevel="3" x14ac:dyDescent="0.2">
      <c r="A216" s="185"/>
      <c r="B216" s="185"/>
      <c r="C216" s="185"/>
      <c r="D216" s="185"/>
      <c r="E216" s="210" t="s">
        <v>2231</v>
      </c>
      <c r="F216" s="268"/>
      <c r="G216" s="212" t="s">
        <v>2231</v>
      </c>
      <c r="H216" s="191" t="s">
        <v>1536</v>
      </c>
      <c r="I216" s="191">
        <v>4</v>
      </c>
      <c r="J216" s="192"/>
      <c r="K216" s="191"/>
      <c r="L216" s="192"/>
      <c r="M216" s="192"/>
      <c r="N216" s="192"/>
      <c r="O216" s="192"/>
      <c r="P216" s="192"/>
      <c r="Q216" s="192"/>
      <c r="R216" s="192"/>
      <c r="S216" s="191"/>
      <c r="T216" s="192"/>
    </row>
    <row r="217" spans="1:20" s="203" customFormat="1" ht="11.25" outlineLevel="4" x14ac:dyDescent="0.2">
      <c r="A217" s="196"/>
      <c r="B217" s="196"/>
      <c r="C217" s="196"/>
      <c r="D217" s="196"/>
      <c r="E217" s="196"/>
      <c r="F217" s="269" t="s">
        <v>2232</v>
      </c>
      <c r="G217" s="200" t="s">
        <v>2232</v>
      </c>
      <c r="H217" s="200" t="s">
        <v>1535</v>
      </c>
      <c r="I217" s="200">
        <v>5</v>
      </c>
      <c r="J217" s="200"/>
      <c r="K217" s="200"/>
      <c r="L217" s="201"/>
      <c r="M217" s="201" t="s">
        <v>1608</v>
      </c>
      <c r="N217" s="201"/>
      <c r="O217" s="201"/>
      <c r="P217" s="201"/>
      <c r="Q217" s="201"/>
      <c r="R217" s="201"/>
      <c r="S217" s="200"/>
      <c r="T217" s="201"/>
    </row>
    <row r="218" spans="1:20" s="161" customFormat="1" ht="24" x14ac:dyDescent="0.3">
      <c r="A218" s="152"/>
      <c r="B218" s="216" t="s">
        <v>2233</v>
      </c>
      <c r="C218" s="226"/>
      <c r="D218" s="226"/>
      <c r="E218" s="226"/>
      <c r="F218" s="274"/>
      <c r="G218" s="228" t="s">
        <v>2233</v>
      </c>
      <c r="H218" s="157" t="s">
        <v>1536</v>
      </c>
      <c r="I218" s="157">
        <v>1</v>
      </c>
      <c r="J218" s="157" t="s">
        <v>667</v>
      </c>
      <c r="K218" s="157">
        <v>1</v>
      </c>
      <c r="L218" s="158" t="s">
        <v>1231</v>
      </c>
      <c r="M218" s="158" t="s">
        <v>1232</v>
      </c>
      <c r="N218" s="158"/>
      <c r="O218" s="158"/>
      <c r="P218" s="158"/>
      <c r="Q218" s="158"/>
      <c r="R218" s="158"/>
      <c r="S218" s="157" t="s">
        <v>2338</v>
      </c>
      <c r="T218" s="158"/>
    </row>
    <row r="219" spans="1:20" s="172" customFormat="1" ht="23.25" outlineLevel="1" x14ac:dyDescent="0.25">
      <c r="A219" s="162"/>
      <c r="B219" s="163"/>
      <c r="C219" s="164" t="s">
        <v>2234</v>
      </c>
      <c r="D219" s="165"/>
      <c r="E219" s="165"/>
      <c r="F219" s="266"/>
      <c r="G219" s="205" t="s">
        <v>2234</v>
      </c>
      <c r="H219" s="168" t="s">
        <v>1535</v>
      </c>
      <c r="I219" s="168">
        <v>2</v>
      </c>
      <c r="J219" s="168" t="s">
        <v>331</v>
      </c>
      <c r="K219" s="168">
        <v>2</v>
      </c>
      <c r="L219" s="169" t="s">
        <v>1233</v>
      </c>
      <c r="M219" s="169" t="s">
        <v>1234</v>
      </c>
      <c r="N219" s="169" t="s">
        <v>1671</v>
      </c>
      <c r="O219" s="169" t="s">
        <v>1704</v>
      </c>
      <c r="P219" s="169"/>
      <c r="Q219" s="169"/>
      <c r="R219" s="169" t="s">
        <v>1538</v>
      </c>
      <c r="S219" s="168" t="s">
        <v>2338</v>
      </c>
      <c r="T219" s="169" t="s">
        <v>332</v>
      </c>
    </row>
    <row r="220" spans="1:20" s="183" customFormat="1" outlineLevel="2" x14ac:dyDescent="0.25">
      <c r="A220" s="173"/>
      <c r="B220" s="173"/>
      <c r="C220" s="173"/>
      <c r="D220" s="206" t="s">
        <v>2235</v>
      </c>
      <c r="E220" s="207"/>
      <c r="F220" s="267"/>
      <c r="G220" s="209" t="s">
        <v>2235</v>
      </c>
      <c r="H220" s="179" t="s">
        <v>1536</v>
      </c>
      <c r="I220" s="179">
        <v>3</v>
      </c>
      <c r="J220" s="179"/>
      <c r="K220" s="179"/>
      <c r="L220" s="180"/>
      <c r="M220" s="180" t="s">
        <v>1706</v>
      </c>
      <c r="N220" s="180"/>
      <c r="O220" s="180"/>
      <c r="P220" s="180"/>
      <c r="Q220" s="180"/>
      <c r="R220" s="180"/>
      <c r="S220" s="179"/>
      <c r="T220" s="180"/>
    </row>
    <row r="221" spans="1:20" s="172" customFormat="1" ht="34.5" outlineLevel="1" x14ac:dyDescent="0.25">
      <c r="A221" s="162"/>
      <c r="B221" s="162"/>
      <c r="C221" s="164" t="s">
        <v>2236</v>
      </c>
      <c r="D221" s="223"/>
      <c r="E221" s="223"/>
      <c r="F221" s="273"/>
      <c r="G221" s="225" t="s">
        <v>2236</v>
      </c>
      <c r="H221" s="168" t="s">
        <v>1535</v>
      </c>
      <c r="I221" s="168">
        <v>2</v>
      </c>
      <c r="J221" s="168" t="s">
        <v>337</v>
      </c>
      <c r="K221" s="168">
        <v>2</v>
      </c>
      <c r="L221" s="169" t="s">
        <v>1239</v>
      </c>
      <c r="M221" s="169" t="s">
        <v>1240</v>
      </c>
      <c r="N221" s="169" t="s">
        <v>1671</v>
      </c>
      <c r="O221" s="169" t="s">
        <v>1707</v>
      </c>
      <c r="P221" s="169"/>
      <c r="Q221" s="169"/>
      <c r="R221" s="169" t="s">
        <v>1538</v>
      </c>
      <c r="S221" s="168" t="s">
        <v>2338</v>
      </c>
      <c r="T221" s="169" t="s">
        <v>338</v>
      </c>
    </row>
    <row r="222" spans="1:20" s="183" customFormat="1" outlineLevel="2" x14ac:dyDescent="0.25">
      <c r="A222" s="173"/>
      <c r="B222" s="173"/>
      <c r="C222" s="173"/>
      <c r="D222" s="206" t="s">
        <v>2237</v>
      </c>
      <c r="E222" s="207"/>
      <c r="F222" s="267"/>
      <c r="G222" s="209" t="s">
        <v>2237</v>
      </c>
      <c r="H222" s="179" t="s">
        <v>1536</v>
      </c>
      <c r="I222" s="179">
        <v>3</v>
      </c>
      <c r="J222" s="179"/>
      <c r="K222" s="179"/>
      <c r="L222" s="180"/>
      <c r="M222" s="180" t="s">
        <v>1706</v>
      </c>
      <c r="N222" s="180"/>
      <c r="O222" s="180"/>
      <c r="P222" s="180"/>
      <c r="Q222" s="180"/>
      <c r="R222" s="180"/>
      <c r="S222" s="179"/>
      <c r="T222" s="180"/>
    </row>
    <row r="223" spans="1:20" s="172" customFormat="1" ht="34.5" outlineLevel="1" x14ac:dyDescent="0.25">
      <c r="A223" s="162"/>
      <c r="B223" s="162"/>
      <c r="C223" s="164" t="s">
        <v>2238</v>
      </c>
      <c r="D223" s="223"/>
      <c r="E223" s="223"/>
      <c r="F223" s="273"/>
      <c r="G223" s="225" t="s">
        <v>2238</v>
      </c>
      <c r="H223" s="168" t="s">
        <v>1535</v>
      </c>
      <c r="I223" s="168">
        <v>2</v>
      </c>
      <c r="J223" s="168" t="s">
        <v>171</v>
      </c>
      <c r="K223" s="168">
        <v>2</v>
      </c>
      <c r="L223" s="169" t="s">
        <v>1245</v>
      </c>
      <c r="M223" s="169" t="s">
        <v>1246</v>
      </c>
      <c r="N223" s="169" t="s">
        <v>1671</v>
      </c>
      <c r="O223" s="169" t="s">
        <v>1709</v>
      </c>
      <c r="P223" s="169"/>
      <c r="Q223" s="169" t="s">
        <v>1866</v>
      </c>
      <c r="R223" s="169" t="s">
        <v>1538</v>
      </c>
      <c r="S223" s="168" t="s">
        <v>2413</v>
      </c>
      <c r="T223" s="169" t="s">
        <v>341</v>
      </c>
    </row>
    <row r="224" spans="1:20" s="183" customFormat="1" outlineLevel="2" x14ac:dyDescent="0.25">
      <c r="A224" s="173"/>
      <c r="B224" s="173"/>
      <c r="C224" s="173"/>
      <c r="D224" s="206" t="s">
        <v>2239</v>
      </c>
      <c r="E224" s="207"/>
      <c r="F224" s="267"/>
      <c r="G224" s="209" t="s">
        <v>2239</v>
      </c>
      <c r="H224" s="179" t="s">
        <v>1536</v>
      </c>
      <c r="I224" s="179">
        <v>3</v>
      </c>
      <c r="J224" s="179"/>
      <c r="K224" s="179"/>
      <c r="L224" s="180"/>
      <c r="M224" s="180" t="s">
        <v>1706</v>
      </c>
      <c r="N224" s="180"/>
      <c r="O224" s="180"/>
      <c r="P224" s="180"/>
      <c r="Q224" s="180"/>
      <c r="R224" s="180"/>
      <c r="S224" s="179"/>
      <c r="T224" s="180"/>
    </row>
    <row r="225" spans="1:20" s="172" customFormat="1" ht="15.75" outlineLevel="1" x14ac:dyDescent="0.25">
      <c r="A225" s="162"/>
      <c r="B225" s="162"/>
      <c r="C225" s="164" t="s">
        <v>2240</v>
      </c>
      <c r="D225" s="223"/>
      <c r="E225" s="223"/>
      <c r="F225" s="273"/>
      <c r="G225" s="225" t="s">
        <v>2240</v>
      </c>
      <c r="H225" s="168" t="s">
        <v>1535</v>
      </c>
      <c r="I225" s="168">
        <v>2</v>
      </c>
      <c r="J225" s="168" t="s">
        <v>333</v>
      </c>
      <c r="K225" s="168">
        <v>2</v>
      </c>
      <c r="L225" s="169" t="s">
        <v>1235</v>
      </c>
      <c r="M225" s="169" t="s">
        <v>1236</v>
      </c>
      <c r="N225" s="169" t="s">
        <v>1671</v>
      </c>
      <c r="O225" s="169" t="s">
        <v>1711</v>
      </c>
      <c r="P225" s="169"/>
      <c r="Q225" s="169"/>
      <c r="R225" s="169"/>
      <c r="S225" s="168" t="s">
        <v>2338</v>
      </c>
      <c r="T225" s="169" t="s">
        <v>334</v>
      </c>
    </row>
    <row r="226" spans="1:20" s="183" customFormat="1" outlineLevel="2" x14ac:dyDescent="0.25">
      <c r="A226" s="173"/>
      <c r="B226" s="173"/>
      <c r="C226" s="173"/>
      <c r="D226" s="206" t="s">
        <v>2241</v>
      </c>
      <c r="E226" s="207"/>
      <c r="F226" s="267"/>
      <c r="G226" s="209" t="s">
        <v>2241</v>
      </c>
      <c r="H226" s="179" t="s">
        <v>1536</v>
      </c>
      <c r="I226" s="179">
        <v>3</v>
      </c>
      <c r="J226" s="179"/>
      <c r="K226" s="179"/>
      <c r="L226" s="180"/>
      <c r="M226" s="180" t="s">
        <v>1706</v>
      </c>
      <c r="N226" s="180"/>
      <c r="O226" s="180"/>
      <c r="P226" s="180"/>
      <c r="Q226" s="180"/>
      <c r="R226" s="180"/>
      <c r="S226" s="179"/>
      <c r="T226" s="180"/>
    </row>
    <row r="227" spans="1:20" s="172" customFormat="1" ht="15.75" outlineLevel="1" x14ac:dyDescent="0.25">
      <c r="A227" s="162"/>
      <c r="B227" s="162"/>
      <c r="C227" s="164" t="s">
        <v>2242</v>
      </c>
      <c r="D227" s="223"/>
      <c r="E227" s="223"/>
      <c r="F227" s="273"/>
      <c r="G227" s="225" t="s">
        <v>2242</v>
      </c>
      <c r="H227" s="168" t="s">
        <v>1535</v>
      </c>
      <c r="I227" s="168">
        <v>2</v>
      </c>
      <c r="J227" s="168" t="s">
        <v>335</v>
      </c>
      <c r="K227" s="168">
        <v>2</v>
      </c>
      <c r="L227" s="169" t="s">
        <v>1237</v>
      </c>
      <c r="M227" s="169" t="s">
        <v>1238</v>
      </c>
      <c r="N227" s="169" t="s">
        <v>1671</v>
      </c>
      <c r="O227" s="169" t="s">
        <v>1713</v>
      </c>
      <c r="P227" s="169"/>
      <c r="Q227" s="169"/>
      <c r="R227" s="169"/>
      <c r="S227" s="168" t="s">
        <v>2338</v>
      </c>
      <c r="T227" s="169" t="s">
        <v>336</v>
      </c>
    </row>
    <row r="228" spans="1:20" s="183" customFormat="1" outlineLevel="2" x14ac:dyDescent="0.25">
      <c r="A228" s="173"/>
      <c r="B228" s="173"/>
      <c r="C228" s="173"/>
      <c r="D228" s="206" t="s">
        <v>2243</v>
      </c>
      <c r="E228" s="207"/>
      <c r="F228" s="267"/>
      <c r="G228" s="209" t="s">
        <v>2243</v>
      </c>
      <c r="H228" s="179" t="s">
        <v>1536</v>
      </c>
      <c r="I228" s="179">
        <v>3</v>
      </c>
      <c r="J228" s="179"/>
      <c r="K228" s="179"/>
      <c r="L228" s="180"/>
      <c r="M228" s="180" t="s">
        <v>1706</v>
      </c>
      <c r="N228" s="180"/>
      <c r="O228" s="180"/>
      <c r="P228" s="180"/>
      <c r="Q228" s="180"/>
      <c r="R228" s="180"/>
      <c r="S228" s="179"/>
      <c r="T228" s="180"/>
    </row>
    <row r="229" spans="1:20" s="172" customFormat="1" ht="45.75" outlineLevel="1" x14ac:dyDescent="0.25">
      <c r="A229" s="162"/>
      <c r="B229" s="162"/>
      <c r="C229" s="164" t="s">
        <v>2244</v>
      </c>
      <c r="D229" s="223"/>
      <c r="E229" s="223"/>
      <c r="F229" s="273"/>
      <c r="G229" s="225" t="s">
        <v>2244</v>
      </c>
      <c r="H229" s="168" t="s">
        <v>1535</v>
      </c>
      <c r="I229" s="168">
        <v>2</v>
      </c>
      <c r="J229" s="168" t="s">
        <v>407</v>
      </c>
      <c r="K229" s="168">
        <v>2</v>
      </c>
      <c r="L229" s="169" t="s">
        <v>1247</v>
      </c>
      <c r="M229" s="169" t="s">
        <v>1248</v>
      </c>
      <c r="N229" s="169" t="s">
        <v>1671</v>
      </c>
      <c r="O229" s="169"/>
      <c r="P229" s="169"/>
      <c r="Q229" s="169"/>
      <c r="R229" s="169"/>
      <c r="S229" s="169" t="s">
        <v>2438</v>
      </c>
      <c r="T229" s="169" t="s">
        <v>2022</v>
      </c>
    </row>
    <row r="230" spans="1:20" s="183" customFormat="1" outlineLevel="2" x14ac:dyDescent="0.25">
      <c r="A230" s="173"/>
      <c r="B230" s="173"/>
      <c r="C230" s="173"/>
      <c r="D230" s="206" t="s">
        <v>2245</v>
      </c>
      <c r="E230" s="207"/>
      <c r="F230" s="267"/>
      <c r="G230" s="209" t="s">
        <v>2245</v>
      </c>
      <c r="H230" s="179" t="s">
        <v>1536</v>
      </c>
      <c r="I230" s="179">
        <v>3</v>
      </c>
      <c r="J230" s="179"/>
      <c r="K230" s="179"/>
      <c r="L230" s="180"/>
      <c r="M230" s="180" t="s">
        <v>1706</v>
      </c>
      <c r="N230" s="180"/>
      <c r="O230" s="180"/>
      <c r="P230" s="180"/>
      <c r="Q230" s="180"/>
      <c r="R230" s="180"/>
      <c r="S230" s="179"/>
      <c r="T230" s="180"/>
    </row>
    <row r="231" spans="1:20" s="172" customFormat="1" ht="23.25" outlineLevel="1" x14ac:dyDescent="0.25">
      <c r="A231" s="162"/>
      <c r="B231" s="162"/>
      <c r="C231" s="164" t="s">
        <v>2246</v>
      </c>
      <c r="D231" s="223"/>
      <c r="E231" s="223"/>
      <c r="F231" s="273"/>
      <c r="G231" s="225" t="s">
        <v>2246</v>
      </c>
      <c r="H231" s="168" t="s">
        <v>1535</v>
      </c>
      <c r="I231" s="168">
        <v>2</v>
      </c>
      <c r="J231" s="168" t="s">
        <v>179</v>
      </c>
      <c r="K231" s="168">
        <v>2</v>
      </c>
      <c r="L231" s="169" t="s">
        <v>1249</v>
      </c>
      <c r="M231" s="169" t="s">
        <v>1250</v>
      </c>
      <c r="N231" s="169" t="s">
        <v>1671</v>
      </c>
      <c r="O231" s="169"/>
      <c r="P231" s="169"/>
      <c r="Q231" s="169" t="s">
        <v>1867</v>
      </c>
      <c r="R231" s="169"/>
      <c r="S231" s="168" t="s">
        <v>2414</v>
      </c>
      <c r="T231" s="169"/>
    </row>
    <row r="232" spans="1:20" s="183" customFormat="1" outlineLevel="2" x14ac:dyDescent="0.25">
      <c r="A232" s="173"/>
      <c r="B232" s="173"/>
      <c r="C232" s="173"/>
      <c r="D232" s="206" t="s">
        <v>2247</v>
      </c>
      <c r="E232" s="207"/>
      <c r="F232" s="267"/>
      <c r="G232" s="209" t="s">
        <v>2247</v>
      </c>
      <c r="H232" s="179" t="s">
        <v>1536</v>
      </c>
      <c r="I232" s="179">
        <v>3</v>
      </c>
      <c r="J232" s="179"/>
      <c r="K232" s="179"/>
      <c r="L232" s="180"/>
      <c r="M232" s="180" t="s">
        <v>1706</v>
      </c>
      <c r="N232" s="180"/>
      <c r="O232" s="180"/>
      <c r="P232" s="180"/>
      <c r="Q232" s="180"/>
      <c r="R232" s="180"/>
      <c r="S232" s="179"/>
      <c r="T232" s="180"/>
    </row>
    <row r="233" spans="1:20" s="172" customFormat="1" ht="34.5" outlineLevel="1" x14ac:dyDescent="0.25">
      <c r="A233" s="162"/>
      <c r="B233" s="162"/>
      <c r="C233" s="164" t="s">
        <v>2248</v>
      </c>
      <c r="D233" s="223"/>
      <c r="E233" s="223"/>
      <c r="F233" s="273"/>
      <c r="G233" s="225" t="s">
        <v>2248</v>
      </c>
      <c r="H233" s="168" t="s">
        <v>1536</v>
      </c>
      <c r="I233" s="168">
        <v>2</v>
      </c>
      <c r="J233" s="168" t="s">
        <v>174</v>
      </c>
      <c r="K233" s="168">
        <v>2</v>
      </c>
      <c r="L233" s="169" t="s">
        <v>1251</v>
      </c>
      <c r="M233" s="169" t="s">
        <v>1252</v>
      </c>
      <c r="N233" s="169" t="s">
        <v>1671</v>
      </c>
      <c r="O233" s="169" t="s">
        <v>1717</v>
      </c>
      <c r="P233" s="169"/>
      <c r="Q233" s="169" t="s">
        <v>1868</v>
      </c>
      <c r="R233" s="169"/>
      <c r="S233" s="168" t="s">
        <v>2415</v>
      </c>
      <c r="T233" s="169" t="s">
        <v>342</v>
      </c>
    </row>
    <row r="234" spans="1:20" s="183" customFormat="1" outlineLevel="2" x14ac:dyDescent="0.25">
      <c r="A234" s="173"/>
      <c r="B234" s="173"/>
      <c r="C234" s="173"/>
      <c r="D234" s="206" t="s">
        <v>2249</v>
      </c>
      <c r="E234" s="207"/>
      <c r="F234" s="267"/>
      <c r="G234" s="209" t="s">
        <v>2249</v>
      </c>
      <c r="H234" s="179" t="s">
        <v>1536</v>
      </c>
      <c r="I234" s="179">
        <v>3</v>
      </c>
      <c r="J234" s="179"/>
      <c r="K234" s="179"/>
      <c r="L234" s="180"/>
      <c r="M234" s="180" t="s">
        <v>1706</v>
      </c>
      <c r="N234" s="180"/>
      <c r="O234" s="180"/>
      <c r="P234" s="180"/>
      <c r="Q234" s="180"/>
      <c r="R234" s="180"/>
      <c r="S234" s="179"/>
      <c r="T234" s="180"/>
    </row>
    <row r="235" spans="1:20" s="161" customFormat="1" ht="24" x14ac:dyDescent="0.3">
      <c r="A235" s="152"/>
      <c r="B235" s="216" t="s">
        <v>2250</v>
      </c>
      <c r="C235" s="226"/>
      <c r="D235" s="226"/>
      <c r="E235" s="226"/>
      <c r="F235" s="274"/>
      <c r="G235" s="228" t="s">
        <v>2250</v>
      </c>
      <c r="H235" s="157" t="s">
        <v>1691</v>
      </c>
      <c r="I235" s="157">
        <v>1</v>
      </c>
      <c r="J235" s="157" t="s">
        <v>697</v>
      </c>
      <c r="K235" s="157">
        <v>1</v>
      </c>
      <c r="L235" s="158" t="s">
        <v>1281</v>
      </c>
      <c r="M235" s="158" t="s">
        <v>1282</v>
      </c>
      <c r="N235" s="158"/>
      <c r="O235" s="158" t="s">
        <v>1719</v>
      </c>
      <c r="P235" s="158"/>
      <c r="Q235" s="158"/>
      <c r="R235" s="158"/>
      <c r="S235" s="157" t="s">
        <v>2404</v>
      </c>
      <c r="T235" s="158"/>
    </row>
    <row r="236" spans="1:20" s="172" customFormat="1" ht="23.25" outlineLevel="1" x14ac:dyDescent="0.25">
      <c r="A236" s="162"/>
      <c r="B236" s="163"/>
      <c r="C236" s="164" t="s">
        <v>2251</v>
      </c>
      <c r="D236" s="165"/>
      <c r="E236" s="165"/>
      <c r="F236" s="266"/>
      <c r="G236" s="205" t="s">
        <v>2251</v>
      </c>
      <c r="H236" s="168" t="s">
        <v>1536</v>
      </c>
      <c r="I236" s="168">
        <v>2</v>
      </c>
      <c r="J236" s="168" t="s">
        <v>73</v>
      </c>
      <c r="K236" s="168">
        <v>2</v>
      </c>
      <c r="L236" s="169" t="s">
        <v>1283</v>
      </c>
      <c r="M236" s="169" t="s">
        <v>1284</v>
      </c>
      <c r="N236" s="169" t="s">
        <v>1518</v>
      </c>
      <c r="O236" s="169" t="s">
        <v>1720</v>
      </c>
      <c r="P236" s="169"/>
      <c r="Q236" s="169"/>
      <c r="R236" s="169"/>
      <c r="S236" s="168" t="s">
        <v>2416</v>
      </c>
      <c r="T236" s="169" t="s">
        <v>2031</v>
      </c>
    </row>
    <row r="237" spans="1:20" s="172" customFormat="1" ht="68.25" outlineLevel="1" x14ac:dyDescent="0.25">
      <c r="A237" s="162"/>
      <c r="B237" s="162"/>
      <c r="C237" s="164" t="s">
        <v>2252</v>
      </c>
      <c r="D237" s="165"/>
      <c r="E237" s="165"/>
      <c r="F237" s="266"/>
      <c r="G237" s="205" t="s">
        <v>2252</v>
      </c>
      <c r="H237" s="168" t="s">
        <v>1548</v>
      </c>
      <c r="I237" s="168">
        <v>2</v>
      </c>
      <c r="J237" s="168" t="s">
        <v>197</v>
      </c>
      <c r="K237" s="168">
        <v>2</v>
      </c>
      <c r="L237" s="169" t="s">
        <v>1285</v>
      </c>
      <c r="M237" s="169" t="s">
        <v>1286</v>
      </c>
      <c r="N237" s="169" t="s">
        <v>1540</v>
      </c>
      <c r="O237" s="169"/>
      <c r="P237" s="169"/>
      <c r="Q237" s="169"/>
      <c r="R237" s="169" t="s">
        <v>1555</v>
      </c>
      <c r="S237" s="169" t="s">
        <v>2439</v>
      </c>
      <c r="T237" s="169" t="s">
        <v>2331</v>
      </c>
    </row>
    <row r="238" spans="1:20" s="172" customFormat="1" ht="23.25" outlineLevel="1" x14ac:dyDescent="0.25">
      <c r="A238" s="162"/>
      <c r="B238" s="162"/>
      <c r="C238" s="234" t="s">
        <v>2253</v>
      </c>
      <c r="D238" s="223"/>
      <c r="E238" s="223"/>
      <c r="F238" s="273"/>
      <c r="G238" s="225" t="s">
        <v>2253</v>
      </c>
      <c r="H238" s="168" t="s">
        <v>1535</v>
      </c>
      <c r="I238" s="168">
        <v>2</v>
      </c>
      <c r="J238" s="168" t="s">
        <v>204</v>
      </c>
      <c r="K238" s="168">
        <v>2</v>
      </c>
      <c r="L238" s="169" t="s">
        <v>1291</v>
      </c>
      <c r="M238" s="169" t="s">
        <v>1292</v>
      </c>
      <c r="N238" s="169" t="s">
        <v>1721</v>
      </c>
      <c r="O238" s="169" t="s">
        <v>1722</v>
      </c>
      <c r="P238" s="169"/>
      <c r="Q238" s="169" t="s">
        <v>1873</v>
      </c>
      <c r="R238" s="169" t="s">
        <v>1538</v>
      </c>
      <c r="S238" s="168" t="s">
        <v>2417</v>
      </c>
      <c r="T238" s="169" t="s">
        <v>2023</v>
      </c>
    </row>
    <row r="239" spans="1:20" s="183" customFormat="1" ht="68.25" outlineLevel="2" x14ac:dyDescent="0.25">
      <c r="A239" s="173"/>
      <c r="B239" s="173"/>
      <c r="C239" s="173"/>
      <c r="D239" s="206" t="s">
        <v>2254</v>
      </c>
      <c r="E239" s="207"/>
      <c r="F239" s="267"/>
      <c r="G239" s="209" t="s">
        <v>2254</v>
      </c>
      <c r="H239" s="179" t="s">
        <v>1535</v>
      </c>
      <c r="I239" s="179">
        <v>3</v>
      </c>
      <c r="J239" s="179" t="s">
        <v>211</v>
      </c>
      <c r="K239" s="179">
        <v>2</v>
      </c>
      <c r="L239" s="180" t="s">
        <v>1293</v>
      </c>
      <c r="M239" s="180" t="s">
        <v>1294</v>
      </c>
      <c r="N239" s="180" t="s">
        <v>1546</v>
      </c>
      <c r="O239" s="180" t="s">
        <v>1723</v>
      </c>
      <c r="P239" s="180"/>
      <c r="Q239" s="180"/>
      <c r="R239" s="180" t="s">
        <v>1538</v>
      </c>
      <c r="S239" s="179" t="s">
        <v>2418</v>
      </c>
      <c r="T239" s="180" t="s">
        <v>2332</v>
      </c>
    </row>
    <row r="240" spans="1:20" s="172" customFormat="1" ht="15.75" outlineLevel="1" x14ac:dyDescent="0.25">
      <c r="A240" s="162"/>
      <c r="B240" s="162"/>
      <c r="C240" s="164" t="s">
        <v>2255</v>
      </c>
      <c r="D240" s="223"/>
      <c r="E240" s="223"/>
      <c r="F240" s="273"/>
      <c r="G240" s="225" t="s">
        <v>2255</v>
      </c>
      <c r="H240" s="168" t="s">
        <v>1536</v>
      </c>
      <c r="I240" s="168">
        <v>2</v>
      </c>
      <c r="J240" s="168" t="s">
        <v>208</v>
      </c>
      <c r="K240" s="168">
        <v>2</v>
      </c>
      <c r="L240" s="169" t="s">
        <v>209</v>
      </c>
      <c r="M240" s="169" t="s">
        <v>1295</v>
      </c>
      <c r="N240" s="169" t="s">
        <v>1671</v>
      </c>
      <c r="O240" s="169" t="s">
        <v>1724</v>
      </c>
      <c r="P240" s="169"/>
      <c r="Q240" s="169" t="s">
        <v>1874</v>
      </c>
      <c r="R240" s="169"/>
      <c r="S240" s="168" t="s">
        <v>2419</v>
      </c>
      <c r="T240" s="169" t="s">
        <v>360</v>
      </c>
    </row>
    <row r="241" spans="1:20" s="183" customFormat="1" outlineLevel="2" x14ac:dyDescent="0.25">
      <c r="A241" s="173"/>
      <c r="B241" s="173"/>
      <c r="C241" s="173"/>
      <c r="D241" s="206" t="s">
        <v>2256</v>
      </c>
      <c r="E241" s="207"/>
      <c r="F241" s="267"/>
      <c r="G241" s="209" t="s">
        <v>2256</v>
      </c>
      <c r="H241" s="179" t="s">
        <v>1536</v>
      </c>
      <c r="I241" s="179">
        <v>3</v>
      </c>
      <c r="J241" s="179"/>
      <c r="K241" s="180"/>
      <c r="L241" s="180"/>
      <c r="M241" s="180" t="s">
        <v>1706</v>
      </c>
      <c r="N241" s="180"/>
      <c r="O241" s="180"/>
      <c r="P241" s="180"/>
      <c r="Q241" s="180"/>
      <c r="R241" s="180"/>
      <c r="S241" s="179"/>
      <c r="T241" s="180"/>
    </row>
    <row r="242" spans="1:20" s="172" customFormat="1" ht="23.25" outlineLevel="1" x14ac:dyDescent="0.25">
      <c r="A242" s="162"/>
      <c r="B242" s="162"/>
      <c r="C242" s="229" t="s">
        <v>2257</v>
      </c>
      <c r="D242" s="238"/>
      <c r="E242" s="238"/>
      <c r="F242" s="277"/>
      <c r="G242" s="240" t="s">
        <v>2257</v>
      </c>
      <c r="H242" s="168" t="s">
        <v>1535</v>
      </c>
      <c r="I242" s="168">
        <v>2</v>
      </c>
      <c r="J242" s="168" t="s">
        <v>216</v>
      </c>
      <c r="K242" s="168">
        <v>2</v>
      </c>
      <c r="L242" s="169" t="s">
        <v>1298</v>
      </c>
      <c r="M242" s="169" t="s">
        <v>1011</v>
      </c>
      <c r="N242" s="169" t="s">
        <v>1540</v>
      </c>
      <c r="O242" s="169"/>
      <c r="P242" s="169"/>
      <c r="Q242" s="169" t="s">
        <v>1876</v>
      </c>
      <c r="R242" s="169"/>
      <c r="S242" s="168" t="s">
        <v>2420</v>
      </c>
      <c r="T242" s="169"/>
    </row>
    <row r="243" spans="1:20" s="172" customFormat="1" ht="23.25" outlineLevel="1" x14ac:dyDescent="0.25">
      <c r="A243" s="162"/>
      <c r="B243" s="162"/>
      <c r="C243" s="164" t="s">
        <v>2258</v>
      </c>
      <c r="D243" s="165"/>
      <c r="E243" s="165"/>
      <c r="F243" s="266"/>
      <c r="G243" s="205" t="s">
        <v>2258</v>
      </c>
      <c r="H243" s="168" t="s">
        <v>1548</v>
      </c>
      <c r="I243" s="168">
        <v>2</v>
      </c>
      <c r="J243" s="168" t="s">
        <v>708</v>
      </c>
      <c r="K243" s="168">
        <v>2</v>
      </c>
      <c r="L243" s="169" t="s">
        <v>1299</v>
      </c>
      <c r="M243" s="169" t="s">
        <v>1300</v>
      </c>
      <c r="N243" s="169"/>
      <c r="O243" s="169"/>
      <c r="P243" s="169"/>
      <c r="Q243" s="169"/>
      <c r="R243" s="169" t="s">
        <v>1555</v>
      </c>
      <c r="S243" s="168" t="s">
        <v>2338</v>
      </c>
      <c r="T243" s="169"/>
    </row>
    <row r="244" spans="1:20" s="183" customFormat="1" ht="23.25" outlineLevel="2" x14ac:dyDescent="0.25">
      <c r="A244" s="173"/>
      <c r="B244" s="173"/>
      <c r="C244" s="173"/>
      <c r="D244" s="175" t="s">
        <v>2259</v>
      </c>
      <c r="E244" s="176"/>
      <c r="F244" s="272"/>
      <c r="G244" s="221" t="s">
        <v>2259</v>
      </c>
      <c r="H244" s="179" t="s">
        <v>1535</v>
      </c>
      <c r="I244" s="179">
        <v>3</v>
      </c>
      <c r="J244" s="179" t="s">
        <v>710</v>
      </c>
      <c r="K244" s="179">
        <v>3</v>
      </c>
      <c r="L244" s="180" t="s">
        <v>1301</v>
      </c>
      <c r="M244" s="180" t="s">
        <v>1302</v>
      </c>
      <c r="N244" s="180" t="s">
        <v>1543</v>
      </c>
      <c r="O244" s="180" t="s">
        <v>1726</v>
      </c>
      <c r="P244" s="180"/>
      <c r="Q244" s="180"/>
      <c r="R244" s="180"/>
      <c r="S244" s="179" t="s">
        <v>2346</v>
      </c>
      <c r="T244" s="180"/>
    </row>
    <row r="245" spans="1:20" s="183" customFormat="1" ht="45.75" outlineLevel="2" x14ac:dyDescent="0.25">
      <c r="A245" s="173"/>
      <c r="B245" s="173"/>
      <c r="C245" s="173"/>
      <c r="D245" s="206" t="s">
        <v>2260</v>
      </c>
      <c r="E245" s="207"/>
      <c r="F245" s="267"/>
      <c r="G245" s="209" t="s">
        <v>2260</v>
      </c>
      <c r="H245" s="179" t="s">
        <v>1535</v>
      </c>
      <c r="I245" s="179">
        <v>3</v>
      </c>
      <c r="J245" s="179" t="s">
        <v>712</v>
      </c>
      <c r="K245" s="179">
        <v>3</v>
      </c>
      <c r="L245" s="180" t="s">
        <v>1303</v>
      </c>
      <c r="M245" s="180" t="s">
        <v>1304</v>
      </c>
      <c r="N245" s="180" t="s">
        <v>1543</v>
      </c>
      <c r="O245" s="180" t="s">
        <v>1727</v>
      </c>
      <c r="P245" s="180"/>
      <c r="Q245" s="180"/>
      <c r="R245" s="180"/>
      <c r="S245" s="179" t="s">
        <v>2347</v>
      </c>
      <c r="T245" s="180"/>
    </row>
    <row r="246" spans="1:20" s="172" customFormat="1" ht="15.75" outlineLevel="1" x14ac:dyDescent="0.25">
      <c r="A246" s="162"/>
      <c r="B246" s="162"/>
      <c r="C246" s="164" t="s">
        <v>2261</v>
      </c>
      <c r="D246" s="223"/>
      <c r="E246" s="223"/>
      <c r="F246" s="273"/>
      <c r="G246" s="225" t="s">
        <v>2261</v>
      </c>
      <c r="H246" s="168" t="s">
        <v>1548</v>
      </c>
      <c r="I246" s="168">
        <v>2</v>
      </c>
      <c r="J246" s="168"/>
      <c r="K246" s="169"/>
      <c r="L246" s="169"/>
      <c r="M246" s="169"/>
      <c r="N246" s="169"/>
      <c r="O246" s="169"/>
      <c r="P246" s="169"/>
      <c r="Q246" s="169"/>
      <c r="R246" s="169"/>
      <c r="S246" s="168"/>
      <c r="T246" s="169"/>
    </row>
    <row r="247" spans="1:20" s="183" customFormat="1" ht="68.25" outlineLevel="2" x14ac:dyDescent="0.25">
      <c r="A247" s="173"/>
      <c r="B247" s="173"/>
      <c r="C247" s="173"/>
      <c r="D247" s="206" t="s">
        <v>2262</v>
      </c>
      <c r="E247" s="207"/>
      <c r="F247" s="267"/>
      <c r="G247" s="209" t="s">
        <v>2262</v>
      </c>
      <c r="H247" s="179" t="s">
        <v>1536</v>
      </c>
      <c r="I247" s="179">
        <v>3</v>
      </c>
      <c r="J247" s="179" t="s">
        <v>240</v>
      </c>
      <c r="K247" s="179">
        <v>2</v>
      </c>
      <c r="L247" s="180" t="s">
        <v>1296</v>
      </c>
      <c r="M247" s="180" t="s">
        <v>1297</v>
      </c>
      <c r="N247" s="180" t="s">
        <v>1560</v>
      </c>
      <c r="O247" s="180"/>
      <c r="P247" s="180"/>
      <c r="Q247" s="180" t="s">
        <v>1875</v>
      </c>
      <c r="R247" s="180" t="s">
        <v>1555</v>
      </c>
      <c r="S247" s="180" t="s">
        <v>2421</v>
      </c>
      <c r="T247" s="180" t="s">
        <v>2024</v>
      </c>
    </row>
    <row r="248" spans="1:20" s="172" customFormat="1" ht="15.75" outlineLevel="1" x14ac:dyDescent="0.25">
      <c r="A248" s="162"/>
      <c r="B248" s="162"/>
      <c r="C248" s="164" t="s">
        <v>2263</v>
      </c>
      <c r="D248" s="223"/>
      <c r="E248" s="223"/>
      <c r="F248" s="273"/>
      <c r="G248" s="225" t="s">
        <v>2263</v>
      </c>
      <c r="H248" s="168" t="s">
        <v>1548</v>
      </c>
      <c r="I248" s="168">
        <v>2</v>
      </c>
      <c r="J248" s="168"/>
      <c r="K248" s="168"/>
      <c r="L248" s="169"/>
      <c r="M248" s="169"/>
      <c r="N248" s="169"/>
      <c r="O248" s="169"/>
      <c r="P248" s="169"/>
      <c r="Q248" s="169"/>
      <c r="R248" s="169"/>
      <c r="S248" s="168"/>
      <c r="T248" s="169"/>
    </row>
    <row r="249" spans="1:20" s="183" customFormat="1" ht="23.25" outlineLevel="2" x14ac:dyDescent="0.25">
      <c r="A249" s="173"/>
      <c r="B249" s="173"/>
      <c r="C249" s="173"/>
      <c r="D249" s="206" t="s">
        <v>2264</v>
      </c>
      <c r="E249" s="207"/>
      <c r="F249" s="267"/>
      <c r="G249" s="209" t="s">
        <v>2264</v>
      </c>
      <c r="H249" s="179" t="s">
        <v>1536</v>
      </c>
      <c r="I249" s="179">
        <v>3</v>
      </c>
      <c r="J249" s="179" t="s">
        <v>202</v>
      </c>
      <c r="K249" s="179">
        <v>2</v>
      </c>
      <c r="L249" s="180" t="s">
        <v>1287</v>
      </c>
      <c r="M249" s="180" t="s">
        <v>1288</v>
      </c>
      <c r="N249" s="180" t="s">
        <v>1518</v>
      </c>
      <c r="O249" s="180"/>
      <c r="P249" s="180" t="s">
        <v>1730</v>
      </c>
      <c r="Q249" s="180" t="s">
        <v>1872</v>
      </c>
      <c r="R249" s="180" t="s">
        <v>1555</v>
      </c>
      <c r="S249" s="179" t="s">
        <v>2422</v>
      </c>
      <c r="T249" s="180" t="s">
        <v>2337</v>
      </c>
    </row>
    <row r="250" spans="1:20" s="195" customFormat="1" ht="22.5" outlineLevel="3" x14ac:dyDescent="0.2">
      <c r="A250" s="185"/>
      <c r="B250" s="185"/>
      <c r="C250" s="222"/>
      <c r="D250" s="185"/>
      <c r="E250" s="210" t="s">
        <v>2265</v>
      </c>
      <c r="F250" s="268"/>
      <c r="G250" s="212" t="s">
        <v>2265</v>
      </c>
      <c r="H250" s="191" t="s">
        <v>1535</v>
      </c>
      <c r="I250" s="191">
        <v>4</v>
      </c>
      <c r="J250" s="191" t="s">
        <v>199</v>
      </c>
      <c r="K250" s="191">
        <v>3</v>
      </c>
      <c r="L250" s="192" t="s">
        <v>1289</v>
      </c>
      <c r="M250" s="192" t="s">
        <v>1290</v>
      </c>
      <c r="N250" s="192" t="s">
        <v>1576</v>
      </c>
      <c r="O250" s="192"/>
      <c r="P250" s="192"/>
      <c r="Q250" s="192"/>
      <c r="R250" s="192"/>
      <c r="S250" s="191" t="s">
        <v>2423</v>
      </c>
      <c r="T250" s="192" t="s">
        <v>2337</v>
      </c>
    </row>
    <row r="251" spans="1:20" s="172" customFormat="1" ht="23.25" outlineLevel="1" x14ac:dyDescent="0.25">
      <c r="A251" s="162"/>
      <c r="B251" s="162"/>
      <c r="C251" s="164" t="s">
        <v>2266</v>
      </c>
      <c r="D251" s="165"/>
      <c r="E251" s="223"/>
      <c r="F251" s="273"/>
      <c r="G251" s="225" t="s">
        <v>2266</v>
      </c>
      <c r="H251" s="168" t="s">
        <v>1548</v>
      </c>
      <c r="I251" s="168">
        <v>2</v>
      </c>
      <c r="J251" s="168" t="s">
        <v>714</v>
      </c>
      <c r="K251" s="168">
        <v>2</v>
      </c>
      <c r="L251" s="169" t="s">
        <v>1305</v>
      </c>
      <c r="M251" s="169" t="s">
        <v>1306</v>
      </c>
      <c r="N251" s="169"/>
      <c r="O251" s="169"/>
      <c r="P251" s="169" t="s">
        <v>1664</v>
      </c>
      <c r="Q251" s="169"/>
      <c r="R251" s="169" t="s">
        <v>1551</v>
      </c>
      <c r="S251" s="168" t="s">
        <v>2338</v>
      </c>
      <c r="T251" s="169"/>
    </row>
    <row r="252" spans="1:20" s="172" customFormat="1" ht="23.25" outlineLevel="1" x14ac:dyDescent="0.25">
      <c r="A252" s="162"/>
      <c r="B252" s="162"/>
      <c r="C252" s="234" t="s">
        <v>2266</v>
      </c>
      <c r="D252" s="223"/>
      <c r="E252" s="223"/>
      <c r="F252" s="273"/>
      <c r="G252" s="225" t="s">
        <v>2266</v>
      </c>
      <c r="H252" s="168" t="s">
        <v>1548</v>
      </c>
      <c r="I252" s="168">
        <v>2</v>
      </c>
      <c r="J252" s="168" t="s">
        <v>724</v>
      </c>
      <c r="K252" s="168">
        <v>2</v>
      </c>
      <c r="L252" s="169" t="s">
        <v>1316</v>
      </c>
      <c r="M252" s="169" t="s">
        <v>1317</v>
      </c>
      <c r="N252" s="169"/>
      <c r="O252" s="169"/>
      <c r="P252" s="169" t="s">
        <v>1665</v>
      </c>
      <c r="Q252" s="169"/>
      <c r="R252" s="169" t="s">
        <v>1551</v>
      </c>
      <c r="S252" s="168" t="s">
        <v>2338</v>
      </c>
      <c r="T252" s="169"/>
    </row>
    <row r="253" spans="1:20" s="183" customFormat="1" ht="23.25" outlineLevel="2" x14ac:dyDescent="0.25">
      <c r="A253" s="173"/>
      <c r="B253" s="184"/>
      <c r="C253" s="173"/>
      <c r="D253" s="175" t="s">
        <v>2267</v>
      </c>
      <c r="E253" s="176"/>
      <c r="F253" s="272"/>
      <c r="G253" s="221" t="s">
        <v>2267</v>
      </c>
      <c r="H253" s="179" t="s">
        <v>1536</v>
      </c>
      <c r="I253" s="179">
        <v>3</v>
      </c>
      <c r="J253" s="179"/>
      <c r="K253" s="179"/>
      <c r="L253" s="180"/>
      <c r="M253" s="180" t="s">
        <v>1732</v>
      </c>
      <c r="N253" s="180"/>
      <c r="O253" s="180"/>
      <c r="P253" s="180"/>
      <c r="Q253" s="180"/>
      <c r="R253" s="180"/>
      <c r="S253" s="179"/>
      <c r="T253" s="180"/>
    </row>
    <row r="254" spans="1:20" s="183" customFormat="1" ht="68.25" outlineLevel="2" x14ac:dyDescent="0.25">
      <c r="A254" s="173"/>
      <c r="B254" s="184"/>
      <c r="C254" s="173"/>
      <c r="D254" s="206" t="s">
        <v>2268</v>
      </c>
      <c r="E254" s="207"/>
      <c r="F254" s="267"/>
      <c r="G254" s="209" t="s">
        <v>2268</v>
      </c>
      <c r="H254" s="179" t="s">
        <v>1535</v>
      </c>
      <c r="I254" s="179">
        <v>3</v>
      </c>
      <c r="J254" s="179" t="s">
        <v>220</v>
      </c>
      <c r="K254" s="179">
        <v>3</v>
      </c>
      <c r="L254" s="180" t="s">
        <v>1314</v>
      </c>
      <c r="M254" s="180" t="s">
        <v>1315</v>
      </c>
      <c r="N254" s="180" t="s">
        <v>1546</v>
      </c>
      <c r="O254" s="180" t="s">
        <v>1733</v>
      </c>
      <c r="P254" s="180" t="s">
        <v>1664</v>
      </c>
      <c r="Q254" s="180"/>
      <c r="R254" s="180"/>
      <c r="S254" s="179" t="s">
        <v>1978</v>
      </c>
      <c r="T254" s="180" t="s">
        <v>2025</v>
      </c>
    </row>
    <row r="255" spans="1:20" s="183" customFormat="1" ht="68.25" outlineLevel="2" x14ac:dyDescent="0.25">
      <c r="A255" s="173"/>
      <c r="B255" s="184"/>
      <c r="C255" s="173"/>
      <c r="D255" s="175" t="s">
        <v>2268</v>
      </c>
      <c r="E255" s="176"/>
      <c r="F255" s="272"/>
      <c r="G255" s="221" t="s">
        <v>2268</v>
      </c>
      <c r="H255" s="179" t="s">
        <v>1535</v>
      </c>
      <c r="I255" s="179">
        <v>3</v>
      </c>
      <c r="J255" s="179" t="s">
        <v>222</v>
      </c>
      <c r="K255" s="179">
        <v>3</v>
      </c>
      <c r="L255" s="180" t="s">
        <v>1325</v>
      </c>
      <c r="M255" s="180" t="s">
        <v>1326</v>
      </c>
      <c r="N255" s="180" t="s">
        <v>1546</v>
      </c>
      <c r="O255" s="180" t="s">
        <v>1734</v>
      </c>
      <c r="P255" s="180" t="s">
        <v>1665</v>
      </c>
      <c r="Q255" s="180"/>
      <c r="R255" s="180"/>
      <c r="S255" s="179" t="s">
        <v>1978</v>
      </c>
      <c r="T255" s="180" t="s">
        <v>2026</v>
      </c>
    </row>
    <row r="256" spans="1:20" s="183" customFormat="1" ht="68.25" outlineLevel="2" x14ac:dyDescent="0.25">
      <c r="A256" s="173"/>
      <c r="B256" s="184"/>
      <c r="C256" s="173"/>
      <c r="D256" s="206" t="s">
        <v>2269</v>
      </c>
      <c r="E256" s="207"/>
      <c r="F256" s="267"/>
      <c r="G256" s="209" t="s">
        <v>2269</v>
      </c>
      <c r="H256" s="179" t="s">
        <v>1548</v>
      </c>
      <c r="I256" s="179">
        <v>3</v>
      </c>
      <c r="J256" s="179" t="s">
        <v>219</v>
      </c>
      <c r="K256" s="179">
        <v>3</v>
      </c>
      <c r="L256" s="180" t="s">
        <v>1312</v>
      </c>
      <c r="M256" s="180" t="s">
        <v>1313</v>
      </c>
      <c r="N256" s="180" t="s">
        <v>1540</v>
      </c>
      <c r="O256" s="180" t="s">
        <v>1733</v>
      </c>
      <c r="P256" s="180" t="s">
        <v>1664</v>
      </c>
      <c r="Q256" s="180"/>
      <c r="R256" s="180" t="s">
        <v>1555</v>
      </c>
      <c r="S256" s="179" t="s">
        <v>1978</v>
      </c>
      <c r="T256" s="180" t="s">
        <v>2334</v>
      </c>
    </row>
    <row r="257" spans="1:20" s="183" customFormat="1" ht="68.25" outlineLevel="2" x14ac:dyDescent="0.25">
      <c r="A257" s="173"/>
      <c r="B257" s="184"/>
      <c r="C257" s="173"/>
      <c r="D257" s="175" t="s">
        <v>2269</v>
      </c>
      <c r="E257" s="176"/>
      <c r="F257" s="272"/>
      <c r="G257" s="221" t="s">
        <v>2269</v>
      </c>
      <c r="H257" s="179" t="s">
        <v>1548</v>
      </c>
      <c r="I257" s="179">
        <v>3</v>
      </c>
      <c r="J257" s="179" t="s">
        <v>221</v>
      </c>
      <c r="K257" s="179">
        <v>3</v>
      </c>
      <c r="L257" s="180" t="s">
        <v>1323</v>
      </c>
      <c r="M257" s="180" t="s">
        <v>1324</v>
      </c>
      <c r="N257" s="180" t="s">
        <v>1540</v>
      </c>
      <c r="O257" s="180" t="s">
        <v>1734</v>
      </c>
      <c r="P257" s="180" t="s">
        <v>1665</v>
      </c>
      <c r="Q257" s="180"/>
      <c r="R257" s="180" t="s">
        <v>1555</v>
      </c>
      <c r="S257" s="179" t="s">
        <v>1978</v>
      </c>
      <c r="T257" s="180" t="s">
        <v>2335</v>
      </c>
    </row>
    <row r="258" spans="1:20" s="183" customFormat="1" ht="68.25" outlineLevel="2" x14ac:dyDescent="0.25">
      <c r="A258" s="173"/>
      <c r="B258" s="184"/>
      <c r="C258" s="173"/>
      <c r="D258" s="175" t="s">
        <v>2270</v>
      </c>
      <c r="E258" s="176"/>
      <c r="F258" s="272"/>
      <c r="G258" s="221" t="s">
        <v>2270</v>
      </c>
      <c r="H258" s="179" t="s">
        <v>1535</v>
      </c>
      <c r="I258" s="179">
        <v>3</v>
      </c>
      <c r="J258" s="179" t="s">
        <v>720</v>
      </c>
      <c r="K258" s="179">
        <v>3</v>
      </c>
      <c r="L258" s="180" t="s">
        <v>1310</v>
      </c>
      <c r="M258" s="180" t="s">
        <v>1311</v>
      </c>
      <c r="N258" s="180" t="s">
        <v>1670</v>
      </c>
      <c r="O258" s="180"/>
      <c r="P258" s="180" t="s">
        <v>1664</v>
      </c>
      <c r="Q258" s="180"/>
      <c r="R258" s="180" t="s">
        <v>1735</v>
      </c>
      <c r="S258" s="180" t="s">
        <v>2429</v>
      </c>
      <c r="T258" s="180" t="s">
        <v>2310</v>
      </c>
    </row>
    <row r="259" spans="1:20" s="183" customFormat="1" ht="68.25" outlineLevel="2" x14ac:dyDescent="0.25">
      <c r="A259" s="173"/>
      <c r="B259" s="184"/>
      <c r="C259" s="173"/>
      <c r="D259" s="175" t="s">
        <v>2270</v>
      </c>
      <c r="E259" s="176"/>
      <c r="F259" s="272"/>
      <c r="G259" s="221" t="s">
        <v>2270</v>
      </c>
      <c r="H259" s="179" t="s">
        <v>1535</v>
      </c>
      <c r="I259" s="179">
        <v>3</v>
      </c>
      <c r="J259" s="179" t="s">
        <v>727</v>
      </c>
      <c r="K259" s="179">
        <v>3</v>
      </c>
      <c r="L259" s="180" t="s">
        <v>1321</v>
      </c>
      <c r="M259" s="180" t="s">
        <v>1322</v>
      </c>
      <c r="N259" s="180" t="s">
        <v>1670</v>
      </c>
      <c r="O259" s="180"/>
      <c r="P259" s="180" t="s">
        <v>1665</v>
      </c>
      <c r="Q259" s="180"/>
      <c r="R259" s="180" t="s">
        <v>1735</v>
      </c>
      <c r="S259" s="180" t="s">
        <v>2429</v>
      </c>
      <c r="T259" s="180" t="s">
        <v>2310</v>
      </c>
    </row>
    <row r="260" spans="1:20" s="183" customFormat="1" ht="90.75" outlineLevel="2" x14ac:dyDescent="0.25">
      <c r="A260" s="173"/>
      <c r="B260" s="184"/>
      <c r="C260" s="173"/>
      <c r="D260" s="175" t="s">
        <v>2271</v>
      </c>
      <c r="E260" s="176"/>
      <c r="F260" s="272"/>
      <c r="G260" s="221" t="s">
        <v>2271</v>
      </c>
      <c r="H260" s="179" t="s">
        <v>1536</v>
      </c>
      <c r="I260" s="179">
        <v>3</v>
      </c>
      <c r="J260" s="179" t="s">
        <v>716</v>
      </c>
      <c r="K260" s="179">
        <v>3</v>
      </c>
      <c r="L260" s="180" t="s">
        <v>1307</v>
      </c>
      <c r="M260" s="180" t="s">
        <v>1202</v>
      </c>
      <c r="N260" s="180" t="s">
        <v>1671</v>
      </c>
      <c r="O260" s="180" t="s">
        <v>1736</v>
      </c>
      <c r="P260" s="180" t="s">
        <v>1664</v>
      </c>
      <c r="Q260" s="180" t="s">
        <v>1877</v>
      </c>
      <c r="R260" s="180"/>
      <c r="S260" s="180" t="s">
        <v>2437</v>
      </c>
      <c r="T260" s="180" t="s">
        <v>2027</v>
      </c>
    </row>
    <row r="261" spans="1:20" s="183" customFormat="1" ht="90.75" outlineLevel="2" x14ac:dyDescent="0.25">
      <c r="A261" s="173"/>
      <c r="B261" s="184"/>
      <c r="C261" s="173"/>
      <c r="D261" s="206" t="s">
        <v>2271</v>
      </c>
      <c r="E261" s="207"/>
      <c r="F261" s="267"/>
      <c r="G261" s="209" t="s">
        <v>2271</v>
      </c>
      <c r="H261" s="179" t="s">
        <v>1536</v>
      </c>
      <c r="I261" s="179">
        <v>3</v>
      </c>
      <c r="J261" s="179" t="s">
        <v>725</v>
      </c>
      <c r="K261" s="179">
        <v>3</v>
      </c>
      <c r="L261" s="180" t="s">
        <v>1318</v>
      </c>
      <c r="M261" s="180" t="s">
        <v>1218</v>
      </c>
      <c r="N261" s="180" t="s">
        <v>1671</v>
      </c>
      <c r="O261" s="180" t="s">
        <v>1737</v>
      </c>
      <c r="P261" s="180" t="s">
        <v>1665</v>
      </c>
      <c r="Q261" s="180" t="s">
        <v>1877</v>
      </c>
      <c r="R261" s="180"/>
      <c r="S261" s="180" t="s">
        <v>2437</v>
      </c>
      <c r="T261" s="180" t="s">
        <v>2028</v>
      </c>
    </row>
    <row r="262" spans="1:20" s="195" customFormat="1" ht="12.75" outlineLevel="3" x14ac:dyDescent="0.2">
      <c r="A262" s="185"/>
      <c r="B262" s="186"/>
      <c r="C262" s="185"/>
      <c r="D262" s="185"/>
      <c r="E262" s="210" t="s">
        <v>2272</v>
      </c>
      <c r="F262" s="268"/>
      <c r="G262" s="212" t="s">
        <v>2272</v>
      </c>
      <c r="H262" s="191" t="s">
        <v>1536</v>
      </c>
      <c r="I262" s="191">
        <v>4</v>
      </c>
      <c r="J262" s="191"/>
      <c r="K262" s="191"/>
      <c r="L262" s="192"/>
      <c r="M262" s="192" t="s">
        <v>1706</v>
      </c>
      <c r="N262" s="192"/>
      <c r="O262" s="192"/>
      <c r="P262" s="192"/>
      <c r="Q262" s="192"/>
      <c r="R262" s="192"/>
      <c r="S262" s="191"/>
      <c r="T262" s="192"/>
    </row>
    <row r="263" spans="1:20" s="183" customFormat="1" ht="57" outlineLevel="2" x14ac:dyDescent="0.25">
      <c r="A263" s="173"/>
      <c r="B263" s="184"/>
      <c r="C263" s="173"/>
      <c r="D263" s="175" t="s">
        <v>2273</v>
      </c>
      <c r="E263" s="207"/>
      <c r="F263" s="267"/>
      <c r="G263" s="209" t="s">
        <v>2273</v>
      </c>
      <c r="H263" s="179" t="s">
        <v>1535</v>
      </c>
      <c r="I263" s="179">
        <v>3</v>
      </c>
      <c r="J263" s="179" t="s">
        <v>718</v>
      </c>
      <c r="K263" s="179">
        <v>3</v>
      </c>
      <c r="L263" s="180" t="s">
        <v>1308</v>
      </c>
      <c r="M263" s="180" t="s">
        <v>1309</v>
      </c>
      <c r="N263" s="180" t="s">
        <v>1671</v>
      </c>
      <c r="O263" s="180"/>
      <c r="P263" s="180" t="s">
        <v>1664</v>
      </c>
      <c r="Q263" s="180"/>
      <c r="R263" s="180"/>
      <c r="S263" s="180" t="s">
        <v>2429</v>
      </c>
      <c r="T263" s="180" t="s">
        <v>2014</v>
      </c>
    </row>
    <row r="264" spans="1:20" s="183" customFormat="1" ht="57" outlineLevel="2" x14ac:dyDescent="0.25">
      <c r="A264" s="173"/>
      <c r="B264" s="184"/>
      <c r="C264" s="173"/>
      <c r="D264" s="206" t="s">
        <v>2273</v>
      </c>
      <c r="E264" s="207"/>
      <c r="F264" s="267"/>
      <c r="G264" s="209" t="s">
        <v>2273</v>
      </c>
      <c r="H264" s="179" t="s">
        <v>1535</v>
      </c>
      <c r="I264" s="179">
        <v>3</v>
      </c>
      <c r="J264" s="179" t="s">
        <v>726</v>
      </c>
      <c r="K264" s="179">
        <v>3</v>
      </c>
      <c r="L264" s="180" t="s">
        <v>1319</v>
      </c>
      <c r="M264" s="180" t="s">
        <v>1320</v>
      </c>
      <c r="N264" s="180" t="s">
        <v>1671</v>
      </c>
      <c r="O264" s="180"/>
      <c r="P264" s="180" t="s">
        <v>1665</v>
      </c>
      <c r="Q264" s="180"/>
      <c r="R264" s="180"/>
      <c r="S264" s="180" t="s">
        <v>2429</v>
      </c>
      <c r="T264" s="180" t="s">
        <v>2014</v>
      </c>
    </row>
    <row r="265" spans="1:20" s="195" customFormat="1" ht="12.75" outlineLevel="3" x14ac:dyDescent="0.2">
      <c r="A265" s="185"/>
      <c r="B265" s="186"/>
      <c r="C265" s="222"/>
      <c r="D265" s="185"/>
      <c r="E265" s="210" t="s">
        <v>2274</v>
      </c>
      <c r="F265" s="268"/>
      <c r="G265" s="212" t="s">
        <v>2274</v>
      </c>
      <c r="H265" s="191" t="s">
        <v>1536</v>
      </c>
      <c r="I265" s="191">
        <v>4</v>
      </c>
      <c r="J265" s="191"/>
      <c r="K265" s="191"/>
      <c r="L265" s="192"/>
      <c r="M265" s="192" t="s">
        <v>1706</v>
      </c>
      <c r="N265" s="192"/>
      <c r="O265" s="192"/>
      <c r="P265" s="192"/>
      <c r="Q265" s="192"/>
      <c r="R265" s="192"/>
      <c r="S265" s="191"/>
      <c r="T265" s="192"/>
    </row>
    <row r="266" spans="1:20" s="172" customFormat="1" ht="23.25" outlineLevel="1" x14ac:dyDescent="0.25">
      <c r="A266" s="162"/>
      <c r="B266" s="162"/>
      <c r="C266" s="164" t="s">
        <v>2275</v>
      </c>
      <c r="D266" s="165"/>
      <c r="E266" s="223"/>
      <c r="F266" s="273"/>
      <c r="G266" s="225" t="s">
        <v>2275</v>
      </c>
      <c r="H266" s="168" t="s">
        <v>1536</v>
      </c>
      <c r="I266" s="168">
        <v>2</v>
      </c>
      <c r="J266" s="168" t="s">
        <v>741</v>
      </c>
      <c r="K266" s="168">
        <v>2</v>
      </c>
      <c r="L266" s="169" t="s">
        <v>1345</v>
      </c>
      <c r="M266" s="169" t="s">
        <v>1346</v>
      </c>
      <c r="N266" s="169"/>
      <c r="O266" s="169"/>
      <c r="P266" s="169"/>
      <c r="Q266" s="169"/>
      <c r="R266" s="169"/>
      <c r="S266" s="168" t="s">
        <v>2338</v>
      </c>
      <c r="T266" s="169"/>
    </row>
    <row r="267" spans="1:20" s="183" customFormat="1" ht="34.5" outlineLevel="2" x14ac:dyDescent="0.25">
      <c r="A267" s="173"/>
      <c r="B267" s="184"/>
      <c r="C267" s="173"/>
      <c r="D267" s="175" t="s">
        <v>2276</v>
      </c>
      <c r="E267" s="176"/>
      <c r="F267" s="272"/>
      <c r="G267" s="221" t="s">
        <v>2276</v>
      </c>
      <c r="H267" s="179" t="s">
        <v>1548</v>
      </c>
      <c r="I267" s="179">
        <v>3</v>
      </c>
      <c r="J267" s="179" t="s">
        <v>226</v>
      </c>
      <c r="K267" s="179">
        <v>3</v>
      </c>
      <c r="L267" s="180" t="s">
        <v>1349</v>
      </c>
      <c r="M267" s="180" t="s">
        <v>1350</v>
      </c>
      <c r="N267" s="180" t="s">
        <v>1540</v>
      </c>
      <c r="O267" s="180"/>
      <c r="P267" s="180"/>
      <c r="Q267" s="180"/>
      <c r="R267" s="180" t="s">
        <v>1555</v>
      </c>
      <c r="S267" s="179" t="s">
        <v>2424</v>
      </c>
      <c r="T267" s="180" t="s">
        <v>2325</v>
      </c>
    </row>
    <row r="268" spans="1:20" s="183" customFormat="1" ht="34.5" outlineLevel="2" x14ac:dyDescent="0.25">
      <c r="A268" s="173"/>
      <c r="B268" s="184"/>
      <c r="C268" s="173"/>
      <c r="D268" s="175" t="s">
        <v>2277</v>
      </c>
      <c r="E268" s="176"/>
      <c r="F268" s="272"/>
      <c r="G268" s="221" t="s">
        <v>2277</v>
      </c>
      <c r="H268" s="179" t="s">
        <v>1535</v>
      </c>
      <c r="I268" s="179">
        <v>3</v>
      </c>
      <c r="J268" s="179" t="s">
        <v>225</v>
      </c>
      <c r="K268" s="179">
        <v>3</v>
      </c>
      <c r="L268" s="180" t="s">
        <v>1347</v>
      </c>
      <c r="M268" s="180" t="s">
        <v>1348</v>
      </c>
      <c r="N268" s="180" t="s">
        <v>1540</v>
      </c>
      <c r="O268" s="180" t="s">
        <v>1740</v>
      </c>
      <c r="P268" s="180"/>
      <c r="Q268" s="180"/>
      <c r="R268" s="180" t="s">
        <v>1538</v>
      </c>
      <c r="S268" s="179" t="s">
        <v>2424</v>
      </c>
      <c r="T268" s="180" t="s">
        <v>2325</v>
      </c>
    </row>
    <row r="269" spans="1:20" s="183" customFormat="1" outlineLevel="2" x14ac:dyDescent="0.25">
      <c r="A269" s="173"/>
      <c r="B269" s="184"/>
      <c r="C269" s="173"/>
      <c r="D269" s="206" t="s">
        <v>2278</v>
      </c>
      <c r="E269" s="207"/>
      <c r="F269" s="267"/>
      <c r="G269" s="209" t="s">
        <v>2278</v>
      </c>
      <c r="H269" s="179" t="s">
        <v>1548</v>
      </c>
      <c r="I269" s="179">
        <v>3</v>
      </c>
      <c r="J269" s="179"/>
      <c r="K269" s="179"/>
      <c r="L269" s="180"/>
      <c r="M269" s="180"/>
      <c r="N269" s="180"/>
      <c r="O269" s="180"/>
      <c r="P269" s="180"/>
      <c r="Q269" s="180"/>
      <c r="R269" s="180"/>
      <c r="S269" s="179"/>
      <c r="T269" s="180"/>
    </row>
    <row r="270" spans="1:20" s="195" customFormat="1" ht="45" outlineLevel="3" x14ac:dyDescent="0.2">
      <c r="A270" s="185"/>
      <c r="B270" s="186"/>
      <c r="C270" s="185"/>
      <c r="D270" s="185"/>
      <c r="E270" s="210" t="s">
        <v>2279</v>
      </c>
      <c r="F270" s="268"/>
      <c r="G270" s="212" t="s">
        <v>2279</v>
      </c>
      <c r="H270" s="191" t="s">
        <v>1536</v>
      </c>
      <c r="I270" s="191">
        <v>4</v>
      </c>
      <c r="J270" s="191" t="s">
        <v>228</v>
      </c>
      <c r="K270" s="191">
        <v>3</v>
      </c>
      <c r="L270" s="192" t="s">
        <v>1353</v>
      </c>
      <c r="M270" s="192" t="s">
        <v>1354</v>
      </c>
      <c r="N270" s="192" t="s">
        <v>1518</v>
      </c>
      <c r="O270" s="192"/>
      <c r="P270" s="192"/>
      <c r="Q270" s="192" t="s">
        <v>1880</v>
      </c>
      <c r="R270" s="192"/>
      <c r="S270" s="192" t="s">
        <v>2440</v>
      </c>
      <c r="T270" s="192" t="s">
        <v>2029</v>
      </c>
    </row>
    <row r="271" spans="1:20" s="183" customFormat="1" outlineLevel="2" x14ac:dyDescent="0.25">
      <c r="A271" s="173"/>
      <c r="B271" s="184"/>
      <c r="C271" s="173"/>
      <c r="D271" s="206" t="s">
        <v>2280</v>
      </c>
      <c r="E271" s="207"/>
      <c r="F271" s="267"/>
      <c r="G271" s="209" t="s">
        <v>2280</v>
      </c>
      <c r="H271" s="179" t="s">
        <v>1548</v>
      </c>
      <c r="I271" s="179">
        <v>3</v>
      </c>
      <c r="J271" s="179"/>
      <c r="K271" s="179"/>
      <c r="L271" s="180"/>
      <c r="M271" s="180"/>
      <c r="N271" s="180"/>
      <c r="O271" s="180"/>
      <c r="P271" s="180"/>
      <c r="Q271" s="180"/>
      <c r="R271" s="180"/>
      <c r="S271" s="179"/>
      <c r="T271" s="180"/>
    </row>
    <row r="272" spans="1:20" s="195" customFormat="1" ht="45" outlineLevel="3" x14ac:dyDescent="0.2">
      <c r="A272" s="185"/>
      <c r="B272" s="186"/>
      <c r="C272" s="185"/>
      <c r="D272" s="185"/>
      <c r="E272" s="210" t="s">
        <v>2281</v>
      </c>
      <c r="F272" s="268"/>
      <c r="G272" s="212" t="s">
        <v>2281</v>
      </c>
      <c r="H272" s="191" t="s">
        <v>1536</v>
      </c>
      <c r="I272" s="191">
        <v>4</v>
      </c>
      <c r="J272" s="191" t="s">
        <v>227</v>
      </c>
      <c r="K272" s="191">
        <v>3</v>
      </c>
      <c r="L272" s="192" t="s">
        <v>1351</v>
      </c>
      <c r="M272" s="192" t="s">
        <v>1352</v>
      </c>
      <c r="N272" s="192" t="s">
        <v>1518</v>
      </c>
      <c r="O272" s="192"/>
      <c r="P272" s="192"/>
      <c r="Q272" s="192" t="s">
        <v>1879</v>
      </c>
      <c r="R272" s="192"/>
      <c r="S272" s="192" t="s">
        <v>2440</v>
      </c>
      <c r="T272" s="192" t="s">
        <v>2029</v>
      </c>
    </row>
    <row r="273" spans="1:20" s="183" customFormat="1" outlineLevel="2" x14ac:dyDescent="0.25">
      <c r="A273" s="173"/>
      <c r="B273" s="184"/>
      <c r="C273" s="173"/>
      <c r="D273" s="206" t="s">
        <v>2282</v>
      </c>
      <c r="E273" s="207"/>
      <c r="F273" s="267"/>
      <c r="G273" s="209" t="s">
        <v>2282</v>
      </c>
      <c r="H273" s="179" t="s">
        <v>1548</v>
      </c>
      <c r="I273" s="179">
        <v>3</v>
      </c>
      <c r="J273" s="179"/>
      <c r="K273" s="179"/>
      <c r="L273" s="180"/>
      <c r="M273" s="180"/>
      <c r="N273" s="180"/>
      <c r="O273" s="180"/>
      <c r="P273" s="180"/>
      <c r="Q273" s="180"/>
      <c r="R273" s="180"/>
      <c r="S273" s="179"/>
      <c r="T273" s="180"/>
    </row>
    <row r="274" spans="1:20" s="195" customFormat="1" ht="12.75" outlineLevel="3" x14ac:dyDescent="0.2">
      <c r="A274" s="185"/>
      <c r="B274" s="186"/>
      <c r="C274" s="185"/>
      <c r="D274" s="185"/>
      <c r="E274" s="210" t="s">
        <v>2283</v>
      </c>
      <c r="F274" s="268"/>
      <c r="G274" s="212" t="s">
        <v>2283</v>
      </c>
      <c r="H274" s="191" t="s">
        <v>1536</v>
      </c>
      <c r="I274" s="191">
        <v>4</v>
      </c>
      <c r="J274" s="191" t="s">
        <v>229</v>
      </c>
      <c r="K274" s="191">
        <v>3</v>
      </c>
      <c r="L274" s="192" t="s">
        <v>1355</v>
      </c>
      <c r="M274" s="192" t="s">
        <v>1356</v>
      </c>
      <c r="N274" s="192" t="s">
        <v>1518</v>
      </c>
      <c r="O274" s="192" t="s">
        <v>1744</v>
      </c>
      <c r="P274" s="192"/>
      <c r="Q274" s="192" t="s">
        <v>1881</v>
      </c>
      <c r="R274" s="192"/>
      <c r="S274" s="191" t="s">
        <v>2422</v>
      </c>
      <c r="T274" s="192"/>
    </row>
    <row r="275" spans="1:20" s="203" customFormat="1" ht="22.5" outlineLevel="4" x14ac:dyDescent="0.2">
      <c r="A275" s="196"/>
      <c r="B275" s="197"/>
      <c r="C275" s="196"/>
      <c r="D275" s="196"/>
      <c r="E275" s="196"/>
      <c r="F275" s="269" t="s">
        <v>2284</v>
      </c>
      <c r="G275" s="200" t="s">
        <v>2284</v>
      </c>
      <c r="H275" s="200" t="s">
        <v>1536</v>
      </c>
      <c r="I275" s="200">
        <v>5</v>
      </c>
      <c r="J275" s="200" t="s">
        <v>231</v>
      </c>
      <c r="K275" s="200">
        <v>4</v>
      </c>
      <c r="L275" s="201" t="s">
        <v>1357</v>
      </c>
      <c r="M275" s="201" t="s">
        <v>1358</v>
      </c>
      <c r="N275" s="201" t="s">
        <v>1576</v>
      </c>
      <c r="O275" s="201"/>
      <c r="P275" s="201"/>
      <c r="Q275" s="201"/>
      <c r="R275" s="201"/>
      <c r="S275" s="200" t="s">
        <v>2423</v>
      </c>
      <c r="T275" s="201"/>
    </row>
    <row r="276" spans="1:20" s="183" customFormat="1" outlineLevel="2" x14ac:dyDescent="0.25">
      <c r="A276" s="173"/>
      <c r="B276" s="184"/>
      <c r="C276" s="173"/>
      <c r="D276" s="206" t="s">
        <v>2285</v>
      </c>
      <c r="E276" s="207"/>
      <c r="F276" s="267"/>
      <c r="G276" s="209" t="s">
        <v>2285</v>
      </c>
      <c r="H276" s="179" t="s">
        <v>1535</v>
      </c>
      <c r="I276" s="179">
        <v>3</v>
      </c>
      <c r="J276" s="179"/>
      <c r="K276" s="180"/>
      <c r="L276" s="180"/>
      <c r="M276" s="180"/>
      <c r="N276" s="180"/>
      <c r="O276" s="180"/>
      <c r="P276" s="180"/>
      <c r="Q276" s="180"/>
      <c r="R276" s="180"/>
      <c r="S276" s="179"/>
      <c r="T276" s="180"/>
    </row>
    <row r="277" spans="1:20" s="195" customFormat="1" ht="56.25" outlineLevel="3" x14ac:dyDescent="0.2">
      <c r="A277" s="185"/>
      <c r="B277" s="186"/>
      <c r="C277" s="185"/>
      <c r="D277" s="185"/>
      <c r="E277" s="210" t="s">
        <v>2286</v>
      </c>
      <c r="F277" s="268"/>
      <c r="G277" s="212" t="s">
        <v>2286</v>
      </c>
      <c r="H277" s="191" t="s">
        <v>1535</v>
      </c>
      <c r="I277" s="191">
        <v>4</v>
      </c>
      <c r="J277" s="191" t="s">
        <v>235</v>
      </c>
      <c r="K277" s="191">
        <v>3</v>
      </c>
      <c r="L277" s="192" t="s">
        <v>1365</v>
      </c>
      <c r="M277" s="192" t="s">
        <v>1366</v>
      </c>
      <c r="N277" s="192" t="s">
        <v>1546</v>
      </c>
      <c r="O277" s="192"/>
      <c r="P277" s="192"/>
      <c r="Q277" s="192"/>
      <c r="R277" s="192"/>
      <c r="S277" s="192" t="s">
        <v>2429</v>
      </c>
      <c r="T277" s="192" t="s">
        <v>2014</v>
      </c>
    </row>
    <row r="278" spans="1:20" s="183" customFormat="1" outlineLevel="2" x14ac:dyDescent="0.25">
      <c r="A278" s="173"/>
      <c r="B278" s="184"/>
      <c r="C278" s="173"/>
      <c r="D278" s="206" t="s">
        <v>2287</v>
      </c>
      <c r="E278" s="207"/>
      <c r="F278" s="267"/>
      <c r="G278" s="209" t="s">
        <v>2287</v>
      </c>
      <c r="H278" s="179" t="s">
        <v>1548</v>
      </c>
      <c r="I278" s="179">
        <v>3</v>
      </c>
      <c r="J278" s="179"/>
      <c r="K278" s="180"/>
      <c r="L278" s="180"/>
      <c r="M278" s="180"/>
      <c r="N278" s="180"/>
      <c r="O278" s="180"/>
      <c r="P278" s="180"/>
      <c r="Q278" s="180"/>
      <c r="R278" s="180"/>
      <c r="S278" s="179"/>
      <c r="T278" s="180"/>
    </row>
    <row r="279" spans="1:20" s="195" customFormat="1" ht="12.75" outlineLevel="3" x14ac:dyDescent="0.2">
      <c r="A279" s="185"/>
      <c r="B279" s="186"/>
      <c r="C279" s="185"/>
      <c r="D279" s="185"/>
      <c r="E279" s="210" t="s">
        <v>2288</v>
      </c>
      <c r="F279" s="268"/>
      <c r="G279" s="212" t="s">
        <v>2288</v>
      </c>
      <c r="H279" s="191" t="s">
        <v>1535</v>
      </c>
      <c r="I279" s="191">
        <v>4</v>
      </c>
      <c r="J279" s="191" t="s">
        <v>230</v>
      </c>
      <c r="K279" s="191">
        <v>3</v>
      </c>
      <c r="L279" s="192" t="s">
        <v>1359</v>
      </c>
      <c r="M279" s="192" t="s">
        <v>1360</v>
      </c>
      <c r="N279" s="192" t="s">
        <v>1518</v>
      </c>
      <c r="O279" s="192" t="s">
        <v>1747</v>
      </c>
      <c r="P279" s="192"/>
      <c r="Q279" s="192" t="s">
        <v>1882</v>
      </c>
      <c r="R279" s="192"/>
      <c r="S279" s="191" t="s">
        <v>2422</v>
      </c>
      <c r="T279" s="192"/>
    </row>
    <row r="280" spans="1:20" s="203" customFormat="1" ht="22.5" outlineLevel="4" x14ac:dyDescent="0.2">
      <c r="A280" s="196"/>
      <c r="B280" s="197"/>
      <c r="C280" s="196"/>
      <c r="D280" s="196"/>
      <c r="E280" s="196"/>
      <c r="F280" s="269" t="s">
        <v>2289</v>
      </c>
      <c r="G280" s="200" t="s">
        <v>2289</v>
      </c>
      <c r="H280" s="200" t="s">
        <v>1535</v>
      </c>
      <c r="I280" s="200">
        <v>5</v>
      </c>
      <c r="J280" s="200" t="s">
        <v>232</v>
      </c>
      <c r="K280" s="200">
        <v>4</v>
      </c>
      <c r="L280" s="201" t="s">
        <v>1361</v>
      </c>
      <c r="M280" s="201" t="s">
        <v>1362</v>
      </c>
      <c r="N280" s="201" t="s">
        <v>1576</v>
      </c>
      <c r="O280" s="201"/>
      <c r="P280" s="201"/>
      <c r="Q280" s="201"/>
      <c r="R280" s="201" t="s">
        <v>1538</v>
      </c>
      <c r="S280" s="200" t="s">
        <v>2423</v>
      </c>
      <c r="T280" s="201"/>
    </row>
    <row r="281" spans="1:20" s="203" customFormat="1" ht="22.5" outlineLevel="4" x14ac:dyDescent="0.2">
      <c r="A281" s="196"/>
      <c r="B281" s="197"/>
      <c r="C281" s="196"/>
      <c r="D281" s="196"/>
      <c r="E281" s="196"/>
      <c r="F281" s="278" t="s">
        <v>2290</v>
      </c>
      <c r="G281" s="242" t="s">
        <v>2290</v>
      </c>
      <c r="H281" s="200" t="s">
        <v>1535</v>
      </c>
      <c r="I281" s="200">
        <v>5</v>
      </c>
      <c r="J281" s="200" t="s">
        <v>234</v>
      </c>
      <c r="K281" s="200">
        <v>4</v>
      </c>
      <c r="L281" s="201" t="s">
        <v>1749</v>
      </c>
      <c r="M281" s="201" t="s">
        <v>1750</v>
      </c>
      <c r="N281" s="201" t="s">
        <v>1576</v>
      </c>
      <c r="O281" s="201"/>
      <c r="P281" s="201"/>
      <c r="Q281" s="201"/>
      <c r="R281" s="201"/>
      <c r="S281" s="200" t="s">
        <v>2423</v>
      </c>
      <c r="T281" s="201" t="s">
        <v>2030</v>
      </c>
    </row>
    <row r="282" spans="1:20" s="183" customFormat="1" ht="23.25" outlineLevel="2" x14ac:dyDescent="0.25">
      <c r="A282" s="173"/>
      <c r="B282" s="184"/>
      <c r="C282" s="173"/>
      <c r="D282" s="206" t="s">
        <v>2291</v>
      </c>
      <c r="E282" s="207"/>
      <c r="F282" s="267"/>
      <c r="G282" s="209" t="s">
        <v>2291</v>
      </c>
      <c r="H282" s="179" t="s">
        <v>1548</v>
      </c>
      <c r="I282" s="179">
        <v>3</v>
      </c>
      <c r="J282" s="179" t="s">
        <v>737</v>
      </c>
      <c r="K282" s="179">
        <v>2</v>
      </c>
      <c r="L282" s="180" t="s">
        <v>1339</v>
      </c>
      <c r="M282" s="180" t="s">
        <v>1340</v>
      </c>
      <c r="N282" s="180"/>
      <c r="O282" s="180"/>
      <c r="P282" s="180"/>
      <c r="Q282" s="180"/>
      <c r="R282" s="180" t="s">
        <v>1611</v>
      </c>
      <c r="S282" s="179" t="s">
        <v>2338</v>
      </c>
      <c r="T282" s="180"/>
    </row>
    <row r="283" spans="1:20" s="195" customFormat="1" ht="33.75" outlineLevel="3" x14ac:dyDescent="0.2">
      <c r="A283" s="185"/>
      <c r="B283" s="185"/>
      <c r="C283" s="187"/>
      <c r="D283" s="185"/>
      <c r="E283" s="188" t="s">
        <v>2292</v>
      </c>
      <c r="F283" s="270"/>
      <c r="G283" s="215" t="s">
        <v>2292</v>
      </c>
      <c r="H283" s="191" t="s">
        <v>1535</v>
      </c>
      <c r="I283" s="191">
        <v>4</v>
      </c>
      <c r="J283" s="191" t="s">
        <v>371</v>
      </c>
      <c r="K283" s="191">
        <v>3</v>
      </c>
      <c r="L283" s="192" t="s">
        <v>1341</v>
      </c>
      <c r="M283" s="192" t="s">
        <v>1342</v>
      </c>
      <c r="N283" s="192" t="s">
        <v>1546</v>
      </c>
      <c r="O283" s="192" t="s">
        <v>1751</v>
      </c>
      <c r="P283" s="192"/>
      <c r="Q283" s="192" t="s">
        <v>2656</v>
      </c>
      <c r="R283" s="192" t="s">
        <v>1538</v>
      </c>
      <c r="S283" s="191" t="s">
        <v>2405</v>
      </c>
      <c r="T283" s="192" t="s">
        <v>2017</v>
      </c>
    </row>
    <row r="284" spans="1:20" s="195" customFormat="1" ht="202.5" outlineLevel="3" x14ac:dyDescent="0.2">
      <c r="A284" s="185"/>
      <c r="B284" s="185"/>
      <c r="C284" s="185"/>
      <c r="D284" s="185"/>
      <c r="E284" s="210" t="s">
        <v>2293</v>
      </c>
      <c r="F284" s="268"/>
      <c r="G284" s="212" t="s">
        <v>2293</v>
      </c>
      <c r="H284" s="191" t="s">
        <v>1535</v>
      </c>
      <c r="I284" s="191">
        <v>4</v>
      </c>
      <c r="J284" s="191" t="s">
        <v>372</v>
      </c>
      <c r="K284" s="191">
        <v>3</v>
      </c>
      <c r="L284" s="192" t="s">
        <v>1343</v>
      </c>
      <c r="M284" s="192" t="s">
        <v>1344</v>
      </c>
      <c r="N284" s="192" t="s">
        <v>1670</v>
      </c>
      <c r="O284" s="192" t="s">
        <v>1752</v>
      </c>
      <c r="P284" s="192"/>
      <c r="Q284" s="192"/>
      <c r="R284" s="192" t="s">
        <v>1551</v>
      </c>
      <c r="S284" s="191" t="s">
        <v>2406</v>
      </c>
      <c r="T284" s="192" t="s">
        <v>2018</v>
      </c>
    </row>
    <row r="285" spans="1:20" s="195" customFormat="1" ht="12.75" outlineLevel="3" x14ac:dyDescent="0.2">
      <c r="A285" s="185"/>
      <c r="B285" s="185"/>
      <c r="C285" s="185"/>
      <c r="D285" s="185"/>
      <c r="E285" s="210" t="s">
        <v>2294</v>
      </c>
      <c r="F285" s="268"/>
      <c r="G285" s="212" t="s">
        <v>2294</v>
      </c>
      <c r="H285" s="191" t="s">
        <v>1536</v>
      </c>
      <c r="I285" s="191">
        <v>4</v>
      </c>
      <c r="J285" s="192"/>
      <c r="K285" s="191"/>
      <c r="L285" s="192"/>
      <c r="M285" s="192"/>
      <c r="N285" s="192"/>
      <c r="O285" s="192"/>
      <c r="P285" s="192"/>
      <c r="Q285" s="192"/>
      <c r="R285" s="192"/>
      <c r="S285" s="191"/>
      <c r="T285" s="192"/>
    </row>
    <row r="286" spans="1:20" s="203" customFormat="1" ht="11.25" outlineLevel="4" x14ac:dyDescent="0.2">
      <c r="A286" s="196"/>
      <c r="B286" s="196"/>
      <c r="C286" s="196"/>
      <c r="D286" s="196"/>
      <c r="E286" s="196"/>
      <c r="F286" s="269" t="s">
        <v>2295</v>
      </c>
      <c r="G286" s="200" t="s">
        <v>2295</v>
      </c>
      <c r="H286" s="200" t="s">
        <v>1535</v>
      </c>
      <c r="I286" s="200">
        <v>5</v>
      </c>
      <c r="J286" s="200"/>
      <c r="K286" s="200"/>
      <c r="L286" s="201"/>
      <c r="M286" s="201" t="s">
        <v>1608</v>
      </c>
      <c r="N286" s="201"/>
      <c r="O286" s="201"/>
      <c r="P286" s="201"/>
      <c r="Q286" s="201"/>
      <c r="R286" s="201"/>
      <c r="S286" s="200"/>
      <c r="T286" s="201"/>
    </row>
    <row r="287" spans="1:20" s="183" customFormat="1" ht="23.25" outlineLevel="2" x14ac:dyDescent="0.25">
      <c r="A287" s="173"/>
      <c r="B287" s="173"/>
      <c r="C287" s="173"/>
      <c r="D287" s="206" t="s">
        <v>2296</v>
      </c>
      <c r="E287" s="207"/>
      <c r="F287" s="267"/>
      <c r="G287" s="209" t="s">
        <v>2296</v>
      </c>
      <c r="H287" s="179" t="s">
        <v>1548</v>
      </c>
      <c r="I287" s="179">
        <v>3</v>
      </c>
      <c r="J287" s="179" t="s">
        <v>753</v>
      </c>
      <c r="K287" s="179">
        <v>3</v>
      </c>
      <c r="L287" s="180" t="s">
        <v>1367</v>
      </c>
      <c r="M287" s="180" t="s">
        <v>1368</v>
      </c>
      <c r="N287" s="180"/>
      <c r="O287" s="180"/>
      <c r="P287" s="180"/>
      <c r="Q287" s="180"/>
      <c r="R287" s="180"/>
      <c r="S287" s="179" t="s">
        <v>2425</v>
      </c>
      <c r="T287" s="180"/>
    </row>
    <row r="288" spans="1:20" s="195" customFormat="1" ht="104.25" customHeight="1" outlineLevel="3" x14ac:dyDescent="0.2">
      <c r="A288" s="185"/>
      <c r="B288" s="185"/>
      <c r="C288" s="185"/>
      <c r="D288" s="185"/>
      <c r="E288" s="188" t="s">
        <v>2297</v>
      </c>
      <c r="F288" s="270"/>
      <c r="G288" s="215" t="s">
        <v>2297</v>
      </c>
      <c r="H288" s="191" t="s">
        <v>1536</v>
      </c>
      <c r="I288" s="191">
        <v>4</v>
      </c>
      <c r="J288" s="191" t="s">
        <v>236</v>
      </c>
      <c r="K288" s="191">
        <v>4</v>
      </c>
      <c r="L288" s="192" t="s">
        <v>1369</v>
      </c>
      <c r="M288" s="192" t="s">
        <v>1370</v>
      </c>
      <c r="N288" s="192" t="s">
        <v>1540</v>
      </c>
      <c r="O288" s="192" t="s">
        <v>1755</v>
      </c>
      <c r="P288" s="192"/>
      <c r="Q288" s="192" t="s">
        <v>2653</v>
      </c>
      <c r="R288" s="192"/>
      <c r="S288" s="191" t="s">
        <v>2426</v>
      </c>
      <c r="T288" s="192" t="s">
        <v>2336</v>
      </c>
    </row>
    <row r="289" spans="1:20" s="195" customFormat="1" ht="56.25" outlineLevel="3" x14ac:dyDescent="0.2">
      <c r="A289" s="185"/>
      <c r="B289" s="185"/>
      <c r="C289" s="222"/>
      <c r="D289" s="185"/>
      <c r="E289" s="210" t="s">
        <v>2298</v>
      </c>
      <c r="F289" s="268"/>
      <c r="G289" s="212" t="s">
        <v>2298</v>
      </c>
      <c r="H289" s="191" t="s">
        <v>1535</v>
      </c>
      <c r="I289" s="191">
        <v>4</v>
      </c>
      <c r="J289" s="191" t="s">
        <v>238</v>
      </c>
      <c r="K289" s="191">
        <v>4</v>
      </c>
      <c r="L289" s="192" t="s">
        <v>1371</v>
      </c>
      <c r="M289" s="192" t="s">
        <v>1372</v>
      </c>
      <c r="N289" s="192" t="s">
        <v>1540</v>
      </c>
      <c r="O289" s="192" t="s">
        <v>1755</v>
      </c>
      <c r="P289" s="192"/>
      <c r="Q289" s="192" t="s">
        <v>2652</v>
      </c>
      <c r="R289" s="192" t="s">
        <v>1538</v>
      </c>
      <c r="S289" s="191" t="s">
        <v>198</v>
      </c>
      <c r="T289" s="192" t="s">
        <v>2326</v>
      </c>
    </row>
    <row r="290" spans="1:20" s="172" customFormat="1" ht="23.25" outlineLevel="1" x14ac:dyDescent="0.25">
      <c r="A290" s="162"/>
      <c r="B290" s="162"/>
      <c r="C290" s="164" t="s">
        <v>2299</v>
      </c>
      <c r="D290" s="165"/>
      <c r="E290" s="223"/>
      <c r="F290" s="273"/>
      <c r="G290" s="225" t="s">
        <v>2299</v>
      </c>
      <c r="H290" s="168" t="s">
        <v>1535</v>
      </c>
      <c r="I290" s="168">
        <v>2</v>
      </c>
      <c r="J290" s="168" t="s">
        <v>728</v>
      </c>
      <c r="K290" s="168">
        <v>2</v>
      </c>
      <c r="L290" s="169" t="s">
        <v>1327</v>
      </c>
      <c r="M290" s="169" t="s">
        <v>1328</v>
      </c>
      <c r="N290" s="169"/>
      <c r="O290" s="169"/>
      <c r="P290" s="169"/>
      <c r="Q290" s="169"/>
      <c r="R290" s="169" t="s">
        <v>1538</v>
      </c>
      <c r="S290" s="168" t="s">
        <v>2338</v>
      </c>
      <c r="T290" s="169"/>
    </row>
    <row r="291" spans="1:20" s="183" customFormat="1" ht="23.25" outlineLevel="2" x14ac:dyDescent="0.25">
      <c r="A291" s="173"/>
      <c r="B291" s="184"/>
      <c r="C291" s="173"/>
      <c r="D291" s="206" t="s">
        <v>2300</v>
      </c>
      <c r="E291" s="207"/>
      <c r="F291" s="267"/>
      <c r="G291" s="209" t="s">
        <v>2300</v>
      </c>
      <c r="H291" s="179" t="s">
        <v>1536</v>
      </c>
      <c r="I291" s="179">
        <v>3</v>
      </c>
      <c r="J291" s="179" t="s">
        <v>223</v>
      </c>
      <c r="K291" s="179">
        <v>3</v>
      </c>
      <c r="L291" s="180" t="s">
        <v>1329</v>
      </c>
      <c r="M291" s="180" t="s">
        <v>1330</v>
      </c>
      <c r="N291" s="180" t="s">
        <v>1756</v>
      </c>
      <c r="O291" s="180" t="s">
        <v>1757</v>
      </c>
      <c r="P291" s="180"/>
      <c r="Q291" s="180" t="s">
        <v>1878</v>
      </c>
      <c r="R291" s="180"/>
      <c r="S291" s="179" t="s">
        <v>2427</v>
      </c>
      <c r="T291" s="180"/>
    </row>
    <row r="292" spans="1:20" s="195" customFormat="1" ht="12.75" outlineLevel="3" x14ac:dyDescent="0.2">
      <c r="A292" s="185"/>
      <c r="B292" s="186"/>
      <c r="C292" s="185"/>
      <c r="D292" s="185"/>
      <c r="E292" s="210" t="s">
        <v>2301</v>
      </c>
      <c r="F292" s="268"/>
      <c r="G292" s="212" t="s">
        <v>2301</v>
      </c>
      <c r="H292" s="191" t="s">
        <v>1536</v>
      </c>
      <c r="I292" s="191">
        <v>4</v>
      </c>
      <c r="J292" s="191"/>
      <c r="K292" s="192"/>
      <c r="L292" s="192"/>
      <c r="M292" s="192" t="s">
        <v>1759</v>
      </c>
      <c r="N292" s="192"/>
      <c r="O292" s="192"/>
      <c r="P292" s="192"/>
      <c r="Q292" s="192"/>
      <c r="R292" s="192"/>
      <c r="S292" s="191"/>
      <c r="T292" s="192"/>
    </row>
    <row r="293" spans="1:20" s="183" customFormat="1" ht="45.75" outlineLevel="2" x14ac:dyDescent="0.25">
      <c r="A293" s="173"/>
      <c r="B293" s="184"/>
      <c r="C293" s="173"/>
      <c r="D293" s="206" t="s">
        <v>2302</v>
      </c>
      <c r="E293" s="207"/>
      <c r="F293" s="267"/>
      <c r="G293" s="209" t="s">
        <v>2302</v>
      </c>
      <c r="H293" s="179" t="s">
        <v>1535</v>
      </c>
      <c r="I293" s="179">
        <v>3</v>
      </c>
      <c r="J293" s="179" t="s">
        <v>214</v>
      </c>
      <c r="K293" s="179">
        <v>3</v>
      </c>
      <c r="L293" s="180" t="s">
        <v>1335</v>
      </c>
      <c r="M293" s="180" t="s">
        <v>1336</v>
      </c>
      <c r="N293" s="180" t="s">
        <v>1721</v>
      </c>
      <c r="O293" s="180"/>
      <c r="P293" s="180"/>
      <c r="Q293" s="180"/>
      <c r="R293" s="180"/>
      <c r="S293" s="179" t="s">
        <v>2428</v>
      </c>
      <c r="T293" s="180" t="s">
        <v>2333</v>
      </c>
    </row>
    <row r="294" spans="1:20" s="195" customFormat="1" ht="45" outlineLevel="3" x14ac:dyDescent="0.2">
      <c r="A294" s="185"/>
      <c r="B294" s="186"/>
      <c r="C294" s="185"/>
      <c r="D294" s="185"/>
      <c r="E294" s="210" t="s">
        <v>2303</v>
      </c>
      <c r="F294" s="268"/>
      <c r="G294" s="212" t="s">
        <v>2303</v>
      </c>
      <c r="H294" s="191" t="s">
        <v>1535</v>
      </c>
      <c r="I294" s="191">
        <v>4</v>
      </c>
      <c r="J294" s="191" t="s">
        <v>215</v>
      </c>
      <c r="K294" s="191">
        <v>3</v>
      </c>
      <c r="L294" s="192" t="s">
        <v>1337</v>
      </c>
      <c r="M294" s="192" t="s">
        <v>1338</v>
      </c>
      <c r="N294" s="192" t="s">
        <v>1546</v>
      </c>
      <c r="O294" s="192"/>
      <c r="P294" s="192"/>
      <c r="Q294" s="192"/>
      <c r="R294" s="192"/>
      <c r="S294" s="191" t="s">
        <v>2418</v>
      </c>
      <c r="T294" s="192" t="s">
        <v>2333</v>
      </c>
    </row>
    <row r="295" spans="1:20" s="183" customFormat="1" outlineLevel="2" x14ac:dyDescent="0.25">
      <c r="A295" s="173"/>
      <c r="B295" s="184"/>
      <c r="C295" s="173"/>
      <c r="D295" s="206" t="s">
        <v>2304</v>
      </c>
      <c r="E295" s="207"/>
      <c r="F295" s="267"/>
      <c r="G295" s="209" t="s">
        <v>2304</v>
      </c>
      <c r="H295" s="179" t="s">
        <v>1548</v>
      </c>
      <c r="I295" s="179">
        <v>3</v>
      </c>
      <c r="J295" s="179"/>
      <c r="K295" s="180"/>
      <c r="L295" s="180"/>
      <c r="M295" s="180"/>
      <c r="N295" s="180"/>
      <c r="O295" s="180"/>
      <c r="P295" s="180"/>
      <c r="Q295" s="180"/>
      <c r="R295" s="180"/>
      <c r="S295" s="179"/>
      <c r="T295" s="180"/>
    </row>
    <row r="296" spans="1:20" s="195" customFormat="1" ht="12.75" outlineLevel="3" x14ac:dyDescent="0.2">
      <c r="A296" s="185"/>
      <c r="B296" s="186"/>
      <c r="C296" s="185"/>
      <c r="D296" s="185"/>
      <c r="E296" s="188" t="s">
        <v>2305</v>
      </c>
      <c r="F296" s="270"/>
      <c r="G296" s="215" t="s">
        <v>2305</v>
      </c>
      <c r="H296" s="191" t="s">
        <v>1536</v>
      </c>
      <c r="I296" s="191">
        <v>4</v>
      </c>
      <c r="J296" s="191"/>
      <c r="K296" s="192"/>
      <c r="L296" s="192"/>
      <c r="M296" s="192" t="s">
        <v>1762</v>
      </c>
      <c r="N296" s="192"/>
      <c r="O296" s="192"/>
      <c r="P296" s="192"/>
      <c r="Q296" s="192"/>
      <c r="R296" s="192"/>
      <c r="S296" s="191"/>
      <c r="T296" s="192"/>
    </row>
    <row r="297" spans="1:20" s="195" customFormat="1" ht="45" outlineLevel="3" x14ac:dyDescent="0.2">
      <c r="A297" s="185"/>
      <c r="B297" s="186"/>
      <c r="C297" s="185"/>
      <c r="D297" s="185"/>
      <c r="E297" s="210" t="s">
        <v>2306</v>
      </c>
      <c r="F297" s="268"/>
      <c r="G297" s="212" t="s">
        <v>2306</v>
      </c>
      <c r="H297" s="191" t="s">
        <v>1536</v>
      </c>
      <c r="I297" s="191">
        <v>4</v>
      </c>
      <c r="J297" s="191" t="s">
        <v>731</v>
      </c>
      <c r="K297" s="191">
        <v>3</v>
      </c>
      <c r="L297" s="192" t="s">
        <v>1331</v>
      </c>
      <c r="M297" s="192" t="s">
        <v>1332</v>
      </c>
      <c r="N297" s="192" t="s">
        <v>1756</v>
      </c>
      <c r="O297" s="192"/>
      <c r="P297" s="192" t="s">
        <v>1664</v>
      </c>
      <c r="Q297" s="192"/>
      <c r="R297" s="192" t="s">
        <v>1555</v>
      </c>
      <c r="S297" s="192" t="s">
        <v>2430</v>
      </c>
      <c r="T297" s="192" t="s">
        <v>2014</v>
      </c>
    </row>
    <row r="298" spans="1:20" s="203" customFormat="1" ht="11.25" outlineLevel="4" x14ac:dyDescent="0.2">
      <c r="A298" s="196"/>
      <c r="B298" s="197"/>
      <c r="C298" s="196"/>
      <c r="D298" s="196"/>
      <c r="E298" s="196"/>
      <c r="F298" s="269" t="s">
        <v>2307</v>
      </c>
      <c r="G298" s="200" t="s">
        <v>2307</v>
      </c>
      <c r="H298" s="200" t="s">
        <v>1536</v>
      </c>
      <c r="I298" s="200">
        <v>5</v>
      </c>
      <c r="J298" s="200"/>
      <c r="K298" s="201"/>
      <c r="L298" s="201"/>
      <c r="M298" s="201" t="s">
        <v>1759</v>
      </c>
      <c r="N298" s="201"/>
      <c r="O298" s="201"/>
      <c r="P298" s="201"/>
      <c r="Q298" s="201"/>
      <c r="R298" s="201"/>
      <c r="S298" s="200"/>
      <c r="T298" s="201"/>
    </row>
    <row r="299" spans="1:20" s="195" customFormat="1" ht="56.25" outlineLevel="3" x14ac:dyDescent="0.2">
      <c r="A299" s="185"/>
      <c r="B299" s="186"/>
      <c r="C299" s="185"/>
      <c r="D299" s="185"/>
      <c r="E299" s="210" t="s">
        <v>2308</v>
      </c>
      <c r="F299" s="268"/>
      <c r="G299" s="212" t="s">
        <v>2308</v>
      </c>
      <c r="H299" s="191" t="s">
        <v>1535</v>
      </c>
      <c r="I299" s="191">
        <v>4</v>
      </c>
      <c r="J299" s="191" t="s">
        <v>733</v>
      </c>
      <c r="K299" s="191">
        <v>3</v>
      </c>
      <c r="L299" s="192" t="s">
        <v>1333</v>
      </c>
      <c r="M299" s="192" t="s">
        <v>1334</v>
      </c>
      <c r="N299" s="192" t="s">
        <v>1756</v>
      </c>
      <c r="O299" s="192" t="s">
        <v>1764</v>
      </c>
      <c r="P299" s="192" t="s">
        <v>1664</v>
      </c>
      <c r="Q299" s="192"/>
      <c r="R299" s="192" t="s">
        <v>1765</v>
      </c>
      <c r="S299" s="192" t="s">
        <v>2429</v>
      </c>
      <c r="T299" s="192" t="s">
        <v>2014</v>
      </c>
    </row>
    <row r="300" spans="1:20" s="203" customFormat="1" ht="11.25" outlineLevel="4" x14ac:dyDescent="0.2">
      <c r="A300" s="196"/>
      <c r="B300" s="197"/>
      <c r="C300" s="196"/>
      <c r="D300" s="196"/>
      <c r="E300" s="196"/>
      <c r="F300" s="269" t="s">
        <v>2309</v>
      </c>
      <c r="G300" s="200" t="s">
        <v>2309</v>
      </c>
      <c r="H300" s="200" t="s">
        <v>1536</v>
      </c>
      <c r="I300" s="200">
        <v>5</v>
      </c>
      <c r="J300" s="200"/>
      <c r="K300" s="201"/>
      <c r="L300" s="201"/>
      <c r="M300" s="201" t="s">
        <v>1759</v>
      </c>
      <c r="N300" s="201"/>
      <c r="O300" s="201"/>
      <c r="P300" s="201"/>
      <c r="Q300" s="201"/>
      <c r="R300" s="201"/>
      <c r="S300" s="200"/>
      <c r="T300" s="201"/>
    </row>
  </sheetData>
  <autoFilter ref="A4:T300">
    <filterColumn colId="0" showButton="0"/>
    <filterColumn colId="1" showButton="0"/>
    <filterColumn colId="2" showButton="0"/>
    <filterColumn colId="3" showButton="0"/>
    <filterColumn colId="4" showButton="0"/>
  </autoFilter>
  <mergeCells count="3">
    <mergeCell ref="A1:R2"/>
    <mergeCell ref="A3:R3"/>
    <mergeCell ref="A4:F4"/>
  </mergeCells>
  <pageMargins left="0.7" right="0.7" top="0.75" bottom="0.75" header="0.3" footer="0.3"/>
  <pageSetup paperSize="9" orientation="portrait" r:id="rId1"/>
  <headerFooter>
    <oddHeader>&amp;LAgreement number: INEA/CEF/ICT/A2017/1560867
Action No: 2017-IT-IA-0150&amp;RTask 2.1 Italian CIUS consolidation
   Deliverable D2.1 Italian CIUS</oddHeader>
    <oddFooter>&amp;LAccountable: AdE                                                                             &amp;C31 ottobre 2018 Versione 2.0.0&amp;R&amp;P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CIUS_CEN-&gt;XML-PA</vt:lpstr>
      <vt:lpstr>Legenda CIUS</vt:lpstr>
      <vt:lpstr>Legenda Ext</vt:lpstr>
      <vt:lpstr>ubl</vt:lpstr>
      <vt:lpstr>cii</vt:lpstr>
      <vt:lpstr>BT</vt:lpstr>
      <vt:lpstr>regole CIUS IT</vt:lpstr>
      <vt:lpstr>rappr tabellare fattura UBL</vt:lpstr>
      <vt:lpstr>rappr tabellare nota credit UBL</vt:lpstr>
      <vt:lpstr>rappr tabellare fattura CII</vt:lpstr>
      <vt:lpstr>Code lists mapping</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c:creator>
  <cp:lastModifiedBy>Silvia Ialongo</cp:lastModifiedBy>
  <cp:revision/>
  <cp:lastPrinted>2018-10-31T16:03:07Z</cp:lastPrinted>
  <dcterms:created xsi:type="dcterms:W3CDTF">2015-02-02T18:09:35Z</dcterms:created>
  <dcterms:modified xsi:type="dcterms:W3CDTF">2019-02-18T18:09:10Z</dcterms:modified>
</cp:coreProperties>
</file>