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5540" tabRatio="500" activeTab="1"/>
  </bookViews>
  <sheets>
    <sheet name="PreTrial" sheetId="1" r:id="rId1"/>
    <sheet name="Raw_Data" sheetId="2" r:id="rId2"/>
    <sheet name="Comb_dat" sheetId="3" r:id="rId3"/>
    <sheet name="Acclimation_Trial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9" i="2" l="1"/>
  <c r="D442" i="2"/>
  <c r="D425" i="2"/>
  <c r="D408" i="2"/>
  <c r="D388" i="2"/>
  <c r="D371" i="2"/>
  <c r="D353" i="2"/>
  <c r="D336" i="2"/>
  <c r="D318" i="2"/>
  <c r="D299" i="2"/>
  <c r="D280" i="2"/>
  <c r="D261" i="2"/>
  <c r="D242" i="2"/>
  <c r="D223" i="2"/>
  <c r="D205" i="2"/>
  <c r="D187" i="2"/>
  <c r="D168" i="2"/>
  <c r="D150" i="2"/>
  <c r="D131" i="2"/>
  <c r="D112" i="2"/>
  <c r="D93" i="2"/>
  <c r="D73" i="2"/>
  <c r="D55" i="2"/>
  <c r="D35" i="2"/>
  <c r="D17" i="2"/>
  <c r="H26" i="3"/>
  <c r="F26" i="3"/>
  <c r="G26" i="3"/>
  <c r="I26" i="3"/>
  <c r="F25" i="3"/>
  <c r="G25" i="3"/>
  <c r="H25" i="3"/>
  <c r="I25" i="3"/>
  <c r="F24" i="3"/>
  <c r="G24" i="3"/>
  <c r="H24" i="3"/>
  <c r="I24" i="3"/>
  <c r="F23" i="3"/>
  <c r="G23" i="3"/>
  <c r="H23" i="3"/>
  <c r="I23" i="3"/>
  <c r="E407" i="2"/>
  <c r="E401" i="2"/>
  <c r="E395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H22" i="3"/>
  <c r="F22" i="3"/>
  <c r="G22" i="3"/>
  <c r="I22" i="3"/>
  <c r="B386" i="2"/>
  <c r="B385" i="2"/>
  <c r="B384" i="2"/>
  <c r="B383" i="2"/>
  <c r="B382" i="2"/>
  <c r="B381" i="2"/>
  <c r="B380" i="2"/>
  <c r="B379" i="2"/>
  <c r="B378" i="2"/>
  <c r="B377" i="2"/>
  <c r="B376" i="2"/>
  <c r="B375" i="2"/>
  <c r="H21" i="3"/>
  <c r="F21" i="3"/>
  <c r="G21" i="3"/>
  <c r="I21" i="3"/>
  <c r="B369" i="2"/>
  <c r="B368" i="2"/>
  <c r="B367" i="2"/>
  <c r="B366" i="2"/>
  <c r="B365" i="2"/>
  <c r="B364" i="2"/>
  <c r="B363" i="2"/>
  <c r="B362" i="2"/>
  <c r="B361" i="2"/>
  <c r="B360" i="2"/>
  <c r="B359" i="2"/>
  <c r="B358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297" i="2"/>
  <c r="B296" i="2"/>
  <c r="B295" i="2"/>
  <c r="B294" i="2"/>
  <c r="B293" i="2"/>
  <c r="C292" i="2"/>
  <c r="B292" i="2"/>
  <c r="B291" i="2"/>
  <c r="B290" i="2"/>
  <c r="B289" i="2"/>
  <c r="B288" i="2"/>
  <c r="B287" i="2"/>
  <c r="B286" i="2"/>
  <c r="F20" i="3"/>
  <c r="G20" i="3"/>
  <c r="H20" i="3"/>
  <c r="I20" i="3"/>
  <c r="F19" i="3"/>
  <c r="G19" i="3"/>
  <c r="H19" i="3"/>
  <c r="I19" i="3"/>
  <c r="I18" i="3"/>
  <c r="F18" i="3"/>
  <c r="G18" i="3"/>
  <c r="H18" i="3"/>
  <c r="H17" i="3"/>
  <c r="I17" i="3"/>
  <c r="F17" i="3"/>
  <c r="G17" i="3"/>
  <c r="F60" i="4"/>
  <c r="E60" i="4"/>
  <c r="D60" i="4"/>
  <c r="E39" i="4"/>
  <c r="F39" i="4"/>
  <c r="D39" i="4"/>
  <c r="E20" i="4"/>
  <c r="F20" i="4"/>
  <c r="D20" i="4"/>
  <c r="F59" i="4"/>
  <c r="F38" i="4"/>
  <c r="F19" i="4"/>
  <c r="E59" i="4"/>
  <c r="E38" i="4"/>
  <c r="E19" i="4"/>
  <c r="D59" i="4"/>
  <c r="B56" i="4"/>
  <c r="B55" i="4"/>
  <c r="B54" i="4"/>
  <c r="B53" i="4"/>
  <c r="B52" i="4"/>
  <c r="B51" i="4"/>
  <c r="B50" i="4"/>
  <c r="B49" i="4"/>
  <c r="B48" i="4"/>
  <c r="B47" i="4"/>
  <c r="B46" i="4"/>
  <c r="B45" i="4"/>
  <c r="D38" i="4"/>
  <c r="D19" i="4"/>
  <c r="B35" i="4"/>
  <c r="B34" i="4"/>
  <c r="B33" i="4"/>
  <c r="B32" i="4"/>
  <c r="B31" i="4"/>
  <c r="B30" i="4"/>
  <c r="B29" i="4"/>
  <c r="B28" i="4"/>
  <c r="B27" i="4"/>
  <c r="B26" i="4"/>
  <c r="B25" i="4"/>
  <c r="B24" i="4"/>
  <c r="B16" i="4"/>
  <c r="B15" i="4"/>
  <c r="B14" i="4"/>
  <c r="B13" i="4"/>
  <c r="B12" i="4"/>
  <c r="B11" i="4"/>
  <c r="B10" i="4"/>
  <c r="B9" i="4"/>
  <c r="B8" i="4"/>
  <c r="B7" i="4"/>
  <c r="B6" i="4"/>
  <c r="B5" i="4"/>
  <c r="H16" i="3"/>
  <c r="F16" i="3"/>
  <c r="G16" i="3"/>
  <c r="I16" i="3"/>
  <c r="F15" i="3"/>
  <c r="G15" i="3"/>
  <c r="H15" i="3"/>
  <c r="I15" i="3"/>
  <c r="B278" i="2"/>
  <c r="B277" i="2"/>
  <c r="B276" i="2"/>
  <c r="B275" i="2"/>
  <c r="B274" i="2"/>
  <c r="B273" i="2"/>
  <c r="B272" i="2"/>
  <c r="B271" i="2"/>
  <c r="B270" i="2"/>
  <c r="B269" i="2"/>
  <c r="B268" i="2"/>
  <c r="B267" i="2"/>
  <c r="H14" i="3"/>
  <c r="F14" i="3"/>
  <c r="G14" i="3"/>
  <c r="I14" i="3"/>
  <c r="B259" i="2"/>
  <c r="B258" i="2"/>
  <c r="B257" i="2"/>
  <c r="B256" i="2"/>
  <c r="B255" i="2"/>
  <c r="B254" i="2"/>
  <c r="B253" i="2"/>
  <c r="B252" i="2"/>
  <c r="B251" i="2"/>
  <c r="B250" i="2"/>
  <c r="B249" i="2"/>
  <c r="B248" i="2"/>
  <c r="F13" i="3"/>
  <c r="G13" i="3"/>
  <c r="H13" i="3"/>
  <c r="I13" i="3"/>
  <c r="B240" i="2"/>
  <c r="B239" i="2"/>
  <c r="B238" i="2"/>
  <c r="B237" i="2"/>
  <c r="B236" i="2"/>
  <c r="B235" i="2"/>
  <c r="B234" i="2"/>
  <c r="B233" i="2"/>
  <c r="B232" i="2"/>
  <c r="B231" i="2"/>
  <c r="B230" i="2"/>
  <c r="B229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F12" i="3"/>
  <c r="G12" i="3"/>
  <c r="H12" i="3"/>
  <c r="I12" i="3"/>
  <c r="B203" i="2"/>
  <c r="B202" i="2"/>
  <c r="B201" i="2"/>
  <c r="B200" i="2"/>
  <c r="B199" i="2"/>
  <c r="B198" i="2"/>
  <c r="B197" i="2"/>
  <c r="B196" i="2"/>
  <c r="B195" i="2"/>
  <c r="B194" i="2"/>
  <c r="B193" i="2"/>
  <c r="B192" i="2"/>
  <c r="F11" i="3"/>
  <c r="G11" i="3"/>
  <c r="H11" i="3"/>
  <c r="I11" i="3"/>
  <c r="P174" i="2"/>
  <c r="P137" i="2"/>
  <c r="P119" i="2"/>
  <c r="P100" i="2"/>
  <c r="P80" i="2"/>
  <c r="P60" i="2"/>
  <c r="P42" i="2"/>
  <c r="P22" i="2"/>
  <c r="P5" i="2"/>
  <c r="P156" i="2"/>
  <c r="H10" i="3"/>
  <c r="B185" i="2"/>
  <c r="B184" i="2"/>
  <c r="B183" i="2"/>
  <c r="B182" i="2"/>
  <c r="B181" i="2"/>
  <c r="B180" i="2"/>
  <c r="B179" i="2"/>
  <c r="B178" i="2"/>
  <c r="B177" i="2"/>
  <c r="B176" i="2"/>
  <c r="B175" i="2"/>
  <c r="B174" i="2"/>
  <c r="F10" i="3"/>
  <c r="G10" i="3"/>
  <c r="I10" i="3"/>
  <c r="I3" i="3"/>
  <c r="I4" i="3"/>
  <c r="I5" i="3"/>
  <c r="I6" i="3"/>
  <c r="I7" i="3"/>
  <c r="I8" i="3"/>
  <c r="I9" i="3"/>
  <c r="I2" i="3"/>
  <c r="B166" i="2"/>
  <c r="B165" i="2"/>
  <c r="B164" i="2"/>
  <c r="B163" i="2"/>
  <c r="B162" i="2"/>
  <c r="B161" i="2"/>
  <c r="B160" i="2"/>
  <c r="B159" i="2"/>
  <c r="B158" i="2"/>
  <c r="B157" i="2"/>
  <c r="B156" i="2"/>
  <c r="B155" i="2"/>
  <c r="F9" i="3"/>
  <c r="G9" i="3"/>
  <c r="H9" i="3"/>
  <c r="H3" i="3"/>
  <c r="H4" i="3"/>
  <c r="H5" i="3"/>
  <c r="H6" i="3"/>
  <c r="H7" i="3"/>
  <c r="H8" i="3"/>
  <c r="H2" i="3"/>
  <c r="F8" i="3"/>
  <c r="G8" i="3"/>
  <c r="B148" i="2"/>
  <c r="B147" i="2"/>
  <c r="B146" i="2"/>
  <c r="B145" i="2"/>
  <c r="B144" i="2"/>
  <c r="B143" i="2"/>
  <c r="B142" i="2"/>
  <c r="B141" i="2"/>
  <c r="B140" i="2"/>
  <c r="B139" i="2"/>
  <c r="B138" i="2"/>
  <c r="B137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G3" i="3"/>
  <c r="G4" i="3"/>
  <c r="G5" i="3"/>
  <c r="G6" i="3"/>
  <c r="G7" i="3"/>
  <c r="G2" i="3"/>
  <c r="F3" i="3"/>
  <c r="F4" i="3"/>
  <c r="F5" i="3"/>
  <c r="F6" i="3"/>
  <c r="F7" i="3"/>
  <c r="F2" i="3"/>
  <c r="B110" i="2"/>
  <c r="B109" i="2"/>
  <c r="B108" i="2"/>
  <c r="B107" i="2"/>
  <c r="B106" i="2"/>
  <c r="B105" i="2"/>
  <c r="B104" i="2"/>
  <c r="B103" i="2"/>
  <c r="B102" i="2"/>
  <c r="B101" i="2"/>
  <c r="B100" i="2"/>
  <c r="B99" i="2"/>
  <c r="B91" i="2"/>
  <c r="B90" i="2"/>
  <c r="B89" i="2"/>
  <c r="B88" i="2"/>
  <c r="B87" i="2"/>
  <c r="B86" i="2"/>
  <c r="B85" i="2"/>
  <c r="B84" i="2"/>
  <c r="B83" i="2"/>
  <c r="B82" i="2"/>
  <c r="B81" i="2"/>
  <c r="B80" i="2"/>
  <c r="B71" i="2"/>
  <c r="B70" i="2"/>
  <c r="B69" i="2"/>
  <c r="B68" i="2"/>
  <c r="B67" i="2"/>
  <c r="B66" i="2"/>
  <c r="B65" i="2"/>
  <c r="B64" i="2"/>
  <c r="B63" i="2"/>
  <c r="B62" i="2"/>
  <c r="B61" i="2"/>
  <c r="B60" i="2"/>
  <c r="B53" i="2"/>
  <c r="B52" i="2"/>
  <c r="B51" i="2"/>
  <c r="B50" i="2"/>
  <c r="B49" i="2"/>
  <c r="B48" i="2"/>
  <c r="B47" i="2"/>
  <c r="B46" i="2"/>
  <c r="B45" i="2"/>
  <c r="B44" i="2"/>
  <c r="B43" i="2"/>
  <c r="B42" i="2"/>
  <c r="B33" i="2"/>
  <c r="B32" i="2"/>
  <c r="B31" i="2"/>
  <c r="B30" i="2"/>
  <c r="B29" i="2"/>
  <c r="B28" i="2"/>
  <c r="B27" i="2"/>
  <c r="B26" i="2"/>
  <c r="B25" i="2"/>
  <c r="B24" i="2"/>
  <c r="B23" i="2"/>
  <c r="B22" i="2"/>
  <c r="B15" i="2"/>
  <c r="B14" i="2"/>
  <c r="B13" i="2"/>
  <c r="B12" i="2"/>
  <c r="B11" i="2"/>
  <c r="B10" i="2"/>
  <c r="B9" i="2"/>
  <c r="B8" i="2"/>
  <c r="B7" i="2"/>
  <c r="B6" i="2"/>
  <c r="B5" i="2"/>
  <c r="B4" i="2"/>
  <c r="B5" i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<sst xmlns="http://schemas.openxmlformats.org/spreadsheetml/2006/main" count="316" uniqueCount="42">
  <si>
    <t>20˚</t>
  </si>
  <si>
    <t>Time (min)</t>
  </si>
  <si>
    <t>Time (hrs)</t>
  </si>
  <si>
    <t>DO (with Urchin)</t>
  </si>
  <si>
    <t>DO (No Urchin)</t>
  </si>
  <si>
    <t>Small Container</t>
  </si>
  <si>
    <t>DO (with urchin)</t>
  </si>
  <si>
    <t>DO (no urchin)</t>
  </si>
  <si>
    <t>Large container</t>
  </si>
  <si>
    <t>Urchin Mass</t>
  </si>
  <si>
    <t>26˚</t>
  </si>
  <si>
    <t>31˚</t>
  </si>
  <si>
    <t>202.29 g</t>
  </si>
  <si>
    <t>180.77 g</t>
  </si>
  <si>
    <t>(non linear beginning)</t>
  </si>
  <si>
    <t>23˚</t>
  </si>
  <si>
    <t>29˚</t>
  </si>
  <si>
    <t>Temp</t>
  </si>
  <si>
    <t>UrchinMass</t>
  </si>
  <si>
    <t>Background</t>
  </si>
  <si>
    <t>Total</t>
  </si>
  <si>
    <t>Urchin_Resp_Slope</t>
  </si>
  <si>
    <t>O2_Cons</t>
  </si>
  <si>
    <t>O2/Mass</t>
  </si>
  <si>
    <t>Date</t>
  </si>
  <si>
    <t>O2/Temp</t>
  </si>
  <si>
    <t>No Urchin Total</t>
  </si>
  <si>
    <t>Urchin Total</t>
  </si>
  <si>
    <t>Urchin Consumption</t>
  </si>
  <si>
    <t>Acclimation Trials @ 20˚C</t>
  </si>
  <si>
    <t>TANK 1</t>
  </si>
  <si>
    <t>24 h</t>
  </si>
  <si>
    <t>TANK 2</t>
  </si>
  <si>
    <t>Resp Rate</t>
  </si>
  <si>
    <t xml:space="preserve">24h </t>
  </si>
  <si>
    <t>TANK 3</t>
  </si>
  <si>
    <t>48h</t>
  </si>
  <si>
    <t>72h</t>
  </si>
  <si>
    <t>MassNorm</t>
  </si>
  <si>
    <t>UrchMass</t>
  </si>
  <si>
    <t>Test</t>
  </si>
  <si>
    <t>Percent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</si>
</sst>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0" xfId="0" applyFont="1"/>
    <xf numFmtId="49" fontId="0" fillId="0" borderId="0" xfId="0" applyNumberFormat="1"/>
    <xf numFmtId="49" fontId="0" fillId="0" borderId="0" xfId="0" applyNumberFormat="1" applyFont="1"/>
    <xf numFmtId="14" fontId="3" fillId="0" borderId="0" xfId="0" applyNumberFormat="1" applyFont="1"/>
    <xf numFmtId="0" fontId="0" fillId="0" borderId="0" xfId="0" applyFont="1"/>
    <xf numFmtId="164" fontId="0" fillId="0" borderId="0" xfId="0" applyNumberForma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0"/>
          <c:order val="0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21003463188546"/>
                  <c:y val="-0.423314323127552"/>
                </c:manualLayout>
              </c:layout>
              <c:numFmt formatCode="General" sourceLinked="0"/>
            </c:trendlineLbl>
          </c:trendline>
          <c:xVal>
            <c:numRef>
              <c:f>PreTrial!$B$4:$B$16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PreTrial!$C$4:$C$16</c:f>
              <c:numCache>
                <c:formatCode>General</c:formatCode>
                <c:ptCount val="13"/>
                <c:pt idx="0">
                  <c:v>5.62</c:v>
                </c:pt>
                <c:pt idx="1">
                  <c:v>5.52</c:v>
                </c:pt>
                <c:pt idx="2">
                  <c:v>5.42</c:v>
                </c:pt>
                <c:pt idx="3">
                  <c:v>5.32</c:v>
                </c:pt>
                <c:pt idx="4">
                  <c:v>5.22</c:v>
                </c:pt>
                <c:pt idx="5">
                  <c:v>5.13</c:v>
                </c:pt>
                <c:pt idx="6">
                  <c:v>5.05</c:v>
                </c:pt>
                <c:pt idx="7">
                  <c:v>4.97</c:v>
                </c:pt>
                <c:pt idx="8">
                  <c:v>4.9</c:v>
                </c:pt>
                <c:pt idx="9">
                  <c:v>4.8</c:v>
                </c:pt>
                <c:pt idx="10">
                  <c:v>4.75</c:v>
                </c:pt>
                <c:pt idx="11">
                  <c:v>4.68</c:v>
                </c:pt>
                <c:pt idx="12">
                  <c:v>4.6</c:v>
                </c:pt>
              </c:numCache>
            </c:numRef>
          </c:yVal>
          <c:smooth val="0"/>
        </c:ser>
        <c:ser>
          <c:idx val="1"/>
          <c:order val="1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174858284946329"/>
                  <c:y val="-0.204972863074829"/>
                </c:manualLayout>
              </c:layout>
              <c:numFmt formatCode="General" sourceLinked="0"/>
            </c:trendlineLbl>
          </c:trendline>
          <c:xVal>
            <c:numRef>
              <c:f>(PreTrial!$B$4,PreTrial!$B$10,PreTrial!$B$16)</c:f>
              <c:numCache>
                <c:formatCode>0.00</c:formatCode>
                <c:ptCount val="3"/>
                <c:pt idx="0" formatCode="General">
                  <c:v>0.0</c:v>
                </c:pt>
                <c:pt idx="1">
                  <c:v>0.5</c:v>
                </c:pt>
                <c:pt idx="2" formatCode="General">
                  <c:v>1.0</c:v>
                </c:pt>
              </c:numCache>
            </c:numRef>
          </c:xVal>
          <c:yVal>
            <c:numRef>
              <c:f>(PreTrial!$D$4,PreTrial!$D$10,PreTrial!$D$16)</c:f>
              <c:numCache>
                <c:formatCode>General</c:formatCode>
                <c:ptCount val="3"/>
                <c:pt idx="0">
                  <c:v>5.42</c:v>
                </c:pt>
                <c:pt idx="1">
                  <c:v>5.29</c:v>
                </c:pt>
                <c:pt idx="2">
                  <c:v>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26968"/>
        <c:axId val="397732232"/>
      </c:scatterChart>
      <c:valAx>
        <c:axId val="3977269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732232"/>
        <c:crosses val="autoZero"/>
        <c:crossBetween val="midCat"/>
      </c:valAx>
      <c:valAx>
        <c:axId val="397732232"/>
        <c:scaling>
          <c:orientation val="minMax"/>
          <c:min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772696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1566015954789"/>
          <c:y val="0.0131291028446389"/>
          <c:w val="0.566929133858268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17813711469874"/>
                  <c:y val="-0.313390995709781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Raw_Data!$D$155:$D$167</c:f>
              <c:numCache>
                <c:formatCode>General</c:formatCode>
                <c:ptCount val="13"/>
                <c:pt idx="0">
                  <c:v>5.2</c:v>
                </c:pt>
                <c:pt idx="1">
                  <c:v>5.18</c:v>
                </c:pt>
                <c:pt idx="2">
                  <c:v>5.15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0656765278519616"/>
                  <c:y val="-0.382947673116353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Raw_Data!$C$155:$C$167</c:f>
              <c:numCache>
                <c:formatCode>General</c:formatCode>
                <c:ptCount val="13"/>
                <c:pt idx="0">
                  <c:v>5.18</c:v>
                </c:pt>
                <c:pt idx="1">
                  <c:v>5.11</c:v>
                </c:pt>
                <c:pt idx="2">
                  <c:v>5.05</c:v>
                </c:pt>
                <c:pt idx="3">
                  <c:v>4.98</c:v>
                </c:pt>
                <c:pt idx="4">
                  <c:v>4.91</c:v>
                </c:pt>
                <c:pt idx="5">
                  <c:v>4.85</c:v>
                </c:pt>
                <c:pt idx="6">
                  <c:v>4.76</c:v>
                </c:pt>
                <c:pt idx="7">
                  <c:v>4.69</c:v>
                </c:pt>
                <c:pt idx="8">
                  <c:v>4.62</c:v>
                </c:pt>
                <c:pt idx="9">
                  <c:v>4.55</c:v>
                </c:pt>
                <c:pt idx="10">
                  <c:v>4.48</c:v>
                </c:pt>
                <c:pt idx="11">
                  <c:v>4.41</c:v>
                </c:pt>
                <c:pt idx="12">
                  <c:v>4.34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96168"/>
        <c:axId val="398201480"/>
      </c:scatterChart>
      <c:valAx>
        <c:axId val="3981961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201480"/>
        <c:crosses val="autoZero"/>
        <c:crossBetween val="midCat"/>
      </c:valAx>
      <c:valAx>
        <c:axId val="398201480"/>
        <c:scaling>
          <c:orientation val="minMax"/>
          <c:max val="7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19616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3187511845483"/>
          <c:y val="0.0262582056892779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13437343854994"/>
                  <c:y val="-0.35560674718723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Raw_Data!$D$174:$D$186</c:f>
              <c:numCache>
                <c:formatCode>General</c:formatCode>
                <c:ptCount val="13"/>
                <c:pt idx="0">
                  <c:v>5.04</c:v>
                </c:pt>
                <c:pt idx="1">
                  <c:v>5.0</c:v>
                </c:pt>
                <c:pt idx="2">
                  <c:v>4.97</c:v>
                </c:pt>
                <c:pt idx="3">
                  <c:v>4.95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00565137235307"/>
                  <c:y val="-0.40299798411413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Raw_Data!$C$174:$C$186</c:f>
              <c:numCache>
                <c:formatCode>General</c:formatCode>
                <c:ptCount val="13"/>
                <c:pt idx="0">
                  <c:v>5.03</c:v>
                </c:pt>
                <c:pt idx="1">
                  <c:v>4.96</c:v>
                </c:pt>
                <c:pt idx="2">
                  <c:v>4.9</c:v>
                </c:pt>
                <c:pt idx="3">
                  <c:v>4.84</c:v>
                </c:pt>
                <c:pt idx="4">
                  <c:v>4.78</c:v>
                </c:pt>
                <c:pt idx="5">
                  <c:v>4.71</c:v>
                </c:pt>
                <c:pt idx="6">
                  <c:v>4.66</c:v>
                </c:pt>
                <c:pt idx="7">
                  <c:v>4.59</c:v>
                </c:pt>
                <c:pt idx="8">
                  <c:v>4.53</c:v>
                </c:pt>
                <c:pt idx="9">
                  <c:v>4.47</c:v>
                </c:pt>
                <c:pt idx="10">
                  <c:v>4.4</c:v>
                </c:pt>
                <c:pt idx="11">
                  <c:v>4.34</c:v>
                </c:pt>
                <c:pt idx="12">
                  <c:v>4.28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43448"/>
        <c:axId val="398248760"/>
      </c:scatterChart>
      <c:valAx>
        <c:axId val="39824344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248760"/>
        <c:crosses val="autoZero"/>
        <c:crossBetween val="midCat"/>
      </c:valAx>
      <c:valAx>
        <c:axId val="398248760"/>
        <c:scaling>
          <c:orientation val="minMax"/>
          <c:max val="7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24344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3187511845483"/>
          <c:y val="0.0262582056892779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199271179723979"/>
                  <c:y val="-0.365219938317338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Raw_Data!$D$192:$D$204</c:f>
              <c:numCache>
                <c:formatCode>General</c:formatCode>
                <c:ptCount val="13"/>
                <c:pt idx="0">
                  <c:v>4.26</c:v>
                </c:pt>
                <c:pt idx="1">
                  <c:v>4.23</c:v>
                </c:pt>
                <c:pt idx="2">
                  <c:v>4.19</c:v>
                </c:pt>
                <c:pt idx="3">
                  <c:v>4.16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262778476541636"/>
                  <c:y val="-0.519052361343235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Raw_Data!$C$192:$C$204</c:f>
              <c:numCache>
                <c:formatCode>General</c:formatCode>
                <c:ptCount val="13"/>
                <c:pt idx="0">
                  <c:v>4.14</c:v>
                </c:pt>
                <c:pt idx="1">
                  <c:v>3.99</c:v>
                </c:pt>
                <c:pt idx="2">
                  <c:v>3.85</c:v>
                </c:pt>
                <c:pt idx="3">
                  <c:v>3.73</c:v>
                </c:pt>
                <c:pt idx="4">
                  <c:v>3.61</c:v>
                </c:pt>
                <c:pt idx="5">
                  <c:v>3.48</c:v>
                </c:pt>
                <c:pt idx="6">
                  <c:v>3.36</c:v>
                </c:pt>
                <c:pt idx="7">
                  <c:v>3.25</c:v>
                </c:pt>
                <c:pt idx="8">
                  <c:v>3.11</c:v>
                </c:pt>
                <c:pt idx="9">
                  <c:v>2.99</c:v>
                </c:pt>
                <c:pt idx="10">
                  <c:v>2.87</c:v>
                </c:pt>
                <c:pt idx="11">
                  <c:v>2.74</c:v>
                </c:pt>
                <c:pt idx="12">
                  <c:v>2.62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90728"/>
        <c:axId val="398296040"/>
      </c:scatterChart>
      <c:valAx>
        <c:axId val="39829072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296040"/>
        <c:crosses val="autoZero"/>
        <c:crossBetween val="midCat"/>
      </c:valAx>
      <c:valAx>
        <c:axId val="398296040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29072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96622960423164"/>
          <c:y val="0.0437636761487965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21153017798377"/>
                  <c:y val="-0.211242785023863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Raw_Data!$D$210:$D$222</c:f>
              <c:numCache>
                <c:formatCode>General</c:formatCode>
                <c:ptCount val="13"/>
                <c:pt idx="0">
                  <c:v>5.58</c:v>
                </c:pt>
                <c:pt idx="1">
                  <c:v>5.56</c:v>
                </c:pt>
                <c:pt idx="2">
                  <c:v>5.53</c:v>
                </c:pt>
                <c:pt idx="3">
                  <c:v>5.52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262613070521546"/>
                  <c:y val="-0.293189062526922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Raw_Data!$C$210:$C$222</c:f>
              <c:numCache>
                <c:formatCode>General</c:formatCode>
                <c:ptCount val="13"/>
                <c:pt idx="0">
                  <c:v>5.61</c:v>
                </c:pt>
                <c:pt idx="1">
                  <c:v>5.54</c:v>
                </c:pt>
                <c:pt idx="2">
                  <c:v>5.47</c:v>
                </c:pt>
                <c:pt idx="3">
                  <c:v>5.42</c:v>
                </c:pt>
                <c:pt idx="4">
                  <c:v>5.36</c:v>
                </c:pt>
                <c:pt idx="5">
                  <c:v>5.29</c:v>
                </c:pt>
                <c:pt idx="6">
                  <c:v>5.24</c:v>
                </c:pt>
                <c:pt idx="7">
                  <c:v>5.18</c:v>
                </c:pt>
                <c:pt idx="8">
                  <c:v>5.13</c:v>
                </c:pt>
                <c:pt idx="9">
                  <c:v>5.07</c:v>
                </c:pt>
                <c:pt idx="10">
                  <c:v>5.01</c:v>
                </c:pt>
                <c:pt idx="11">
                  <c:v>4.96</c:v>
                </c:pt>
                <c:pt idx="12">
                  <c:v>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37624"/>
        <c:axId val="398342936"/>
      </c:scatterChart>
      <c:valAx>
        <c:axId val="39833762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342936"/>
        <c:crosses val="autoZero"/>
        <c:crossBetween val="midCat"/>
      </c:valAx>
      <c:valAx>
        <c:axId val="398342936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337624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5375695652923"/>
          <c:y val="0.131291028446389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5835731146298"/>
                  <c:y val="-0.22105928772032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Raw_Data!$D$229:$D$241</c:f>
              <c:numCache>
                <c:formatCode>General</c:formatCode>
                <c:ptCount val="13"/>
                <c:pt idx="0">
                  <c:v>5.34</c:v>
                </c:pt>
                <c:pt idx="1">
                  <c:v>5.33</c:v>
                </c:pt>
                <c:pt idx="2">
                  <c:v>5.31</c:v>
                </c:pt>
                <c:pt idx="3">
                  <c:v>5.3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0204173056048519"/>
                  <c:y val="-0.343600337703958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Raw_Data!$C$229:$C$241</c:f>
              <c:numCache>
                <c:formatCode>General</c:formatCode>
                <c:ptCount val="13"/>
                <c:pt idx="0">
                  <c:v>5.28</c:v>
                </c:pt>
                <c:pt idx="1">
                  <c:v>5.2</c:v>
                </c:pt>
                <c:pt idx="4">
                  <c:v>4.99</c:v>
                </c:pt>
                <c:pt idx="5">
                  <c:v>4.92</c:v>
                </c:pt>
                <c:pt idx="6">
                  <c:v>4.86</c:v>
                </c:pt>
                <c:pt idx="7">
                  <c:v>4.79</c:v>
                </c:pt>
                <c:pt idx="8">
                  <c:v>4.72</c:v>
                </c:pt>
                <c:pt idx="9">
                  <c:v>4.65</c:v>
                </c:pt>
                <c:pt idx="10">
                  <c:v>4.58</c:v>
                </c:pt>
                <c:pt idx="11">
                  <c:v>4.52</c:v>
                </c:pt>
                <c:pt idx="12">
                  <c:v>4.45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84504"/>
        <c:axId val="398389816"/>
      </c:scatterChart>
      <c:valAx>
        <c:axId val="39838450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389816"/>
        <c:crosses val="autoZero"/>
        <c:crossBetween val="midCat"/>
      </c:valAx>
      <c:valAx>
        <c:axId val="398389816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384504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5375695652923"/>
          <c:y val="0.131291028446389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22638915212185"/>
                  <c:y val="-0.281112355485105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Raw_Data!$D$248:$D$260</c:f>
              <c:numCache>
                <c:formatCode>General</c:formatCode>
                <c:ptCount val="13"/>
                <c:pt idx="1">
                  <c:v>4.85</c:v>
                </c:pt>
                <c:pt idx="2">
                  <c:v>4.8</c:v>
                </c:pt>
                <c:pt idx="3">
                  <c:v>4.75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0204173056048519"/>
                  <c:y val="-0.343600337703958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Raw_Data!$C$248:$C$260</c:f>
              <c:numCache>
                <c:formatCode>General</c:formatCode>
                <c:ptCount val="13"/>
                <c:pt idx="0">
                  <c:v>4.74</c:v>
                </c:pt>
                <c:pt idx="1">
                  <c:v>4.67</c:v>
                </c:pt>
                <c:pt idx="2">
                  <c:v>4.58</c:v>
                </c:pt>
                <c:pt idx="3">
                  <c:v>4.47</c:v>
                </c:pt>
                <c:pt idx="4">
                  <c:v>4.35</c:v>
                </c:pt>
                <c:pt idx="5">
                  <c:v>4.25</c:v>
                </c:pt>
                <c:pt idx="6">
                  <c:v>4.16</c:v>
                </c:pt>
                <c:pt idx="7">
                  <c:v>4.07</c:v>
                </c:pt>
                <c:pt idx="8">
                  <c:v>3.97</c:v>
                </c:pt>
                <c:pt idx="9">
                  <c:v>3.87</c:v>
                </c:pt>
                <c:pt idx="10">
                  <c:v>3.78</c:v>
                </c:pt>
                <c:pt idx="11">
                  <c:v>3.68</c:v>
                </c:pt>
                <c:pt idx="12">
                  <c:v>3.57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32008"/>
        <c:axId val="398437320"/>
      </c:scatterChart>
      <c:valAx>
        <c:axId val="39843200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437320"/>
        <c:crosses val="autoZero"/>
        <c:crossBetween val="midCat"/>
      </c:valAx>
      <c:valAx>
        <c:axId val="398437320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43200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5375695652923"/>
          <c:y val="0.0525164113785558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22638915212185"/>
                  <c:y val="-0.281112355485105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Raw_Data!$D$267:$D$279</c:f>
              <c:numCache>
                <c:formatCode>General</c:formatCode>
                <c:ptCount val="13"/>
                <c:pt idx="0">
                  <c:v>4.56</c:v>
                </c:pt>
                <c:pt idx="1">
                  <c:v>4.53</c:v>
                </c:pt>
                <c:pt idx="2">
                  <c:v>4.5</c:v>
                </c:pt>
                <c:pt idx="3">
                  <c:v>4.47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0204173056048519"/>
                  <c:y val="-0.343600337703958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Raw_Data!$C$267:$C$279</c:f>
              <c:numCache>
                <c:formatCode>General</c:formatCode>
                <c:ptCount val="13"/>
                <c:pt idx="0">
                  <c:v>4.53</c:v>
                </c:pt>
                <c:pt idx="1">
                  <c:v>4.42</c:v>
                </c:pt>
                <c:pt idx="2">
                  <c:v>4.32</c:v>
                </c:pt>
                <c:pt idx="3">
                  <c:v>4.23</c:v>
                </c:pt>
                <c:pt idx="4">
                  <c:v>4.13</c:v>
                </c:pt>
                <c:pt idx="5">
                  <c:v>4.04</c:v>
                </c:pt>
                <c:pt idx="6">
                  <c:v>3.94</c:v>
                </c:pt>
                <c:pt idx="7">
                  <c:v>3.85</c:v>
                </c:pt>
                <c:pt idx="8">
                  <c:v>3.74</c:v>
                </c:pt>
                <c:pt idx="9">
                  <c:v>3.61</c:v>
                </c:pt>
                <c:pt idx="10">
                  <c:v>3.47</c:v>
                </c:pt>
                <c:pt idx="11">
                  <c:v>3.38</c:v>
                </c:pt>
                <c:pt idx="12">
                  <c:v>3.26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86616"/>
        <c:axId val="404791928"/>
      </c:scatterChart>
      <c:valAx>
        <c:axId val="40478661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791928"/>
        <c:crosses val="autoZero"/>
        <c:crossBetween val="midCat"/>
      </c:valAx>
      <c:valAx>
        <c:axId val="404791928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4786616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5375695652923"/>
          <c:y val="0.0525164113785558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91395231846019"/>
                  <c:y val="0.265272674249052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Raw_Data!$D$286:$D$298</c:f>
              <c:numCache>
                <c:formatCode>General</c:formatCode>
                <c:ptCount val="13"/>
                <c:pt idx="0">
                  <c:v>4.85</c:v>
                </c:pt>
                <c:pt idx="1">
                  <c:v>4.82</c:v>
                </c:pt>
                <c:pt idx="2">
                  <c:v>4.79</c:v>
                </c:pt>
                <c:pt idx="3">
                  <c:v>4.76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82682195975503"/>
                  <c:y val="0.21889909594634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Raw_Data!$C$286:$C$298</c:f>
              <c:numCache>
                <c:formatCode>General</c:formatCode>
                <c:ptCount val="13"/>
                <c:pt idx="0">
                  <c:v>4.81</c:v>
                </c:pt>
                <c:pt idx="1">
                  <c:v>4.74</c:v>
                </c:pt>
                <c:pt idx="2">
                  <c:v>4.67</c:v>
                </c:pt>
                <c:pt idx="3">
                  <c:v>4.6</c:v>
                </c:pt>
                <c:pt idx="6">
                  <c:v>4.38</c:v>
                </c:pt>
                <c:pt idx="7">
                  <c:v>4.32</c:v>
                </c:pt>
                <c:pt idx="8">
                  <c:v>4.26</c:v>
                </c:pt>
                <c:pt idx="9">
                  <c:v>4.2</c:v>
                </c:pt>
                <c:pt idx="10">
                  <c:v>4.13</c:v>
                </c:pt>
                <c:pt idx="11">
                  <c:v>4.06</c:v>
                </c:pt>
                <c:pt idx="12">
                  <c:v>4.03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28360"/>
        <c:axId val="404831320"/>
      </c:scatterChart>
      <c:valAx>
        <c:axId val="404828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831320"/>
        <c:crosses val="autoZero"/>
        <c:crossBetween val="midCat"/>
      </c:valAx>
      <c:valAx>
        <c:axId val="404831320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482836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605555555555555"/>
                  <c:y val="0.23620406824147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Raw_Data!$D$305:$D$308</c:f>
              <c:numCache>
                <c:formatCode>General</c:formatCode>
                <c:ptCount val="4"/>
                <c:pt idx="0">
                  <c:v>4.88</c:v>
                </c:pt>
                <c:pt idx="1">
                  <c:v>4.85</c:v>
                </c:pt>
                <c:pt idx="2">
                  <c:v>4.83</c:v>
                </c:pt>
                <c:pt idx="3">
                  <c:v>4.8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6043525809274"/>
                  <c:y val="0.155525663458734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Raw_Data!$C$305:$C$317</c:f>
              <c:numCache>
                <c:formatCode>General</c:formatCode>
                <c:ptCount val="13"/>
                <c:pt idx="0">
                  <c:v>4.87</c:v>
                </c:pt>
                <c:pt idx="1">
                  <c:v>4.79</c:v>
                </c:pt>
                <c:pt idx="2">
                  <c:v>4.72</c:v>
                </c:pt>
                <c:pt idx="3">
                  <c:v>4.64</c:v>
                </c:pt>
                <c:pt idx="4">
                  <c:v>4.56</c:v>
                </c:pt>
                <c:pt idx="5">
                  <c:v>4.49</c:v>
                </c:pt>
                <c:pt idx="6">
                  <c:v>4.41</c:v>
                </c:pt>
                <c:pt idx="7">
                  <c:v>4.35</c:v>
                </c:pt>
                <c:pt idx="8">
                  <c:v>4.28</c:v>
                </c:pt>
                <c:pt idx="9">
                  <c:v>4.22</c:v>
                </c:pt>
                <c:pt idx="10">
                  <c:v>4.16</c:v>
                </c:pt>
                <c:pt idx="11">
                  <c:v>4.09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68184"/>
        <c:axId val="404871144"/>
      </c:scatterChart>
      <c:valAx>
        <c:axId val="40486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871144"/>
        <c:crosses val="autoZero"/>
        <c:crossBetween val="midCat"/>
      </c:valAx>
      <c:valAx>
        <c:axId val="404871144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48681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605555555555555"/>
                  <c:y val="0.23620406824147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Raw_Data!$D$323:$D$326</c:f>
              <c:numCache>
                <c:formatCode>General</c:formatCode>
                <c:ptCount val="4"/>
                <c:pt idx="0">
                  <c:v>5.31</c:v>
                </c:pt>
                <c:pt idx="1">
                  <c:v>5.28</c:v>
                </c:pt>
                <c:pt idx="2">
                  <c:v>5.26</c:v>
                </c:pt>
                <c:pt idx="3">
                  <c:v>5.23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487970253718"/>
                  <c:y val="0.275969670457859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Raw_Data!$C$323:$C$335</c:f>
              <c:numCache>
                <c:formatCode>General</c:formatCode>
                <c:ptCount val="13"/>
                <c:pt idx="0">
                  <c:v>5.69</c:v>
                </c:pt>
                <c:pt idx="1">
                  <c:v>5.61</c:v>
                </c:pt>
                <c:pt idx="2">
                  <c:v>5.53</c:v>
                </c:pt>
                <c:pt idx="3">
                  <c:v>5.47</c:v>
                </c:pt>
                <c:pt idx="4">
                  <c:v>5.4</c:v>
                </c:pt>
                <c:pt idx="5">
                  <c:v>5.34</c:v>
                </c:pt>
                <c:pt idx="6">
                  <c:v>5.29</c:v>
                </c:pt>
                <c:pt idx="8">
                  <c:v>5.18</c:v>
                </c:pt>
                <c:pt idx="9">
                  <c:v>5.13</c:v>
                </c:pt>
                <c:pt idx="10">
                  <c:v>5.06</c:v>
                </c:pt>
                <c:pt idx="11">
                  <c:v>5.01</c:v>
                </c:pt>
                <c:pt idx="12">
                  <c:v>4.96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07512"/>
        <c:axId val="404910472"/>
      </c:scatterChart>
      <c:valAx>
        <c:axId val="4049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910472"/>
        <c:crosses val="autoZero"/>
        <c:crossBetween val="midCat"/>
      </c:valAx>
      <c:valAx>
        <c:axId val="404910472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490751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0"/>
          <c:order val="0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31927841623736"/>
                  <c:y val="-0.594496803873258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Raw_Data!$C$4:$C$16</c:f>
              <c:numCache>
                <c:formatCode>General</c:formatCode>
                <c:ptCount val="13"/>
                <c:pt idx="0">
                  <c:v>4.16</c:v>
                </c:pt>
                <c:pt idx="1">
                  <c:v>4.09</c:v>
                </c:pt>
                <c:pt idx="2">
                  <c:v>4.0</c:v>
                </c:pt>
                <c:pt idx="3">
                  <c:v>3.93</c:v>
                </c:pt>
                <c:pt idx="4">
                  <c:v>3.85</c:v>
                </c:pt>
                <c:pt idx="5">
                  <c:v>3.77</c:v>
                </c:pt>
                <c:pt idx="6">
                  <c:v>3.71</c:v>
                </c:pt>
                <c:pt idx="7">
                  <c:v>3.63</c:v>
                </c:pt>
                <c:pt idx="8">
                  <c:v>3.54</c:v>
                </c:pt>
                <c:pt idx="9">
                  <c:v>3.47</c:v>
                </c:pt>
                <c:pt idx="10">
                  <c:v>3.4</c:v>
                </c:pt>
                <c:pt idx="11">
                  <c:v>3.31</c:v>
                </c:pt>
                <c:pt idx="12">
                  <c:v>3.24</c:v>
                </c:pt>
              </c:numCache>
            </c:numRef>
          </c:yVal>
          <c:smooth val="0"/>
        </c:ser>
        <c:ser>
          <c:idx val="1"/>
          <c:order val="1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00889918847671393"/>
                  <c:y val="-0.15739899033408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Raw_Data!$D$4:$D$16</c:f>
              <c:numCache>
                <c:formatCode>General</c:formatCode>
                <c:ptCount val="13"/>
                <c:pt idx="0">
                  <c:v>4.54</c:v>
                </c:pt>
                <c:pt idx="6">
                  <c:v>4.39</c:v>
                </c:pt>
                <c:pt idx="12">
                  <c:v>4.32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21912"/>
        <c:axId val="397827176"/>
      </c:scatterChart>
      <c:valAx>
        <c:axId val="39782191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827176"/>
        <c:crosses val="autoZero"/>
        <c:crossBetween val="midCat"/>
      </c:valAx>
      <c:valAx>
        <c:axId val="397827176"/>
        <c:scaling>
          <c:orientation val="minMax"/>
          <c:max val="4.8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7821912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485682041385965"/>
          <c:y val="0.0087527352297593"/>
          <c:w val="0.454498182256758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605555555555555"/>
                  <c:y val="0.23620406824147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Raw_Data!$D$340:$D$343</c:f>
              <c:numCache>
                <c:formatCode>General</c:formatCode>
                <c:ptCount val="4"/>
                <c:pt idx="0">
                  <c:v>5.31</c:v>
                </c:pt>
                <c:pt idx="1">
                  <c:v>5.28</c:v>
                </c:pt>
                <c:pt idx="2">
                  <c:v>5.26</c:v>
                </c:pt>
                <c:pt idx="3">
                  <c:v>5.23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487970253718"/>
                  <c:y val="0.275969670457859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Raw_Data!$C$340:$C$352</c:f>
              <c:numCache>
                <c:formatCode>General</c:formatCode>
                <c:ptCount val="13"/>
                <c:pt idx="0">
                  <c:v>5.24</c:v>
                </c:pt>
                <c:pt idx="1">
                  <c:v>5.17</c:v>
                </c:pt>
                <c:pt idx="2">
                  <c:v>5.1</c:v>
                </c:pt>
                <c:pt idx="3">
                  <c:v>5.03</c:v>
                </c:pt>
                <c:pt idx="4">
                  <c:v>4.96</c:v>
                </c:pt>
                <c:pt idx="5">
                  <c:v>4.89</c:v>
                </c:pt>
                <c:pt idx="6">
                  <c:v>4.82</c:v>
                </c:pt>
                <c:pt idx="7">
                  <c:v>4.75</c:v>
                </c:pt>
                <c:pt idx="8">
                  <c:v>4.68</c:v>
                </c:pt>
                <c:pt idx="9">
                  <c:v>4.62</c:v>
                </c:pt>
                <c:pt idx="10">
                  <c:v>4.55</c:v>
                </c:pt>
                <c:pt idx="11">
                  <c:v>4.48</c:v>
                </c:pt>
                <c:pt idx="12">
                  <c:v>4.41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47832"/>
        <c:axId val="404950792"/>
      </c:scatterChart>
      <c:valAx>
        <c:axId val="40494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950792"/>
        <c:crosses val="autoZero"/>
        <c:crossBetween val="midCat"/>
      </c:valAx>
      <c:valAx>
        <c:axId val="404950792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49478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605555555555555"/>
                  <c:y val="0.23620406824147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Raw_Data!$D$358:$D$361</c:f>
              <c:numCache>
                <c:formatCode>General</c:formatCode>
                <c:ptCount val="4"/>
                <c:pt idx="0">
                  <c:v>4.72</c:v>
                </c:pt>
                <c:pt idx="1">
                  <c:v>4.68</c:v>
                </c:pt>
                <c:pt idx="2">
                  <c:v>4.65</c:v>
                </c:pt>
                <c:pt idx="3">
                  <c:v>4.61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487970253718"/>
                  <c:y val="0.275969670457859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Raw_Data!$C$358:$C$370</c:f>
              <c:numCache>
                <c:formatCode>General</c:formatCode>
                <c:ptCount val="13"/>
                <c:pt idx="0">
                  <c:v>4.64</c:v>
                </c:pt>
                <c:pt idx="1">
                  <c:v>4.57</c:v>
                </c:pt>
                <c:pt idx="2">
                  <c:v>4.49</c:v>
                </c:pt>
                <c:pt idx="3">
                  <c:v>4.41</c:v>
                </c:pt>
                <c:pt idx="4">
                  <c:v>4.36</c:v>
                </c:pt>
                <c:pt idx="5">
                  <c:v>4.3</c:v>
                </c:pt>
                <c:pt idx="6">
                  <c:v>4.23</c:v>
                </c:pt>
                <c:pt idx="7">
                  <c:v>4.17</c:v>
                </c:pt>
                <c:pt idx="8">
                  <c:v>4.1</c:v>
                </c:pt>
                <c:pt idx="9">
                  <c:v>4.04</c:v>
                </c:pt>
                <c:pt idx="10">
                  <c:v>3.97</c:v>
                </c:pt>
                <c:pt idx="11">
                  <c:v>3.91</c:v>
                </c:pt>
                <c:pt idx="12">
                  <c:v>3.84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987496"/>
        <c:axId val="404990456"/>
      </c:scatterChart>
      <c:valAx>
        <c:axId val="40498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990456"/>
        <c:crosses val="autoZero"/>
        <c:crossBetween val="midCat"/>
      </c:valAx>
      <c:valAx>
        <c:axId val="404990456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49874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91774934383202"/>
                  <c:y val="0.0963615485564304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Raw_Data!$D$375:$D$387</c:f>
              <c:numCache>
                <c:formatCode>General</c:formatCode>
                <c:ptCount val="13"/>
                <c:pt idx="0">
                  <c:v>4.47</c:v>
                </c:pt>
                <c:pt idx="1">
                  <c:v>4.42</c:v>
                </c:pt>
                <c:pt idx="2">
                  <c:v>4.36</c:v>
                </c:pt>
                <c:pt idx="3">
                  <c:v>4.32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63617454068241"/>
                  <c:y val="0.0348264800233304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Raw_Data!$C$375:$C$387</c:f>
              <c:numCache>
                <c:formatCode>General</c:formatCode>
                <c:ptCount val="13"/>
                <c:pt idx="0">
                  <c:v>4.35</c:v>
                </c:pt>
                <c:pt idx="1">
                  <c:v>4.21</c:v>
                </c:pt>
                <c:pt idx="3">
                  <c:v>3.99</c:v>
                </c:pt>
                <c:pt idx="4">
                  <c:v>3.88</c:v>
                </c:pt>
                <c:pt idx="6">
                  <c:v>3.66</c:v>
                </c:pt>
                <c:pt idx="7">
                  <c:v>3.56</c:v>
                </c:pt>
                <c:pt idx="8">
                  <c:v>3.45</c:v>
                </c:pt>
                <c:pt idx="9">
                  <c:v>3.34</c:v>
                </c:pt>
                <c:pt idx="10">
                  <c:v>3.22</c:v>
                </c:pt>
                <c:pt idx="11">
                  <c:v>3.11</c:v>
                </c:pt>
                <c:pt idx="12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27368"/>
        <c:axId val="405030328"/>
      </c:scatterChart>
      <c:valAx>
        <c:axId val="40502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030328"/>
        <c:crosses val="autoZero"/>
        <c:crossBetween val="midCat"/>
      </c:valAx>
      <c:valAx>
        <c:axId val="405030328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502736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47456036745407"/>
                  <c:y val="0.103527267424905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Raw_Data!$D$395:$D$406</c:f>
              <c:numCache>
                <c:formatCode>General</c:formatCode>
                <c:ptCount val="12"/>
                <c:pt idx="0">
                  <c:v>5.57</c:v>
                </c:pt>
                <c:pt idx="1">
                  <c:v>5.54</c:v>
                </c:pt>
                <c:pt idx="2">
                  <c:v>5.49</c:v>
                </c:pt>
                <c:pt idx="3">
                  <c:v>5.46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92154636920385"/>
                  <c:y val="0.117821522309711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Raw_Data!$C$395:$C$407</c:f>
              <c:numCache>
                <c:formatCode>General</c:formatCode>
                <c:ptCount val="13"/>
                <c:pt idx="0">
                  <c:v>5.46</c:v>
                </c:pt>
                <c:pt idx="1">
                  <c:v>5.39</c:v>
                </c:pt>
                <c:pt idx="2">
                  <c:v>5.32</c:v>
                </c:pt>
                <c:pt idx="3">
                  <c:v>5.25</c:v>
                </c:pt>
                <c:pt idx="4">
                  <c:v>5.18</c:v>
                </c:pt>
                <c:pt idx="5">
                  <c:v>5.12</c:v>
                </c:pt>
                <c:pt idx="6">
                  <c:v>5.06</c:v>
                </c:pt>
                <c:pt idx="7">
                  <c:v>5.01</c:v>
                </c:pt>
                <c:pt idx="8">
                  <c:v>4.95</c:v>
                </c:pt>
                <c:pt idx="9">
                  <c:v>4.89</c:v>
                </c:pt>
                <c:pt idx="10">
                  <c:v>4.84</c:v>
                </c:pt>
                <c:pt idx="11">
                  <c:v>4.78</c:v>
                </c:pt>
                <c:pt idx="12">
                  <c:v>4.73</c:v>
                </c:pt>
              </c:numCache>
            </c:numRef>
          </c:yVal>
          <c:smooth val="0"/>
        </c:ser>
        <c:ser>
          <c:idx val="2"/>
          <c:order val="2"/>
          <c:tx>
            <c:v>Test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72330489938758"/>
                  <c:y val="0.266559857101196"/>
                </c:manualLayout>
              </c:layout>
              <c:numFmt formatCode="General" sourceLinked="0"/>
            </c:trendlineLbl>
          </c:trendline>
          <c:xVal>
            <c:numRef>
              <c:f>Raw_Data!$B$395:$B$407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Raw_Data!$E$395:$E$407</c:f>
              <c:numCache>
                <c:formatCode>General</c:formatCode>
                <c:ptCount val="13"/>
                <c:pt idx="0">
                  <c:v>5.46</c:v>
                </c:pt>
                <c:pt idx="6">
                  <c:v>5.06</c:v>
                </c:pt>
                <c:pt idx="12">
                  <c:v>4.73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75544"/>
        <c:axId val="405078504"/>
      </c:scatterChart>
      <c:valAx>
        <c:axId val="40507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078504"/>
        <c:crosses val="autoZero"/>
        <c:crossBetween val="midCat"/>
      </c:valAx>
      <c:valAx>
        <c:axId val="405078504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507554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8567147856518"/>
                  <c:y val="0.203362496354622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Raw_Data!$D$412:$D$424</c:f>
              <c:numCache>
                <c:formatCode>General</c:formatCode>
                <c:ptCount val="13"/>
                <c:pt idx="0">
                  <c:v>5.16</c:v>
                </c:pt>
                <c:pt idx="1">
                  <c:v>5.14</c:v>
                </c:pt>
                <c:pt idx="2">
                  <c:v>5.12</c:v>
                </c:pt>
                <c:pt idx="3">
                  <c:v>5.1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69173009623797"/>
                  <c:y val="0.204674103237095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Raw_Data!$C$412:$C$424</c:f>
              <c:numCache>
                <c:formatCode>General</c:formatCode>
                <c:ptCount val="13"/>
                <c:pt idx="0">
                  <c:v>5.12</c:v>
                </c:pt>
                <c:pt idx="1">
                  <c:v>5.05</c:v>
                </c:pt>
                <c:pt idx="3">
                  <c:v>4.92</c:v>
                </c:pt>
                <c:pt idx="4">
                  <c:v>4.86</c:v>
                </c:pt>
                <c:pt idx="5">
                  <c:v>4.79</c:v>
                </c:pt>
                <c:pt idx="6">
                  <c:v>4.73</c:v>
                </c:pt>
                <c:pt idx="7">
                  <c:v>4.67</c:v>
                </c:pt>
                <c:pt idx="8">
                  <c:v>4.6</c:v>
                </c:pt>
                <c:pt idx="9">
                  <c:v>4.54</c:v>
                </c:pt>
                <c:pt idx="10">
                  <c:v>4.48</c:v>
                </c:pt>
                <c:pt idx="11">
                  <c:v>4.42</c:v>
                </c:pt>
                <c:pt idx="12">
                  <c:v>4.36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15496"/>
        <c:axId val="405118456"/>
      </c:scatterChart>
      <c:valAx>
        <c:axId val="40511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118456"/>
        <c:crosses val="autoZero"/>
        <c:crossBetween val="midCat"/>
      </c:valAx>
      <c:valAx>
        <c:axId val="405118456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511549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97330489938758"/>
                  <c:y val="0.159143336249635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Raw_Data!$D$429:$D$441</c:f>
              <c:numCache>
                <c:formatCode>General</c:formatCode>
                <c:ptCount val="13"/>
                <c:pt idx="0">
                  <c:v>4.48</c:v>
                </c:pt>
                <c:pt idx="1">
                  <c:v>4.45</c:v>
                </c:pt>
                <c:pt idx="2">
                  <c:v>4.42</c:v>
                </c:pt>
                <c:pt idx="3">
                  <c:v>4.38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94932414698163"/>
                  <c:y val="0.0993194079906678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Raw_Data!$C$429:$C$441</c:f>
              <c:numCache>
                <c:formatCode>General</c:formatCode>
                <c:ptCount val="13"/>
                <c:pt idx="0">
                  <c:v>4.39</c:v>
                </c:pt>
                <c:pt idx="3">
                  <c:v>4.11</c:v>
                </c:pt>
                <c:pt idx="4">
                  <c:v>4.03</c:v>
                </c:pt>
                <c:pt idx="5">
                  <c:v>3.96</c:v>
                </c:pt>
                <c:pt idx="6">
                  <c:v>3.87</c:v>
                </c:pt>
                <c:pt idx="7">
                  <c:v>3.8</c:v>
                </c:pt>
                <c:pt idx="8">
                  <c:v>3.72</c:v>
                </c:pt>
                <c:pt idx="9">
                  <c:v>3.64</c:v>
                </c:pt>
                <c:pt idx="10">
                  <c:v>3.56</c:v>
                </c:pt>
                <c:pt idx="11">
                  <c:v>3.48</c:v>
                </c:pt>
                <c:pt idx="12">
                  <c:v>3.4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55672"/>
        <c:axId val="405158632"/>
      </c:scatterChart>
      <c:valAx>
        <c:axId val="40515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158632"/>
        <c:crosses val="autoZero"/>
        <c:crossBetween val="midCat"/>
      </c:valAx>
      <c:valAx>
        <c:axId val="405158632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51556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 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8567147856518"/>
                  <c:y val="0.203362496354622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Raw_Data!$D$446:$D$458</c:f>
              <c:numCache>
                <c:formatCode>General</c:formatCode>
                <c:ptCount val="13"/>
                <c:pt idx="0">
                  <c:v>4.32</c:v>
                </c:pt>
                <c:pt idx="1">
                  <c:v>4.27</c:v>
                </c:pt>
                <c:pt idx="2">
                  <c:v>4.22</c:v>
                </c:pt>
                <c:pt idx="3">
                  <c:v>4.18</c:v>
                </c:pt>
              </c:numCache>
            </c:numRef>
          </c:yVal>
          <c:smooth val="0"/>
        </c:ser>
        <c:ser>
          <c:idx val="1"/>
          <c:order val="1"/>
          <c:tx>
            <c:v>Urchin</c:v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69173009623797"/>
                  <c:y val="0.204674103237095"/>
                </c:manualLayout>
              </c:layout>
              <c:numFmt formatCode="General" sourceLinked="0"/>
            </c:trendlineLbl>
          </c:trendline>
          <c:xVal>
            <c:numRef>
              <c:f>Raw_Data!$B$286:$B$298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Raw_Data!$C$446:$C$458</c:f>
              <c:numCache>
                <c:formatCode>General</c:formatCode>
                <c:ptCount val="13"/>
                <c:pt idx="0">
                  <c:v>4.23</c:v>
                </c:pt>
                <c:pt idx="2">
                  <c:v>4.0</c:v>
                </c:pt>
                <c:pt idx="5">
                  <c:v>3.68</c:v>
                </c:pt>
                <c:pt idx="6">
                  <c:v>3.59</c:v>
                </c:pt>
                <c:pt idx="7">
                  <c:v>3.49</c:v>
                </c:pt>
                <c:pt idx="8">
                  <c:v>3.38</c:v>
                </c:pt>
                <c:pt idx="9">
                  <c:v>3.28</c:v>
                </c:pt>
                <c:pt idx="10">
                  <c:v>3.16</c:v>
                </c:pt>
                <c:pt idx="11">
                  <c:v>3.06</c:v>
                </c:pt>
                <c:pt idx="12">
                  <c:v>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95448"/>
        <c:axId val="405198408"/>
      </c:scatterChart>
      <c:valAx>
        <c:axId val="40519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5198408"/>
        <c:crosses val="autoZero"/>
        <c:crossBetween val="midCat"/>
      </c:valAx>
      <c:valAx>
        <c:axId val="405198408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40519544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Comb_dat!$B$2:$B$26</c:f>
              <c:numCache>
                <c:formatCode>General</c:formatCode>
                <c:ptCount val="25"/>
                <c:pt idx="0">
                  <c:v>31.0</c:v>
                </c:pt>
                <c:pt idx="1">
                  <c:v>26.0</c:v>
                </c:pt>
                <c:pt idx="2">
                  <c:v>20.0</c:v>
                </c:pt>
                <c:pt idx="3">
                  <c:v>23.0</c:v>
                </c:pt>
                <c:pt idx="4">
                  <c:v>26.0</c:v>
                </c:pt>
                <c:pt idx="5">
                  <c:v>29.0</c:v>
                </c:pt>
                <c:pt idx="6">
                  <c:v>20.0</c:v>
                </c:pt>
                <c:pt idx="7">
                  <c:v>23.0</c:v>
                </c:pt>
                <c:pt idx="8">
                  <c:v>26.0</c:v>
                </c:pt>
                <c:pt idx="9">
                  <c:v>29.0</c:v>
                </c:pt>
                <c:pt idx="10">
                  <c:v>31.0</c:v>
                </c:pt>
                <c:pt idx="11">
                  <c:v>20.0</c:v>
                </c:pt>
                <c:pt idx="12">
                  <c:v>23.0</c:v>
                </c:pt>
                <c:pt idx="13">
                  <c:v>29.0</c:v>
                </c:pt>
                <c:pt idx="14">
                  <c:v>31.0</c:v>
                </c:pt>
                <c:pt idx="15">
                  <c:v>26.0</c:v>
                </c:pt>
                <c:pt idx="16">
                  <c:v>26.0</c:v>
                </c:pt>
                <c:pt idx="17">
                  <c:v>20.0</c:v>
                </c:pt>
                <c:pt idx="18">
                  <c:v>23.0</c:v>
                </c:pt>
                <c:pt idx="19">
                  <c:v>29.0</c:v>
                </c:pt>
                <c:pt idx="20">
                  <c:v>31.0</c:v>
                </c:pt>
                <c:pt idx="21">
                  <c:v>20.0</c:v>
                </c:pt>
                <c:pt idx="22">
                  <c:v>23.0</c:v>
                </c:pt>
                <c:pt idx="23">
                  <c:v>29.0</c:v>
                </c:pt>
                <c:pt idx="24">
                  <c:v>31.0</c:v>
                </c:pt>
              </c:numCache>
            </c:numRef>
          </c:xVal>
          <c:yVal>
            <c:numRef>
              <c:f>Comb_dat!$H$2:$H$26</c:f>
              <c:numCache>
                <c:formatCode>0.000</c:formatCode>
                <c:ptCount val="25"/>
                <c:pt idx="0">
                  <c:v>0.0100350981264521</c:v>
                </c:pt>
                <c:pt idx="1">
                  <c:v>0.00753996791503015</c:v>
                </c:pt>
                <c:pt idx="2">
                  <c:v>0.00456643318672965</c:v>
                </c:pt>
                <c:pt idx="3">
                  <c:v>0.0121816749803098</c:v>
                </c:pt>
                <c:pt idx="4">
                  <c:v>0.00702779757662152</c:v>
                </c:pt>
                <c:pt idx="5">
                  <c:v>0.0115976511086362</c:v>
                </c:pt>
                <c:pt idx="6">
                  <c:v>0.0112010299797683</c:v>
                </c:pt>
                <c:pt idx="7">
                  <c:v>0.00745327102803738</c:v>
                </c:pt>
                <c:pt idx="8">
                  <c:v>0.00780141843971631</c:v>
                </c:pt>
                <c:pt idx="9">
                  <c:v>0.0153023948044919</c:v>
                </c:pt>
                <c:pt idx="10">
                  <c:v>0.0159880633250721</c:v>
                </c:pt>
                <c:pt idx="11">
                  <c:v>0.00745203289173138</c:v>
                </c:pt>
                <c:pt idx="12">
                  <c:v>0.0103130556603265</c:v>
                </c:pt>
                <c:pt idx="13">
                  <c:v>0.0105819440075495</c:v>
                </c:pt>
                <c:pt idx="14">
                  <c:v>0.0129844286353913</c:v>
                </c:pt>
                <c:pt idx="15">
                  <c:v>0.00822217926412784</c:v>
                </c:pt>
                <c:pt idx="16">
                  <c:v>0.00889015043996594</c:v>
                </c:pt>
                <c:pt idx="17">
                  <c:v>0.00968938885157824</c:v>
                </c:pt>
                <c:pt idx="18">
                  <c:v>0.00858841690012006</c:v>
                </c:pt>
                <c:pt idx="19">
                  <c:v>0.026224566691786</c:v>
                </c:pt>
                <c:pt idx="20">
                  <c:v>0.00843806829662558</c:v>
                </c:pt>
                <c:pt idx="21">
                  <c:v>0.00336267983680481</c:v>
                </c:pt>
                <c:pt idx="22">
                  <c:v>0.00708746533815857</c:v>
                </c:pt>
                <c:pt idx="23">
                  <c:v>0.00696674674421545</c:v>
                </c:pt>
                <c:pt idx="24">
                  <c:v>0.011779176201373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60840"/>
        <c:axId val="405268680"/>
      </c:scatterChart>
      <c:valAx>
        <c:axId val="405260840"/>
        <c:scaling>
          <c:orientation val="minMax"/>
          <c:min val="1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5268680"/>
        <c:crosses val="autoZero"/>
        <c:crossBetween val="midCat"/>
      </c:valAx>
      <c:valAx>
        <c:axId val="405268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O2/Mass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05260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Comb_dat!$C$2:$C$26</c:f>
              <c:numCache>
                <c:formatCode>General</c:formatCode>
                <c:ptCount val="25"/>
                <c:pt idx="0">
                  <c:v>202.29</c:v>
                </c:pt>
                <c:pt idx="1">
                  <c:v>180.77</c:v>
                </c:pt>
                <c:pt idx="2">
                  <c:v>184.17</c:v>
                </c:pt>
                <c:pt idx="3">
                  <c:v>114.27</c:v>
                </c:pt>
                <c:pt idx="4">
                  <c:v>140.3</c:v>
                </c:pt>
                <c:pt idx="5">
                  <c:v>197.54</c:v>
                </c:pt>
                <c:pt idx="6">
                  <c:v>108.74</c:v>
                </c:pt>
                <c:pt idx="7">
                  <c:v>214.0</c:v>
                </c:pt>
                <c:pt idx="8">
                  <c:v>204.45</c:v>
                </c:pt>
                <c:pt idx="9">
                  <c:v>73.91</c:v>
                </c:pt>
                <c:pt idx="10">
                  <c:v>197.71</c:v>
                </c:pt>
                <c:pt idx="11">
                  <c:v>175.12</c:v>
                </c:pt>
                <c:pt idx="12">
                  <c:v>185.59</c:v>
                </c:pt>
                <c:pt idx="13">
                  <c:v>158.95</c:v>
                </c:pt>
                <c:pt idx="14">
                  <c:v>201.01</c:v>
                </c:pt>
                <c:pt idx="15">
                  <c:v>155.19</c:v>
                </c:pt>
                <c:pt idx="16">
                  <c:v>176.15</c:v>
                </c:pt>
                <c:pt idx="17">
                  <c:v>119.12</c:v>
                </c:pt>
                <c:pt idx="18">
                  <c:v>174.91</c:v>
                </c:pt>
                <c:pt idx="19">
                  <c:v>39.81</c:v>
                </c:pt>
                <c:pt idx="20">
                  <c:v>247.45</c:v>
                </c:pt>
                <c:pt idx="21">
                  <c:v>232.85</c:v>
                </c:pt>
                <c:pt idx="22">
                  <c:v>212.77</c:v>
                </c:pt>
                <c:pt idx="23">
                  <c:v>237.27</c:v>
                </c:pt>
                <c:pt idx="24">
                  <c:v>174.8</c:v>
                </c:pt>
              </c:numCache>
            </c:numRef>
          </c:xVal>
          <c:yVal>
            <c:numRef>
              <c:f>Comb_dat!$I$2:$I$26</c:f>
              <c:numCache>
                <c:formatCode>0.000</c:formatCode>
                <c:ptCount val="25"/>
                <c:pt idx="0">
                  <c:v>0.0654838709677419</c:v>
                </c:pt>
                <c:pt idx="1">
                  <c:v>0.0524230769230769</c:v>
                </c:pt>
                <c:pt idx="2">
                  <c:v>0.04205</c:v>
                </c:pt>
                <c:pt idx="3">
                  <c:v>0.0605217391304348</c:v>
                </c:pt>
                <c:pt idx="4">
                  <c:v>0.0379230769230769</c:v>
                </c:pt>
                <c:pt idx="5">
                  <c:v>0.079</c:v>
                </c:pt>
                <c:pt idx="6">
                  <c:v>0.0609</c:v>
                </c:pt>
                <c:pt idx="7">
                  <c:v>0.0693478260869565</c:v>
                </c:pt>
                <c:pt idx="8">
                  <c:v>0.0613461538461538</c:v>
                </c:pt>
                <c:pt idx="9">
                  <c:v>0.039</c:v>
                </c:pt>
                <c:pt idx="10">
                  <c:v>0.101967741935484</c:v>
                </c:pt>
                <c:pt idx="11">
                  <c:v>0.06525</c:v>
                </c:pt>
                <c:pt idx="12">
                  <c:v>0.0832173913043478</c:v>
                </c:pt>
                <c:pt idx="13">
                  <c:v>0.058</c:v>
                </c:pt>
                <c:pt idx="14">
                  <c:v>0.0841935483870967</c:v>
                </c:pt>
                <c:pt idx="15">
                  <c:v>0.0490769230769231</c:v>
                </c:pt>
                <c:pt idx="16">
                  <c:v>0.0602307692307692</c:v>
                </c:pt>
                <c:pt idx="17">
                  <c:v>0.05771</c:v>
                </c:pt>
                <c:pt idx="18">
                  <c:v>0.0653130434782608</c:v>
                </c:pt>
                <c:pt idx="19">
                  <c:v>0.036</c:v>
                </c:pt>
                <c:pt idx="20">
                  <c:v>0.0673548387096774</c:v>
                </c:pt>
                <c:pt idx="21">
                  <c:v>0.03915</c:v>
                </c:pt>
                <c:pt idx="22">
                  <c:v>0.0655652173913043</c:v>
                </c:pt>
                <c:pt idx="23">
                  <c:v>0.057</c:v>
                </c:pt>
                <c:pt idx="24">
                  <c:v>0.0664193548387097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94920"/>
        <c:axId val="405302920"/>
      </c:scatterChart>
      <c:valAx>
        <c:axId val="405294920"/>
        <c:scaling>
          <c:orientation val="minMax"/>
          <c:min val="1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Urchin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crossAx val="405302920"/>
        <c:crosses val="autoZero"/>
        <c:crossBetween val="midCat"/>
      </c:valAx>
      <c:valAx>
        <c:axId val="405302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O2/Temp</a:t>
                </a:r>
              </a:p>
            </c:rich>
          </c:tx>
          <c:overlay val="0"/>
        </c:title>
        <c:numFmt formatCode="0.000" sourceLinked="1"/>
        <c:majorTickMark val="in"/>
        <c:minorTickMark val="in"/>
        <c:tickLblPos val="nextTo"/>
        <c:crossAx val="40529492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Comb_dat!$B$2:$B$26</c:f>
              <c:numCache>
                <c:formatCode>General</c:formatCode>
                <c:ptCount val="25"/>
                <c:pt idx="0">
                  <c:v>31.0</c:v>
                </c:pt>
                <c:pt idx="1">
                  <c:v>26.0</c:v>
                </c:pt>
                <c:pt idx="2">
                  <c:v>20.0</c:v>
                </c:pt>
                <c:pt idx="3">
                  <c:v>23.0</c:v>
                </c:pt>
                <c:pt idx="4">
                  <c:v>26.0</c:v>
                </c:pt>
                <c:pt idx="5">
                  <c:v>29.0</c:v>
                </c:pt>
                <c:pt idx="6">
                  <c:v>20.0</c:v>
                </c:pt>
                <c:pt idx="7">
                  <c:v>23.0</c:v>
                </c:pt>
                <c:pt idx="8">
                  <c:v>26.0</c:v>
                </c:pt>
                <c:pt idx="9">
                  <c:v>29.0</c:v>
                </c:pt>
                <c:pt idx="10">
                  <c:v>31.0</c:v>
                </c:pt>
                <c:pt idx="11">
                  <c:v>20.0</c:v>
                </c:pt>
                <c:pt idx="12">
                  <c:v>23.0</c:v>
                </c:pt>
                <c:pt idx="13">
                  <c:v>29.0</c:v>
                </c:pt>
                <c:pt idx="14">
                  <c:v>31.0</c:v>
                </c:pt>
                <c:pt idx="15">
                  <c:v>26.0</c:v>
                </c:pt>
                <c:pt idx="16">
                  <c:v>26.0</c:v>
                </c:pt>
                <c:pt idx="17">
                  <c:v>20.0</c:v>
                </c:pt>
                <c:pt idx="18">
                  <c:v>23.0</c:v>
                </c:pt>
                <c:pt idx="19">
                  <c:v>29.0</c:v>
                </c:pt>
                <c:pt idx="20">
                  <c:v>31.0</c:v>
                </c:pt>
                <c:pt idx="21">
                  <c:v>20.0</c:v>
                </c:pt>
                <c:pt idx="22">
                  <c:v>23.0</c:v>
                </c:pt>
                <c:pt idx="23">
                  <c:v>29.0</c:v>
                </c:pt>
                <c:pt idx="24">
                  <c:v>31.0</c:v>
                </c:pt>
              </c:numCache>
            </c:numRef>
          </c:xVal>
          <c:yVal>
            <c:numRef>
              <c:f>Comb_dat!$C$2:$C$26</c:f>
              <c:numCache>
                <c:formatCode>General</c:formatCode>
                <c:ptCount val="25"/>
                <c:pt idx="0">
                  <c:v>202.29</c:v>
                </c:pt>
                <c:pt idx="1">
                  <c:v>180.77</c:v>
                </c:pt>
                <c:pt idx="2">
                  <c:v>184.17</c:v>
                </c:pt>
                <c:pt idx="3">
                  <c:v>114.27</c:v>
                </c:pt>
                <c:pt idx="4">
                  <c:v>140.3</c:v>
                </c:pt>
                <c:pt idx="5">
                  <c:v>197.54</c:v>
                </c:pt>
                <c:pt idx="6">
                  <c:v>108.74</c:v>
                </c:pt>
                <c:pt idx="7">
                  <c:v>214.0</c:v>
                </c:pt>
                <c:pt idx="8">
                  <c:v>204.45</c:v>
                </c:pt>
                <c:pt idx="9">
                  <c:v>73.91</c:v>
                </c:pt>
                <c:pt idx="10">
                  <c:v>197.71</c:v>
                </c:pt>
                <c:pt idx="11">
                  <c:v>175.12</c:v>
                </c:pt>
                <c:pt idx="12">
                  <c:v>185.59</c:v>
                </c:pt>
                <c:pt idx="13">
                  <c:v>158.95</c:v>
                </c:pt>
                <c:pt idx="14">
                  <c:v>201.01</c:v>
                </c:pt>
                <c:pt idx="15">
                  <c:v>155.19</c:v>
                </c:pt>
                <c:pt idx="16">
                  <c:v>176.15</c:v>
                </c:pt>
                <c:pt idx="17">
                  <c:v>119.12</c:v>
                </c:pt>
                <c:pt idx="18">
                  <c:v>174.91</c:v>
                </c:pt>
                <c:pt idx="19">
                  <c:v>39.81</c:v>
                </c:pt>
                <c:pt idx="20">
                  <c:v>247.45</c:v>
                </c:pt>
                <c:pt idx="21">
                  <c:v>232.85</c:v>
                </c:pt>
                <c:pt idx="22">
                  <c:v>212.77</c:v>
                </c:pt>
                <c:pt idx="23">
                  <c:v>237.27</c:v>
                </c:pt>
                <c:pt idx="24">
                  <c:v>174.8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26888"/>
        <c:axId val="405334696"/>
      </c:scatterChart>
      <c:valAx>
        <c:axId val="405326888"/>
        <c:scaling>
          <c:orientation val="minMax"/>
          <c:min val="1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5334696"/>
        <c:crosses val="autoZero"/>
        <c:crossBetween val="midCat"/>
      </c:valAx>
      <c:valAx>
        <c:axId val="40533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05326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0"/>
          <c:order val="0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501074449938834"/>
                  <c:y val="0.273016075397577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Raw_Data!$C$22:$C$34</c:f>
              <c:numCache>
                <c:formatCode>General</c:formatCode>
                <c:ptCount val="13"/>
                <c:pt idx="0">
                  <c:v>4.87</c:v>
                </c:pt>
                <c:pt idx="1">
                  <c:v>4.81</c:v>
                </c:pt>
                <c:pt idx="2">
                  <c:v>4.74</c:v>
                </c:pt>
                <c:pt idx="3">
                  <c:v>4.67</c:v>
                </c:pt>
                <c:pt idx="4">
                  <c:v>4.61</c:v>
                </c:pt>
                <c:pt idx="5">
                  <c:v>4.54</c:v>
                </c:pt>
                <c:pt idx="6">
                  <c:v>4.48</c:v>
                </c:pt>
                <c:pt idx="7">
                  <c:v>4.42</c:v>
                </c:pt>
                <c:pt idx="8">
                  <c:v>4.36</c:v>
                </c:pt>
                <c:pt idx="9">
                  <c:v>4.31</c:v>
                </c:pt>
                <c:pt idx="10">
                  <c:v>4.27</c:v>
                </c:pt>
                <c:pt idx="11">
                  <c:v>4.21</c:v>
                </c:pt>
                <c:pt idx="12">
                  <c:v>4.15</c:v>
                </c:pt>
              </c:numCache>
            </c:numRef>
          </c:yVal>
          <c:smooth val="0"/>
        </c:ser>
        <c:ser>
          <c:idx val="1"/>
          <c:order val="1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82422164406692"/>
                  <c:y val="0.5144551077723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Raw_Data!$D$22:$D$34</c:f>
              <c:numCache>
                <c:formatCode>General</c:formatCode>
                <c:ptCount val="13"/>
                <c:pt idx="0">
                  <c:v>5.0</c:v>
                </c:pt>
                <c:pt idx="6">
                  <c:v>4.88</c:v>
                </c:pt>
                <c:pt idx="12">
                  <c:v>4.75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69272"/>
        <c:axId val="397874536"/>
      </c:scatterChart>
      <c:valAx>
        <c:axId val="39786927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874536"/>
        <c:crosses val="autoZero"/>
        <c:crossBetween val="midCat"/>
      </c:valAx>
      <c:valAx>
        <c:axId val="397874536"/>
        <c:scaling>
          <c:orientation val="minMax"/>
          <c:max val="5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7869272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0911800685746"/>
          <c:y val="0.542669584245077"/>
          <c:w val="0.454498182256758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505369426597749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55862277184677"/>
                  <c:y val="-0.010175391166233"/>
                </c:manualLayout>
              </c:layout>
              <c:numFmt formatCode="General" sourceLinked="0"/>
            </c:trendlineLbl>
          </c:trendline>
          <c:xVal>
            <c:numRef>
              <c:f>Acclimation_Trials!$B$5:$B$17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Acclimation_Trials!$H$5:$H$17</c:f>
              <c:numCache>
                <c:formatCode>General</c:formatCode>
                <c:ptCount val="13"/>
                <c:pt idx="0">
                  <c:v>5.72</c:v>
                </c:pt>
                <c:pt idx="1">
                  <c:v>5.7</c:v>
                </c:pt>
                <c:pt idx="2">
                  <c:v>5.68</c:v>
                </c:pt>
                <c:pt idx="3">
                  <c:v>5.66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1261050190812"/>
                  <c:y val="0.0981420026359366"/>
                </c:manualLayout>
              </c:layout>
              <c:numFmt formatCode="General" sourceLinked="0"/>
            </c:trendlineLbl>
          </c:trendline>
          <c:xVal>
            <c:numRef>
              <c:f>Acclimation_Trials!$B$5:$B$17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Acclimation_Trials!$G$5:$G$17</c:f>
              <c:numCache>
                <c:formatCode>General</c:formatCode>
                <c:ptCount val="13"/>
                <c:pt idx="0">
                  <c:v>5.89</c:v>
                </c:pt>
                <c:pt idx="1">
                  <c:v>5.83</c:v>
                </c:pt>
                <c:pt idx="2">
                  <c:v>5.78</c:v>
                </c:pt>
                <c:pt idx="3">
                  <c:v>5.73</c:v>
                </c:pt>
                <c:pt idx="4">
                  <c:v>5.68</c:v>
                </c:pt>
                <c:pt idx="5">
                  <c:v>5.64</c:v>
                </c:pt>
                <c:pt idx="6">
                  <c:v>5.6</c:v>
                </c:pt>
                <c:pt idx="7">
                  <c:v>5.57</c:v>
                </c:pt>
                <c:pt idx="8">
                  <c:v>5.53</c:v>
                </c:pt>
                <c:pt idx="9">
                  <c:v>5.49</c:v>
                </c:pt>
                <c:pt idx="10">
                  <c:v>5.45</c:v>
                </c:pt>
                <c:pt idx="11">
                  <c:v>5.42</c:v>
                </c:pt>
                <c:pt idx="12">
                  <c:v>5.38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87384"/>
        <c:axId val="405392696"/>
      </c:scatterChart>
      <c:valAx>
        <c:axId val="405387384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392696"/>
        <c:crosses val="autoZero"/>
        <c:crossBetween val="midCat"/>
      </c:valAx>
      <c:valAx>
        <c:axId val="405392696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538738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6650886430607"/>
          <c:y val="0.229257882464263"/>
          <c:w val="0.147398193323994"/>
          <c:h val="0.1723855226251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330522800830878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 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81935896816579"/>
                  <c:y val="0.100278800986787"/>
                </c:manualLayout>
              </c:layout>
              <c:numFmt formatCode="General" sourceLinked="0"/>
            </c:trendlineLbl>
          </c:trendline>
          <c:xVal>
            <c:numRef>
              <c:f>Acclimation_Trials!$B$5:$B$17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Acclimation_Trials!$H$24:$H$36</c:f>
              <c:numCache>
                <c:formatCode>General</c:formatCode>
                <c:ptCount val="13"/>
                <c:pt idx="0">
                  <c:v>5.88</c:v>
                </c:pt>
                <c:pt idx="1">
                  <c:v>5.86</c:v>
                </c:pt>
                <c:pt idx="2">
                  <c:v>5.84</c:v>
                </c:pt>
                <c:pt idx="3">
                  <c:v>5.82</c:v>
                </c:pt>
              </c:numCache>
            </c:numRef>
          </c:yVal>
          <c:smooth val="0"/>
        </c:ser>
        <c:ser>
          <c:idx val="0"/>
          <c:order val="1"/>
          <c:tx>
            <c:v>With Urchin 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9287836336409"/>
                  <c:y val="0.145149538711095"/>
                </c:manualLayout>
              </c:layout>
              <c:numFmt formatCode="General" sourceLinked="0"/>
            </c:trendlineLbl>
          </c:trendline>
          <c:xVal>
            <c:numRef>
              <c:f>Acclimation_Trials!$B$5:$B$17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Acclimation_Trials!$G$24:$G$36</c:f>
              <c:numCache>
                <c:formatCode>General</c:formatCode>
                <c:ptCount val="13"/>
                <c:pt idx="0">
                  <c:v>5.82</c:v>
                </c:pt>
                <c:pt idx="1">
                  <c:v>5.78</c:v>
                </c:pt>
                <c:pt idx="2">
                  <c:v>5.73</c:v>
                </c:pt>
                <c:pt idx="3">
                  <c:v>5.7</c:v>
                </c:pt>
                <c:pt idx="4">
                  <c:v>5.65</c:v>
                </c:pt>
                <c:pt idx="5">
                  <c:v>5.62</c:v>
                </c:pt>
                <c:pt idx="6">
                  <c:v>5.58</c:v>
                </c:pt>
                <c:pt idx="7">
                  <c:v>5.54</c:v>
                </c:pt>
                <c:pt idx="8">
                  <c:v>5.51</c:v>
                </c:pt>
                <c:pt idx="9">
                  <c:v>5.47</c:v>
                </c:pt>
                <c:pt idx="10">
                  <c:v>5.43</c:v>
                </c:pt>
                <c:pt idx="11">
                  <c:v>5.4</c:v>
                </c:pt>
                <c:pt idx="12">
                  <c:v>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35720"/>
        <c:axId val="405440984"/>
      </c:scatterChart>
      <c:valAx>
        <c:axId val="40543572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440984"/>
        <c:crosses val="autoZero"/>
        <c:crossBetween val="midCat"/>
      </c:valAx>
      <c:valAx>
        <c:axId val="405440984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54357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1133399352688"/>
          <c:y val="0.336198168362002"/>
          <c:w val="0.16641261291725"/>
          <c:h val="0.344771045250245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442485991014927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164479131442925"/>
                  <c:y val="-0.147228549221047"/>
                </c:manualLayout>
              </c:layout>
              <c:numFmt formatCode="General" sourceLinked="0"/>
            </c:trendlineLbl>
          </c:trendline>
          <c:xVal>
            <c:numRef>
              <c:f>Acclimation_Trials!$B$5:$B$17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Acclimation_Trials!$H$45:$H$57</c:f>
              <c:numCache>
                <c:formatCode>General</c:formatCode>
                <c:ptCount val="13"/>
                <c:pt idx="0">
                  <c:v>6.22</c:v>
                </c:pt>
                <c:pt idx="1">
                  <c:v>6.18</c:v>
                </c:pt>
                <c:pt idx="2">
                  <c:v>6.16</c:v>
                </c:pt>
                <c:pt idx="3">
                  <c:v>6.14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1086541712961"/>
                  <c:y val="-0.0716815923760603"/>
                </c:manualLayout>
              </c:layout>
              <c:numFmt formatCode="General" sourceLinked="0"/>
            </c:trendlineLbl>
          </c:trendline>
          <c:xVal>
            <c:numRef>
              <c:f>Acclimation_Trials!$B$5:$B$17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Acclimation_Trials!$G$45:$G$57</c:f>
              <c:numCache>
                <c:formatCode>General</c:formatCode>
                <c:ptCount val="13"/>
                <c:pt idx="0">
                  <c:v>6.19</c:v>
                </c:pt>
                <c:pt idx="3">
                  <c:v>6.01</c:v>
                </c:pt>
                <c:pt idx="4">
                  <c:v>5.96</c:v>
                </c:pt>
                <c:pt idx="5">
                  <c:v>5.91</c:v>
                </c:pt>
                <c:pt idx="6">
                  <c:v>5.85</c:v>
                </c:pt>
                <c:pt idx="7">
                  <c:v>5.8</c:v>
                </c:pt>
                <c:pt idx="8">
                  <c:v>5.75</c:v>
                </c:pt>
                <c:pt idx="9">
                  <c:v>5.69</c:v>
                </c:pt>
                <c:pt idx="10">
                  <c:v>5.64</c:v>
                </c:pt>
                <c:pt idx="11">
                  <c:v>5.6</c:v>
                </c:pt>
                <c:pt idx="12">
                  <c:v>5.55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82648"/>
        <c:axId val="405487960"/>
      </c:scatterChart>
      <c:valAx>
        <c:axId val="40548264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5487960"/>
        <c:crosses val="autoZero"/>
        <c:crossBetween val="midCat"/>
      </c:valAx>
      <c:valAx>
        <c:axId val="405487960"/>
        <c:scaling>
          <c:orientation val="minMax"/>
          <c:max val="7.0"/>
          <c:min val="2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548264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32360393217719"/>
          <c:y val="0.0615200567740191"/>
          <c:w val="0.16641261291725"/>
          <c:h val="0.344771045250245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0"/>
          <c:order val="0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77239787039749"/>
                  <c:y val="-0.283629283757473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Raw_Data!$C$42:$C$54</c:f>
              <c:numCache>
                <c:formatCode>General</c:formatCode>
                <c:ptCount val="13"/>
                <c:pt idx="0">
                  <c:v>5.15</c:v>
                </c:pt>
                <c:pt idx="1">
                  <c:v>5.1</c:v>
                </c:pt>
                <c:pt idx="2">
                  <c:v>5.05</c:v>
                </c:pt>
                <c:pt idx="3">
                  <c:v>5.0</c:v>
                </c:pt>
                <c:pt idx="4">
                  <c:v>4.91</c:v>
                </c:pt>
                <c:pt idx="5">
                  <c:v>4.86</c:v>
                </c:pt>
                <c:pt idx="6">
                  <c:v>4.83</c:v>
                </c:pt>
                <c:pt idx="7">
                  <c:v>4.769999999999999</c:v>
                </c:pt>
                <c:pt idx="8">
                  <c:v>4.71</c:v>
                </c:pt>
                <c:pt idx="9">
                  <c:v>4.64</c:v>
                </c:pt>
                <c:pt idx="10">
                  <c:v>4.58</c:v>
                </c:pt>
                <c:pt idx="11">
                  <c:v>4.54</c:v>
                </c:pt>
                <c:pt idx="12">
                  <c:v>4.47</c:v>
                </c:pt>
              </c:numCache>
            </c:numRef>
          </c:yVal>
          <c:smooth val="0"/>
        </c:ser>
        <c:ser>
          <c:idx val="1"/>
          <c:order val="1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350305828839229"/>
                  <c:y val="-0.191371663881183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Raw_Data!$D$42:$D$54</c:f>
              <c:numCache>
                <c:formatCode>General</c:formatCode>
                <c:ptCount val="13"/>
                <c:pt idx="6">
                  <c:v>5.14</c:v>
                </c:pt>
                <c:pt idx="7">
                  <c:v>5.12</c:v>
                </c:pt>
                <c:pt idx="10">
                  <c:v>5.02</c:v>
                </c:pt>
                <c:pt idx="12">
                  <c:v>4.95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15768"/>
        <c:axId val="397921032"/>
      </c:scatterChart>
      <c:valAx>
        <c:axId val="3979157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921032"/>
        <c:crosses val="autoZero"/>
        <c:crossBetween val="midCat"/>
      </c:valAx>
      <c:valAx>
        <c:axId val="397921032"/>
        <c:scaling>
          <c:orientation val="minMax"/>
          <c:max val="6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791576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11940247075243"/>
          <c:y val="0.0218818380743982"/>
          <c:w val="0.454498182256758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8023914953738"/>
                  <c:y val="-0.19599338375919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Raw_Data!$D$60:$D$72</c:f>
              <c:numCache>
                <c:formatCode>General</c:formatCode>
                <c:ptCount val="13"/>
                <c:pt idx="0">
                  <c:v>5.04</c:v>
                </c:pt>
                <c:pt idx="2">
                  <c:v>5.01</c:v>
                </c:pt>
                <c:pt idx="4">
                  <c:v>4.99</c:v>
                </c:pt>
                <c:pt idx="6">
                  <c:v>4.97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262613070521546"/>
                  <c:y val="-0.295708058374541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Raw_Data!$C$60:$C$72</c:f>
              <c:numCache>
                <c:formatCode>General</c:formatCode>
                <c:ptCount val="13"/>
                <c:pt idx="0">
                  <c:v>5.04</c:v>
                </c:pt>
                <c:pt idx="1">
                  <c:v>4.99</c:v>
                </c:pt>
                <c:pt idx="2">
                  <c:v>4.93</c:v>
                </c:pt>
                <c:pt idx="3">
                  <c:v>4.87</c:v>
                </c:pt>
                <c:pt idx="4">
                  <c:v>4.81</c:v>
                </c:pt>
                <c:pt idx="5">
                  <c:v>4.76</c:v>
                </c:pt>
                <c:pt idx="6">
                  <c:v>4.71</c:v>
                </c:pt>
                <c:pt idx="7">
                  <c:v>4.66</c:v>
                </c:pt>
                <c:pt idx="8">
                  <c:v>4.62</c:v>
                </c:pt>
                <c:pt idx="9">
                  <c:v>4.55</c:v>
                </c:pt>
                <c:pt idx="10">
                  <c:v>4.52</c:v>
                </c:pt>
                <c:pt idx="11">
                  <c:v>4.47</c:v>
                </c:pt>
                <c:pt idx="12">
                  <c:v>4.42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62616"/>
        <c:axId val="397967928"/>
      </c:scatterChart>
      <c:valAx>
        <c:axId val="39796261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967928"/>
        <c:crosses val="autoZero"/>
        <c:crossBetween val="midCat"/>
      </c:valAx>
      <c:valAx>
        <c:axId val="397967928"/>
        <c:scaling>
          <c:orientation val="minMax"/>
          <c:max val="6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7962616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11940247075243"/>
          <c:y val="0.0218818380743982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08023914953738"/>
                  <c:y val="-0.19599338375919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Raw_Data!$D$80:$D$92</c:f>
              <c:numCache>
                <c:formatCode>General</c:formatCode>
                <c:ptCount val="13"/>
                <c:pt idx="0">
                  <c:v>5.37</c:v>
                </c:pt>
                <c:pt idx="1">
                  <c:v>5.34</c:v>
                </c:pt>
                <c:pt idx="2">
                  <c:v>5.3</c:v>
                </c:pt>
                <c:pt idx="3">
                  <c:v>5.28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75251124244043"/>
                  <c:y val="-0.237391753820707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Raw_Data!$C$80:$C$92</c:f>
              <c:numCache>
                <c:formatCode>General</c:formatCode>
                <c:ptCount val="13"/>
                <c:pt idx="0">
                  <c:v>5.35</c:v>
                </c:pt>
                <c:pt idx="1">
                  <c:v>5.3</c:v>
                </c:pt>
                <c:pt idx="2">
                  <c:v>5.24</c:v>
                </c:pt>
                <c:pt idx="3">
                  <c:v>5.18</c:v>
                </c:pt>
                <c:pt idx="4">
                  <c:v>5.12</c:v>
                </c:pt>
                <c:pt idx="5">
                  <c:v>5.06</c:v>
                </c:pt>
                <c:pt idx="6">
                  <c:v>4.99</c:v>
                </c:pt>
                <c:pt idx="7">
                  <c:v>4.93</c:v>
                </c:pt>
                <c:pt idx="8">
                  <c:v>4.89</c:v>
                </c:pt>
                <c:pt idx="9">
                  <c:v>4.81</c:v>
                </c:pt>
                <c:pt idx="10">
                  <c:v>4.76</c:v>
                </c:pt>
                <c:pt idx="11">
                  <c:v>4.71</c:v>
                </c:pt>
                <c:pt idx="12">
                  <c:v>4.65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8968"/>
        <c:axId val="398014280"/>
      </c:scatterChart>
      <c:valAx>
        <c:axId val="3980089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014280"/>
        <c:crosses val="autoZero"/>
        <c:crossBetween val="midCat"/>
      </c:valAx>
      <c:valAx>
        <c:axId val="398014280"/>
        <c:scaling>
          <c:orientation val="minMax"/>
          <c:max val="6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008968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11940247075243"/>
          <c:y val="0.0218818380743982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28754630507073"/>
                  <c:y val="-0.360470028773756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Raw_Data!$D$99:$D$111</c:f>
              <c:numCache>
                <c:formatCode>General</c:formatCode>
                <c:ptCount val="13"/>
                <c:pt idx="0">
                  <c:v>4.54</c:v>
                </c:pt>
                <c:pt idx="2">
                  <c:v>4.48</c:v>
                </c:pt>
                <c:pt idx="4">
                  <c:v>4.44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394069504988025"/>
                  <c:y val="-0.548696566102104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Raw_Data!$C$99:$C$111</c:f>
              <c:numCache>
                <c:formatCode>General</c:formatCode>
                <c:ptCount val="13"/>
                <c:pt idx="0">
                  <c:v>4.53</c:v>
                </c:pt>
                <c:pt idx="1">
                  <c:v>4.44</c:v>
                </c:pt>
                <c:pt idx="2">
                  <c:v>4.35</c:v>
                </c:pt>
                <c:pt idx="3">
                  <c:v>4.26</c:v>
                </c:pt>
                <c:pt idx="4">
                  <c:v>4.17</c:v>
                </c:pt>
                <c:pt idx="5">
                  <c:v>4.08</c:v>
                </c:pt>
                <c:pt idx="6">
                  <c:v>4.0</c:v>
                </c:pt>
                <c:pt idx="7">
                  <c:v>3.91</c:v>
                </c:pt>
                <c:pt idx="8">
                  <c:v>3.81</c:v>
                </c:pt>
                <c:pt idx="9">
                  <c:v>3.72</c:v>
                </c:pt>
                <c:pt idx="10">
                  <c:v>3.63</c:v>
                </c:pt>
                <c:pt idx="11">
                  <c:v>3.53</c:v>
                </c:pt>
                <c:pt idx="12">
                  <c:v>3.44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55560"/>
        <c:axId val="398060872"/>
      </c:scatterChart>
      <c:valAx>
        <c:axId val="3980555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060872"/>
        <c:crosses val="autoZero"/>
        <c:crossBetween val="midCat"/>
      </c:valAx>
      <c:valAx>
        <c:axId val="398060872"/>
        <c:scaling>
          <c:orientation val="minMax"/>
          <c:max val="6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055560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11940247075243"/>
          <c:y val="0.0218818380743982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23341201605817"/>
                  <c:y val="-0.209652130463998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Raw_Data!$D$118:$D$130</c:f>
              <c:numCache>
                <c:formatCode>General</c:formatCode>
                <c:ptCount val="13"/>
                <c:pt idx="0">
                  <c:v>5.59</c:v>
                </c:pt>
                <c:pt idx="1">
                  <c:v>5.58</c:v>
                </c:pt>
                <c:pt idx="2">
                  <c:v>5.56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109212770723134"/>
                  <c:y val="-0.228963283309499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Raw_Data!$C$118:$C$130</c:f>
              <c:numCache>
                <c:formatCode>General</c:formatCode>
                <c:ptCount val="13"/>
                <c:pt idx="0">
                  <c:v>5.84</c:v>
                </c:pt>
                <c:pt idx="1">
                  <c:v>5.78</c:v>
                </c:pt>
                <c:pt idx="2">
                  <c:v>5.72</c:v>
                </c:pt>
                <c:pt idx="3">
                  <c:v>5.66</c:v>
                </c:pt>
                <c:pt idx="4">
                  <c:v>5.61</c:v>
                </c:pt>
                <c:pt idx="5">
                  <c:v>5.56</c:v>
                </c:pt>
                <c:pt idx="6">
                  <c:v>5.51</c:v>
                </c:pt>
                <c:pt idx="7">
                  <c:v>5.46</c:v>
                </c:pt>
                <c:pt idx="8">
                  <c:v>5.41</c:v>
                </c:pt>
                <c:pt idx="9">
                  <c:v>5.38</c:v>
                </c:pt>
                <c:pt idx="10">
                  <c:v>5.32</c:v>
                </c:pt>
                <c:pt idx="11">
                  <c:v>5.28</c:v>
                </c:pt>
                <c:pt idx="12">
                  <c:v>5.24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02152"/>
        <c:axId val="398107464"/>
      </c:scatterChart>
      <c:valAx>
        <c:axId val="39810215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107464"/>
        <c:crosses val="autoZero"/>
        <c:crossBetween val="midCat"/>
      </c:valAx>
      <c:valAx>
        <c:axId val="398107464"/>
        <c:scaling>
          <c:orientation val="minMax"/>
          <c:max val="7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102152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3187511845483"/>
          <c:y val="0.0262582056892779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32423025896"/>
          <c:y val="0.0648148148148148"/>
          <c:w val="0.798314236978583"/>
          <c:h val="0.744987512154201"/>
        </c:manualLayout>
      </c:layout>
      <c:scatterChart>
        <c:scatterStyle val="lineMarker"/>
        <c:varyColors val="0"/>
        <c:ser>
          <c:idx val="1"/>
          <c:order val="0"/>
          <c:tx>
            <c:v>No Urchin Baseline</c:v>
          </c:tx>
          <c:spPr>
            <a:ln w="47625">
              <a:noFill/>
            </a:ln>
          </c:spPr>
          <c:marker>
            <c:symbol val="diamond"/>
            <c:size val="9"/>
            <c:spPr>
              <a:solidFill>
                <a:schemeClr val="tx2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-0.230055479935905"/>
                  <c:y val="-0.254753527800272"/>
                </c:manualLayout>
              </c:layout>
              <c:numFmt formatCode="General" sourceLinked="0"/>
            </c:trendlineLbl>
          </c:trendline>
          <c:xVal>
            <c:numRef>
              <c:f>Raw_Data!$B$4:$B$16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Raw_Data!$D$137:$D$149</c:f>
              <c:numCache>
                <c:formatCode>General</c:formatCode>
                <c:ptCount val="13"/>
                <c:pt idx="0">
                  <c:v>5.48</c:v>
                </c:pt>
                <c:pt idx="1">
                  <c:v>5.46</c:v>
                </c:pt>
                <c:pt idx="2">
                  <c:v>5.44</c:v>
                </c:pt>
              </c:numCache>
            </c:numRef>
          </c:yVal>
          <c:smooth val="0"/>
        </c:ser>
        <c:ser>
          <c:idx val="0"/>
          <c:order val="1"/>
          <c:tx>
            <c:v>With Urchin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31322042075156"/>
                  <c:y val="-0.317891073243853"/>
                </c:manualLayout>
              </c:layout>
              <c:numFmt formatCode="General" sourceLinked="0"/>
            </c:trendlineLbl>
          </c:trendline>
          <c:xVal>
            <c:numRef>
              <c:f>Raw_Data!$B$60:$B$72</c:f>
              <c:numCache>
                <c:formatCode>0.00</c:formatCode>
                <c:ptCount val="13"/>
                <c:pt idx="0" formatCode="General">
                  <c:v>0.0</c:v>
                </c:pt>
                <c:pt idx="1">
                  <c:v>0.0833333333333333</c:v>
                </c:pt>
                <c:pt idx="2">
                  <c:v>0.166666666666667</c:v>
                </c:pt>
                <c:pt idx="3">
                  <c:v>0.25</c:v>
                </c:pt>
                <c:pt idx="4">
                  <c:v>0.333333333333333</c:v>
                </c:pt>
                <c:pt idx="5">
                  <c:v>0.416666666666667</c:v>
                </c:pt>
                <c:pt idx="6">
                  <c:v>0.5</c:v>
                </c:pt>
                <c:pt idx="7">
                  <c:v>0.583333333333333</c:v>
                </c:pt>
                <c:pt idx="8">
                  <c:v>0.666666666666667</c:v>
                </c:pt>
                <c:pt idx="9">
                  <c:v>0.75</c:v>
                </c:pt>
                <c:pt idx="10">
                  <c:v>0.833333333333333</c:v>
                </c:pt>
                <c:pt idx="11">
                  <c:v>0.916666666666667</c:v>
                </c:pt>
                <c:pt idx="12" formatCode="General">
                  <c:v>1.0</c:v>
                </c:pt>
              </c:numCache>
            </c:numRef>
          </c:xVal>
          <c:yVal>
            <c:numRef>
              <c:f>Raw_Data!$C$137:$C$149</c:f>
              <c:numCache>
                <c:formatCode>General</c:formatCode>
                <c:ptCount val="13"/>
                <c:pt idx="0">
                  <c:v>5.46</c:v>
                </c:pt>
                <c:pt idx="1">
                  <c:v>5.38</c:v>
                </c:pt>
                <c:pt idx="2">
                  <c:v>5.29</c:v>
                </c:pt>
                <c:pt idx="3">
                  <c:v>5.22</c:v>
                </c:pt>
                <c:pt idx="4">
                  <c:v>5.15</c:v>
                </c:pt>
                <c:pt idx="5">
                  <c:v>5.09</c:v>
                </c:pt>
                <c:pt idx="6">
                  <c:v>5.03</c:v>
                </c:pt>
                <c:pt idx="7">
                  <c:v>4.96</c:v>
                </c:pt>
                <c:pt idx="8">
                  <c:v>4.9</c:v>
                </c:pt>
                <c:pt idx="9">
                  <c:v>4.83</c:v>
                </c:pt>
                <c:pt idx="10">
                  <c:v>4.78</c:v>
                </c:pt>
                <c:pt idx="11">
                  <c:v>4.72</c:v>
                </c:pt>
                <c:pt idx="12">
                  <c:v>4.66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48872"/>
        <c:axId val="398154184"/>
      </c:scatterChart>
      <c:valAx>
        <c:axId val="39814887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8154184"/>
        <c:crosses val="autoZero"/>
        <c:crossBetween val="midCat"/>
      </c:valAx>
      <c:valAx>
        <c:axId val="398154184"/>
        <c:scaling>
          <c:orientation val="minMax"/>
          <c:max val="7.0"/>
          <c:min val="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 mg/L</a:t>
                </a:r>
              </a:p>
            </c:rich>
          </c:tx>
          <c:layout>
            <c:manualLayout>
              <c:xMode val="edge"/>
              <c:yMode val="edge"/>
              <c:x val="0.0260078567859543"/>
              <c:y val="0.3338494976263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8148872"/>
        <c:crosses val="autoZero"/>
        <c:crossBetween val="midCat"/>
      </c:valAx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03187511845483"/>
          <c:y val="0.0262582056892779"/>
          <c:w val="0.388852668033564"/>
          <c:h val="0.08789021175416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0.xml"/><Relationship Id="rId20" Type="http://schemas.openxmlformats.org/officeDocument/2006/relationships/chart" Target="../charts/chart21.xml"/><Relationship Id="rId21" Type="http://schemas.openxmlformats.org/officeDocument/2006/relationships/chart" Target="../charts/chart22.xml"/><Relationship Id="rId22" Type="http://schemas.openxmlformats.org/officeDocument/2006/relationships/chart" Target="../charts/chart23.xml"/><Relationship Id="rId23" Type="http://schemas.openxmlformats.org/officeDocument/2006/relationships/chart" Target="../charts/chart24.xml"/><Relationship Id="rId24" Type="http://schemas.openxmlformats.org/officeDocument/2006/relationships/chart" Target="../charts/chart25.xml"/><Relationship Id="rId25" Type="http://schemas.openxmlformats.org/officeDocument/2006/relationships/chart" Target="../charts/chart26.xml"/><Relationship Id="rId10" Type="http://schemas.openxmlformats.org/officeDocument/2006/relationships/chart" Target="../charts/chart11.xml"/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<Relationship Id="rId14" Type="http://schemas.openxmlformats.org/officeDocument/2006/relationships/chart" Target="../charts/chart15.xml"/><Relationship Id="rId15" Type="http://schemas.openxmlformats.org/officeDocument/2006/relationships/chart" Target="../charts/chart16.xml"/><Relationship Id="rId16" Type="http://schemas.openxmlformats.org/officeDocument/2006/relationships/chart" Target="../charts/chart17.xml"/><Relationship Id="rId17" Type="http://schemas.openxmlformats.org/officeDocument/2006/relationships/chart" Target="../charts/chart18.xml"/><Relationship Id="rId18" Type="http://schemas.openxmlformats.org/officeDocument/2006/relationships/chart" Target="../charts/chart19.xml"/><Relationship Id="rId19" Type="http://schemas.openxmlformats.org/officeDocument/2006/relationships/chart" Target="../charts/chart2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82550</xdr:rowOff>
    </xdr:from>
    <xdr:to>
      <xdr:col>11</xdr:col>
      <xdr:colOff>228600</xdr:colOff>
      <xdr:row>16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25400</xdr:colOff>
      <xdr:row>16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13</xdr:col>
      <xdr:colOff>25400</xdr:colOff>
      <xdr:row>34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13</xdr:col>
      <xdr:colOff>25400</xdr:colOff>
      <xdr:row>54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57</xdr:row>
      <xdr:rowOff>0</xdr:rowOff>
    </xdr:from>
    <xdr:to>
      <xdr:col>13</xdr:col>
      <xdr:colOff>25400</xdr:colOff>
      <xdr:row>72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77</xdr:row>
      <xdr:rowOff>0</xdr:rowOff>
    </xdr:from>
    <xdr:to>
      <xdr:col>13</xdr:col>
      <xdr:colOff>25400</xdr:colOff>
      <xdr:row>92</xdr:row>
      <xdr:rowOff>44450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97</xdr:row>
      <xdr:rowOff>0</xdr:rowOff>
    </xdr:from>
    <xdr:to>
      <xdr:col>13</xdr:col>
      <xdr:colOff>25400</xdr:colOff>
      <xdr:row>112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116</xdr:row>
      <xdr:rowOff>0</xdr:rowOff>
    </xdr:from>
    <xdr:to>
      <xdr:col>13</xdr:col>
      <xdr:colOff>25400</xdr:colOff>
      <xdr:row>131</xdr:row>
      <xdr:rowOff>44450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134</xdr:row>
      <xdr:rowOff>0</xdr:rowOff>
    </xdr:from>
    <xdr:to>
      <xdr:col>13</xdr:col>
      <xdr:colOff>25400</xdr:colOff>
      <xdr:row>149</xdr:row>
      <xdr:rowOff>44450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152</xdr:row>
      <xdr:rowOff>0</xdr:rowOff>
    </xdr:from>
    <xdr:to>
      <xdr:col>13</xdr:col>
      <xdr:colOff>25400</xdr:colOff>
      <xdr:row>167</xdr:row>
      <xdr:rowOff>44450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171</xdr:row>
      <xdr:rowOff>0</xdr:rowOff>
    </xdr:from>
    <xdr:to>
      <xdr:col>13</xdr:col>
      <xdr:colOff>25400</xdr:colOff>
      <xdr:row>186</xdr:row>
      <xdr:rowOff>44450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189</xdr:row>
      <xdr:rowOff>0</xdr:rowOff>
    </xdr:from>
    <xdr:to>
      <xdr:col>13</xdr:col>
      <xdr:colOff>25400</xdr:colOff>
      <xdr:row>204</xdr:row>
      <xdr:rowOff>44450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207</xdr:row>
      <xdr:rowOff>0</xdr:rowOff>
    </xdr:from>
    <xdr:to>
      <xdr:col>13</xdr:col>
      <xdr:colOff>25400</xdr:colOff>
      <xdr:row>222</xdr:row>
      <xdr:rowOff>44450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227</xdr:row>
      <xdr:rowOff>0</xdr:rowOff>
    </xdr:from>
    <xdr:to>
      <xdr:col>13</xdr:col>
      <xdr:colOff>25400</xdr:colOff>
      <xdr:row>242</xdr:row>
      <xdr:rowOff>44450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245</xdr:row>
      <xdr:rowOff>0</xdr:rowOff>
    </xdr:from>
    <xdr:to>
      <xdr:col>13</xdr:col>
      <xdr:colOff>25400</xdr:colOff>
      <xdr:row>260</xdr:row>
      <xdr:rowOff>44450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264</xdr:row>
      <xdr:rowOff>0</xdr:rowOff>
    </xdr:from>
    <xdr:to>
      <xdr:col>13</xdr:col>
      <xdr:colOff>25400</xdr:colOff>
      <xdr:row>279</xdr:row>
      <xdr:rowOff>44450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282</xdr:row>
      <xdr:rowOff>0</xdr:rowOff>
    </xdr:from>
    <xdr:to>
      <xdr:col>11</xdr:col>
      <xdr:colOff>444500</xdr:colOff>
      <xdr:row>296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302</xdr:row>
      <xdr:rowOff>0</xdr:rowOff>
    </xdr:from>
    <xdr:to>
      <xdr:col>11</xdr:col>
      <xdr:colOff>444500</xdr:colOff>
      <xdr:row>316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320</xdr:row>
      <xdr:rowOff>0</xdr:rowOff>
    </xdr:from>
    <xdr:to>
      <xdr:col>11</xdr:col>
      <xdr:colOff>444500</xdr:colOff>
      <xdr:row>334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337</xdr:row>
      <xdr:rowOff>0</xdr:rowOff>
    </xdr:from>
    <xdr:to>
      <xdr:col>11</xdr:col>
      <xdr:colOff>444500</xdr:colOff>
      <xdr:row>351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355</xdr:row>
      <xdr:rowOff>0</xdr:rowOff>
    </xdr:from>
    <xdr:to>
      <xdr:col>11</xdr:col>
      <xdr:colOff>444500</xdr:colOff>
      <xdr:row>369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372</xdr:row>
      <xdr:rowOff>0</xdr:rowOff>
    </xdr:from>
    <xdr:to>
      <xdr:col>11</xdr:col>
      <xdr:colOff>444500</xdr:colOff>
      <xdr:row>386</xdr:row>
      <xdr:rowOff>76200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11</xdr:col>
      <xdr:colOff>444500</xdr:colOff>
      <xdr:row>406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409</xdr:row>
      <xdr:rowOff>0</xdr:rowOff>
    </xdr:from>
    <xdr:to>
      <xdr:col>11</xdr:col>
      <xdr:colOff>444500</xdr:colOff>
      <xdr:row>423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426</xdr:row>
      <xdr:rowOff>0</xdr:rowOff>
    </xdr:from>
    <xdr:to>
      <xdr:col>11</xdr:col>
      <xdr:colOff>444500</xdr:colOff>
      <xdr:row>440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443</xdr:row>
      <xdr:rowOff>0</xdr:rowOff>
    </xdr:from>
    <xdr:to>
      <xdr:col>11</xdr:col>
      <xdr:colOff>444500</xdr:colOff>
      <xdr:row>457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368300</xdr:colOff>
      <xdr:row>0</xdr:row>
      <xdr:rowOff>0</xdr:rowOff>
    </xdr:from>
    <xdr:to>
      <xdr:col>14</xdr:col>
      <xdr:colOff>304800</xdr:colOff>
      <xdr:row>12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12</xdr:row>
      <xdr:rowOff>127000</xdr:rowOff>
    </xdr:from>
    <xdr:to>
      <xdr:col>14</xdr:col>
      <xdr:colOff>393700</xdr:colOff>
      <xdr:row>24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482600</xdr:colOff>
      <xdr:row>25</xdr:row>
      <xdr:rowOff>139700</xdr:rowOff>
    </xdr:from>
    <xdr:to>
      <xdr:col>14</xdr:col>
      <xdr:colOff>419100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3</xdr:row>
      <xdr:rowOff>114300</xdr:rowOff>
    </xdr:from>
    <xdr:to>
      <xdr:col>19</xdr:col>
      <xdr:colOff>152400</xdr:colOff>
      <xdr:row>19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21</xdr:row>
      <xdr:rowOff>88900</xdr:rowOff>
    </xdr:from>
    <xdr:to>
      <xdr:col>19</xdr:col>
      <xdr:colOff>190500</xdr:colOff>
      <xdr:row>37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42</xdr:row>
      <xdr:rowOff>127000</xdr:rowOff>
    </xdr:from>
    <xdr:to>
      <xdr:col>19</xdr:col>
      <xdr:colOff>330200</xdr:colOff>
      <xdr:row>58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D16"/>
    </sheetView>
  </sheetViews>
  <sheetFormatPr baseColWidth="10" defaultRowHeight="15" x14ac:dyDescent="0"/>
  <cols>
    <col min="3" max="3" width="15" bestFit="1" customWidth="1"/>
    <col min="4" max="4" width="13.6640625" bestFit="1" customWidth="1"/>
  </cols>
  <sheetData>
    <row r="1" spans="1:4">
      <c r="A1" s="1">
        <v>40788</v>
      </c>
    </row>
    <row r="2" spans="1:4">
      <c r="A2" t="s">
        <v>0</v>
      </c>
      <c r="C2" s="4" t="s">
        <v>5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s="3">
        <v>0</v>
      </c>
      <c r="B4">
        <f>A4/60</f>
        <v>0</v>
      </c>
      <c r="C4">
        <v>5.62</v>
      </c>
      <c r="D4">
        <v>5.42</v>
      </c>
    </row>
    <row r="5" spans="1:4">
      <c r="A5" s="3">
        <v>5</v>
      </c>
      <c r="B5" s="2">
        <f t="shared" ref="B5:B15" si="0">A5/60</f>
        <v>8.3333333333333329E-2</v>
      </c>
      <c r="C5">
        <v>5.52</v>
      </c>
    </row>
    <row r="6" spans="1:4">
      <c r="A6" s="3">
        <v>10</v>
      </c>
      <c r="B6" s="2">
        <f t="shared" si="0"/>
        <v>0.16666666666666666</v>
      </c>
      <c r="C6">
        <v>5.42</v>
      </c>
    </row>
    <row r="7" spans="1:4">
      <c r="A7" s="3">
        <v>15</v>
      </c>
      <c r="B7" s="2">
        <f t="shared" si="0"/>
        <v>0.25</v>
      </c>
      <c r="C7">
        <v>5.32</v>
      </c>
    </row>
    <row r="8" spans="1:4">
      <c r="A8" s="3">
        <v>20</v>
      </c>
      <c r="B8" s="2">
        <f t="shared" si="0"/>
        <v>0.33333333333333331</v>
      </c>
      <c r="C8">
        <v>5.22</v>
      </c>
    </row>
    <row r="9" spans="1:4">
      <c r="A9" s="3">
        <v>25</v>
      </c>
      <c r="B9" s="2">
        <f t="shared" si="0"/>
        <v>0.41666666666666669</v>
      </c>
      <c r="C9">
        <v>5.13</v>
      </c>
    </row>
    <row r="10" spans="1:4">
      <c r="A10" s="3">
        <v>30</v>
      </c>
      <c r="B10" s="2">
        <f t="shared" si="0"/>
        <v>0.5</v>
      </c>
      <c r="C10">
        <v>5.05</v>
      </c>
      <c r="D10">
        <v>5.29</v>
      </c>
    </row>
    <row r="11" spans="1:4">
      <c r="A11" s="3">
        <v>35</v>
      </c>
      <c r="B11" s="2">
        <f t="shared" si="0"/>
        <v>0.58333333333333337</v>
      </c>
      <c r="C11">
        <v>4.97</v>
      </c>
    </row>
    <row r="12" spans="1:4">
      <c r="A12" s="3">
        <v>40</v>
      </c>
      <c r="B12" s="2">
        <f t="shared" si="0"/>
        <v>0.66666666666666663</v>
      </c>
      <c r="C12">
        <v>4.9000000000000004</v>
      </c>
    </row>
    <row r="13" spans="1:4">
      <c r="A13" s="3">
        <v>45</v>
      </c>
      <c r="B13" s="2">
        <f t="shared" si="0"/>
        <v>0.75</v>
      </c>
      <c r="C13">
        <v>4.8</v>
      </c>
    </row>
    <row r="14" spans="1:4">
      <c r="A14" s="3">
        <v>50</v>
      </c>
      <c r="B14" s="2">
        <f t="shared" si="0"/>
        <v>0.83333333333333337</v>
      </c>
      <c r="C14">
        <v>4.75</v>
      </c>
    </row>
    <row r="15" spans="1:4">
      <c r="A15" s="3">
        <v>55</v>
      </c>
      <c r="B15" s="2">
        <f t="shared" si="0"/>
        <v>0.91666666666666663</v>
      </c>
      <c r="C15">
        <v>4.68</v>
      </c>
    </row>
    <row r="16" spans="1:4">
      <c r="A16" s="3">
        <v>60</v>
      </c>
      <c r="B16">
        <v>1</v>
      </c>
      <c r="C16">
        <v>4.5999999999999996</v>
      </c>
      <c r="D16">
        <v>5.16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9"/>
  <sheetViews>
    <sheetView tabSelected="1" topLeftCell="A446" workbookViewId="0">
      <selection activeCell="C459" sqref="C459:D459"/>
    </sheetView>
  </sheetViews>
  <sheetFormatPr baseColWidth="10" defaultRowHeight="15" x14ac:dyDescent="0"/>
  <cols>
    <col min="3" max="3" width="14.6640625" bestFit="1" customWidth="1"/>
    <col min="4" max="4" width="13.1640625" bestFit="1" customWidth="1"/>
    <col min="5" max="5" width="19.1640625" style="5" bestFit="1" customWidth="1"/>
    <col min="15" max="15" width="18" bestFit="1" customWidth="1"/>
  </cols>
  <sheetData>
    <row r="1" spans="1:16">
      <c r="A1" s="1">
        <v>40790</v>
      </c>
    </row>
    <row r="2" spans="1:16">
      <c r="A2" t="s">
        <v>11</v>
      </c>
      <c r="C2" s="4" t="s">
        <v>8</v>
      </c>
      <c r="E2" s="5" t="s">
        <v>9</v>
      </c>
      <c r="F2" t="s">
        <v>12</v>
      </c>
    </row>
    <row r="3" spans="1:16">
      <c r="A3" t="s">
        <v>1</v>
      </c>
      <c r="B3" t="s">
        <v>2</v>
      </c>
      <c r="C3" t="s">
        <v>6</v>
      </c>
      <c r="D3" t="s">
        <v>7</v>
      </c>
      <c r="O3" t="s">
        <v>26</v>
      </c>
      <c r="P3">
        <v>4.4166999999999996</v>
      </c>
    </row>
    <row r="4" spans="1:16">
      <c r="A4" s="3">
        <v>0</v>
      </c>
      <c r="B4">
        <f>A4/60</f>
        <v>0</v>
      </c>
      <c r="C4">
        <v>4.16</v>
      </c>
      <c r="D4">
        <v>4.54</v>
      </c>
      <c r="O4" t="s">
        <v>27</v>
      </c>
      <c r="P4">
        <v>3.7</v>
      </c>
    </row>
    <row r="5" spans="1:16">
      <c r="A5" s="3">
        <v>5</v>
      </c>
      <c r="B5" s="2">
        <f t="shared" ref="B5:B15" si="0">A5/60</f>
        <v>8.3333333333333329E-2</v>
      </c>
      <c r="C5">
        <v>4.09</v>
      </c>
      <c r="O5" t="s">
        <v>28</v>
      </c>
      <c r="P5">
        <f>P3-P4</f>
        <v>0.71669999999999945</v>
      </c>
    </row>
    <row r="6" spans="1:16">
      <c r="A6" s="3">
        <v>10</v>
      </c>
      <c r="B6" s="2">
        <f t="shared" si="0"/>
        <v>0.16666666666666666</v>
      </c>
      <c r="C6">
        <v>4</v>
      </c>
    </row>
    <row r="7" spans="1:16">
      <c r="A7" s="3">
        <v>15</v>
      </c>
      <c r="B7" s="2">
        <f t="shared" si="0"/>
        <v>0.25</v>
      </c>
      <c r="C7">
        <v>3.93</v>
      </c>
    </row>
    <row r="8" spans="1:16">
      <c r="A8" s="3">
        <v>20</v>
      </c>
      <c r="B8" s="2">
        <f t="shared" si="0"/>
        <v>0.33333333333333331</v>
      </c>
      <c r="C8">
        <v>3.85</v>
      </c>
    </row>
    <row r="9" spans="1:16">
      <c r="A9" s="3">
        <v>25</v>
      </c>
      <c r="B9" s="2">
        <f t="shared" si="0"/>
        <v>0.41666666666666669</v>
      </c>
      <c r="C9">
        <v>3.77</v>
      </c>
    </row>
    <row r="10" spans="1:16">
      <c r="A10" s="3">
        <v>30</v>
      </c>
      <c r="B10" s="2">
        <f t="shared" si="0"/>
        <v>0.5</v>
      </c>
      <c r="C10">
        <v>3.71</v>
      </c>
      <c r="D10">
        <v>4.3899999999999997</v>
      </c>
    </row>
    <row r="11" spans="1:16">
      <c r="A11" s="3">
        <v>35</v>
      </c>
      <c r="B11" s="2">
        <f t="shared" si="0"/>
        <v>0.58333333333333337</v>
      </c>
      <c r="C11">
        <v>3.63</v>
      </c>
    </row>
    <row r="12" spans="1:16">
      <c r="A12" s="3">
        <v>40</v>
      </c>
      <c r="B12" s="2">
        <f t="shared" si="0"/>
        <v>0.66666666666666663</v>
      </c>
      <c r="C12">
        <v>3.54</v>
      </c>
    </row>
    <row r="13" spans="1:16">
      <c r="A13" s="3">
        <v>45</v>
      </c>
      <c r="B13" s="2">
        <f t="shared" si="0"/>
        <v>0.75</v>
      </c>
      <c r="C13">
        <v>3.47</v>
      </c>
    </row>
    <row r="14" spans="1:16">
      <c r="A14" s="3">
        <v>50</v>
      </c>
      <c r="B14" s="2">
        <f t="shared" si="0"/>
        <v>0.83333333333333337</v>
      </c>
      <c r="C14">
        <v>3.4</v>
      </c>
    </row>
    <row r="15" spans="1:16">
      <c r="A15" s="3">
        <v>55</v>
      </c>
      <c r="B15" s="2">
        <f t="shared" si="0"/>
        <v>0.91666666666666663</v>
      </c>
      <c r="C15">
        <v>3.31</v>
      </c>
    </row>
    <row r="16" spans="1:16">
      <c r="A16" s="3">
        <v>60</v>
      </c>
      <c r="B16">
        <v>1</v>
      </c>
      <c r="C16">
        <v>3.24</v>
      </c>
      <c r="D16">
        <v>4.32</v>
      </c>
    </row>
    <row r="17" spans="1:16">
      <c r="C17" t="s">
        <v>41</v>
      </c>
      <c r="D17" s="2">
        <f>C16/C4*100</f>
        <v>77.884615384615387</v>
      </c>
    </row>
    <row r="20" spans="1:16">
      <c r="A20" t="s">
        <v>10</v>
      </c>
      <c r="C20" s="4" t="s">
        <v>8</v>
      </c>
      <c r="E20" s="5" t="s">
        <v>9</v>
      </c>
      <c r="F20" t="s">
        <v>13</v>
      </c>
      <c r="O20" t="s">
        <v>26</v>
      </c>
      <c r="P20">
        <v>4.8766999999999996</v>
      </c>
    </row>
    <row r="21" spans="1:16">
      <c r="A21" t="s">
        <v>1</v>
      </c>
      <c r="B21" t="s">
        <v>2</v>
      </c>
      <c r="C21" t="s">
        <v>6</v>
      </c>
      <c r="D21" t="s">
        <v>7</v>
      </c>
      <c r="O21" t="s">
        <v>27</v>
      </c>
      <c r="P21">
        <v>4.4953500000000002</v>
      </c>
    </row>
    <row r="22" spans="1:16">
      <c r="A22" s="3">
        <v>0</v>
      </c>
      <c r="B22">
        <f>A22/60</f>
        <v>0</v>
      </c>
      <c r="C22">
        <v>4.87</v>
      </c>
      <c r="D22">
        <v>5</v>
      </c>
      <c r="O22" t="s">
        <v>28</v>
      </c>
      <c r="P22">
        <f>P20-P21</f>
        <v>0.38134999999999941</v>
      </c>
    </row>
    <row r="23" spans="1:16">
      <c r="A23" s="3">
        <v>5</v>
      </c>
      <c r="B23" s="2">
        <f t="shared" ref="B23:B33" si="1">A23/60</f>
        <v>8.3333333333333329E-2</v>
      </c>
      <c r="C23">
        <v>4.8099999999999996</v>
      </c>
    </row>
    <row r="24" spans="1:16">
      <c r="A24" s="3">
        <v>10</v>
      </c>
      <c r="B24" s="2">
        <f t="shared" si="1"/>
        <v>0.16666666666666666</v>
      </c>
      <c r="C24">
        <v>4.74</v>
      </c>
    </row>
    <row r="25" spans="1:16">
      <c r="A25" s="3">
        <v>15</v>
      </c>
      <c r="B25" s="2">
        <f t="shared" si="1"/>
        <v>0.25</v>
      </c>
      <c r="C25">
        <v>4.67</v>
      </c>
    </row>
    <row r="26" spans="1:16">
      <c r="A26" s="3">
        <v>20</v>
      </c>
      <c r="B26" s="2">
        <f t="shared" si="1"/>
        <v>0.33333333333333331</v>
      </c>
      <c r="C26">
        <v>4.6100000000000003</v>
      </c>
    </row>
    <row r="27" spans="1:16">
      <c r="A27" s="3">
        <v>25</v>
      </c>
      <c r="B27" s="2">
        <f t="shared" si="1"/>
        <v>0.41666666666666669</v>
      </c>
      <c r="C27">
        <v>4.54</v>
      </c>
    </row>
    <row r="28" spans="1:16">
      <c r="A28" s="3">
        <v>30</v>
      </c>
      <c r="B28" s="2">
        <f t="shared" si="1"/>
        <v>0.5</v>
      </c>
      <c r="C28">
        <v>4.4800000000000004</v>
      </c>
      <c r="D28">
        <v>4.88</v>
      </c>
    </row>
    <row r="29" spans="1:16">
      <c r="A29" s="3">
        <v>35</v>
      </c>
      <c r="B29" s="2">
        <f t="shared" si="1"/>
        <v>0.58333333333333337</v>
      </c>
      <c r="C29">
        <v>4.42</v>
      </c>
    </row>
    <row r="30" spans="1:16">
      <c r="A30" s="3">
        <v>40</v>
      </c>
      <c r="B30" s="2">
        <f t="shared" si="1"/>
        <v>0.66666666666666663</v>
      </c>
      <c r="C30">
        <v>4.3600000000000003</v>
      </c>
    </row>
    <row r="31" spans="1:16">
      <c r="A31" s="3">
        <v>45</v>
      </c>
      <c r="B31" s="2">
        <f t="shared" si="1"/>
        <v>0.75</v>
      </c>
      <c r="C31">
        <v>4.3099999999999996</v>
      </c>
    </row>
    <row r="32" spans="1:16">
      <c r="A32" s="3">
        <v>50</v>
      </c>
      <c r="B32" s="2">
        <f t="shared" si="1"/>
        <v>0.83333333333333337</v>
      </c>
      <c r="C32">
        <v>4.2699999999999996</v>
      </c>
    </row>
    <row r="33" spans="1:16">
      <c r="A33" s="3">
        <v>55</v>
      </c>
      <c r="B33" s="2">
        <f t="shared" si="1"/>
        <v>0.91666666666666663</v>
      </c>
      <c r="C33">
        <v>4.21</v>
      </c>
    </row>
    <row r="34" spans="1:16">
      <c r="A34" s="3">
        <v>60</v>
      </c>
      <c r="B34">
        <v>1</v>
      </c>
      <c r="C34">
        <v>4.1500000000000004</v>
      </c>
      <c r="D34">
        <v>4.75</v>
      </c>
    </row>
    <row r="35" spans="1:16">
      <c r="C35" t="s">
        <v>41</v>
      </c>
      <c r="D35" s="2">
        <f>C34/C22*100</f>
        <v>85.215605749486656</v>
      </c>
    </row>
    <row r="39" spans="1:16">
      <c r="A39" s="1">
        <v>40792</v>
      </c>
    </row>
    <row r="40" spans="1:16">
      <c r="A40" t="s">
        <v>0</v>
      </c>
      <c r="C40" s="4" t="s">
        <v>8</v>
      </c>
      <c r="E40" s="6" t="s">
        <v>9</v>
      </c>
      <c r="F40">
        <v>184.17</v>
      </c>
      <c r="O40" t="s">
        <v>26</v>
      </c>
      <c r="P40">
        <v>5.1459999999999999</v>
      </c>
    </row>
    <row r="41" spans="1:16">
      <c r="A41" t="s">
        <v>1</v>
      </c>
      <c r="B41" t="s">
        <v>2</v>
      </c>
      <c r="C41" t="s">
        <v>6</v>
      </c>
      <c r="D41" t="s">
        <v>7</v>
      </c>
      <c r="E41" s="5" t="s">
        <v>14</v>
      </c>
      <c r="O41" t="s">
        <v>27</v>
      </c>
      <c r="P41">
        <v>4.8161500000000004</v>
      </c>
    </row>
    <row r="42" spans="1:16">
      <c r="A42" s="3">
        <v>0</v>
      </c>
      <c r="B42">
        <f>A42/60</f>
        <v>0</v>
      </c>
      <c r="C42">
        <v>5.15</v>
      </c>
      <c r="E42" s="3">
        <v>5.82</v>
      </c>
      <c r="O42" t="s">
        <v>28</v>
      </c>
      <c r="P42">
        <f>P40-P41</f>
        <v>0.32984999999999953</v>
      </c>
    </row>
    <row r="43" spans="1:16">
      <c r="A43" s="3">
        <v>5</v>
      </c>
      <c r="B43" s="2">
        <f t="shared" ref="B43:B53" si="2">A43/60</f>
        <v>8.3333333333333329E-2</v>
      </c>
      <c r="C43">
        <v>5.0999999999999996</v>
      </c>
      <c r="E43">
        <v>5.56</v>
      </c>
    </row>
    <row r="44" spans="1:16">
      <c r="A44" s="3">
        <v>10</v>
      </c>
      <c r="B44" s="2">
        <f t="shared" si="2"/>
        <v>0.16666666666666666</v>
      </c>
      <c r="C44">
        <v>5.05</v>
      </c>
      <c r="E44">
        <v>5.42</v>
      </c>
    </row>
    <row r="45" spans="1:16">
      <c r="A45" s="3">
        <v>15</v>
      </c>
      <c r="B45" s="2">
        <f t="shared" si="2"/>
        <v>0.25</v>
      </c>
      <c r="C45">
        <v>5</v>
      </c>
      <c r="E45">
        <v>5.32</v>
      </c>
    </row>
    <row r="46" spans="1:16">
      <c r="A46" s="3">
        <v>20</v>
      </c>
      <c r="B46" s="2">
        <f t="shared" si="2"/>
        <v>0.33333333333333331</v>
      </c>
      <c r="C46">
        <v>4.91</v>
      </c>
      <c r="E46">
        <v>5.24</v>
      </c>
    </row>
    <row r="47" spans="1:16">
      <c r="A47" s="3">
        <v>25</v>
      </c>
      <c r="B47" s="2">
        <f t="shared" si="2"/>
        <v>0.41666666666666669</v>
      </c>
      <c r="C47">
        <v>4.8600000000000003</v>
      </c>
    </row>
    <row r="48" spans="1:16">
      <c r="A48" s="3">
        <v>30</v>
      </c>
      <c r="B48" s="2">
        <f t="shared" si="2"/>
        <v>0.5</v>
      </c>
      <c r="C48">
        <v>4.83</v>
      </c>
      <c r="D48">
        <v>5.14</v>
      </c>
    </row>
    <row r="49" spans="1:16">
      <c r="A49" s="3">
        <v>35</v>
      </c>
      <c r="B49" s="2">
        <f t="shared" si="2"/>
        <v>0.58333333333333337</v>
      </c>
      <c r="C49">
        <v>4.7699999999999996</v>
      </c>
      <c r="D49">
        <v>5.12</v>
      </c>
    </row>
    <row r="50" spans="1:16">
      <c r="A50" s="3">
        <v>40</v>
      </c>
      <c r="B50" s="2">
        <f t="shared" si="2"/>
        <v>0.66666666666666663</v>
      </c>
      <c r="C50">
        <v>4.71</v>
      </c>
    </row>
    <row r="51" spans="1:16">
      <c r="A51" s="3">
        <v>45</v>
      </c>
      <c r="B51" s="2">
        <f t="shared" si="2"/>
        <v>0.75</v>
      </c>
      <c r="C51">
        <v>4.6399999999999997</v>
      </c>
    </row>
    <row r="52" spans="1:16">
      <c r="A52" s="3">
        <v>50</v>
      </c>
      <c r="B52" s="2">
        <f t="shared" si="2"/>
        <v>0.83333333333333337</v>
      </c>
      <c r="C52">
        <v>4.58</v>
      </c>
      <c r="D52">
        <v>5.0199999999999996</v>
      </c>
    </row>
    <row r="53" spans="1:16">
      <c r="A53" s="3">
        <v>55</v>
      </c>
      <c r="B53" s="2">
        <f t="shared" si="2"/>
        <v>0.91666666666666663</v>
      </c>
      <c r="C53">
        <v>4.54</v>
      </c>
    </row>
    <row r="54" spans="1:16">
      <c r="A54" s="3">
        <v>60</v>
      </c>
      <c r="B54">
        <v>1</v>
      </c>
      <c r="C54">
        <v>4.47</v>
      </c>
      <c r="D54">
        <v>4.95</v>
      </c>
    </row>
    <row r="55" spans="1:16">
      <c r="C55" t="s">
        <v>41</v>
      </c>
      <c r="D55" s="2">
        <f>C54/C42*100</f>
        <v>86.796116504854353</v>
      </c>
    </row>
    <row r="58" spans="1:16">
      <c r="A58" t="s">
        <v>15</v>
      </c>
      <c r="C58" s="4" t="s">
        <v>8</v>
      </c>
      <c r="E58" s="6" t="s">
        <v>9</v>
      </c>
      <c r="F58">
        <v>114.27</v>
      </c>
      <c r="O58" t="s">
        <v>26</v>
      </c>
      <c r="P58">
        <v>4.968</v>
      </c>
    </row>
    <row r="59" spans="1:16">
      <c r="A59" t="s">
        <v>1</v>
      </c>
      <c r="B59" t="s">
        <v>2</v>
      </c>
      <c r="C59" t="s">
        <v>6</v>
      </c>
      <c r="D59" t="s">
        <v>7</v>
      </c>
      <c r="E59" s="5" t="s">
        <v>14</v>
      </c>
      <c r="O59" t="s">
        <v>27</v>
      </c>
      <c r="P59">
        <v>4.7191999999999998</v>
      </c>
    </row>
    <row r="60" spans="1:16">
      <c r="A60" s="3">
        <v>0</v>
      </c>
      <c r="B60">
        <f>A60/60</f>
        <v>0</v>
      </c>
      <c r="C60">
        <v>5.04</v>
      </c>
      <c r="D60">
        <v>5.04</v>
      </c>
      <c r="O60" t="s">
        <v>28</v>
      </c>
      <c r="P60">
        <f>P58-P59</f>
        <v>0.24880000000000013</v>
      </c>
    </row>
    <row r="61" spans="1:16">
      <c r="A61" s="3">
        <v>5</v>
      </c>
      <c r="B61" s="2">
        <f t="shared" ref="B61:B71" si="3">A61/60</f>
        <v>8.3333333333333329E-2</v>
      </c>
      <c r="C61">
        <v>4.99</v>
      </c>
    </row>
    <row r="62" spans="1:16">
      <c r="A62" s="3">
        <v>10</v>
      </c>
      <c r="B62" s="2">
        <f t="shared" si="3"/>
        <v>0.16666666666666666</v>
      </c>
      <c r="C62">
        <v>4.93</v>
      </c>
      <c r="D62">
        <v>5.01</v>
      </c>
    </row>
    <row r="63" spans="1:16">
      <c r="A63" s="3">
        <v>15</v>
      </c>
      <c r="B63" s="2">
        <f t="shared" si="3"/>
        <v>0.25</v>
      </c>
      <c r="C63">
        <v>4.87</v>
      </c>
    </row>
    <row r="64" spans="1:16">
      <c r="A64" s="3">
        <v>20</v>
      </c>
      <c r="B64" s="2">
        <f t="shared" si="3"/>
        <v>0.33333333333333331</v>
      </c>
      <c r="C64">
        <v>4.8099999999999996</v>
      </c>
      <c r="D64">
        <v>4.99</v>
      </c>
    </row>
    <row r="65" spans="1:16">
      <c r="A65" s="3">
        <v>25</v>
      </c>
      <c r="B65" s="2">
        <f t="shared" si="3"/>
        <v>0.41666666666666669</v>
      </c>
      <c r="C65">
        <v>4.76</v>
      </c>
    </row>
    <row r="66" spans="1:16">
      <c r="A66" s="3">
        <v>30</v>
      </c>
      <c r="B66" s="2">
        <f t="shared" si="3"/>
        <v>0.5</v>
      </c>
      <c r="C66">
        <v>4.71</v>
      </c>
      <c r="D66">
        <v>4.97</v>
      </c>
    </row>
    <row r="67" spans="1:16">
      <c r="A67" s="3">
        <v>35</v>
      </c>
      <c r="B67" s="2">
        <f t="shared" si="3"/>
        <v>0.58333333333333337</v>
      </c>
      <c r="C67">
        <v>4.66</v>
      </c>
    </row>
    <row r="68" spans="1:16">
      <c r="A68" s="3">
        <v>40</v>
      </c>
      <c r="B68" s="2">
        <f t="shared" si="3"/>
        <v>0.66666666666666663</v>
      </c>
      <c r="C68">
        <v>4.62</v>
      </c>
    </row>
    <row r="69" spans="1:16">
      <c r="A69" s="3">
        <v>45</v>
      </c>
      <c r="B69" s="2">
        <f t="shared" si="3"/>
        <v>0.75</v>
      </c>
      <c r="C69">
        <v>4.55</v>
      </c>
    </row>
    <row r="70" spans="1:16">
      <c r="A70" s="3">
        <v>50</v>
      </c>
      <c r="B70" s="2">
        <f t="shared" si="3"/>
        <v>0.83333333333333337</v>
      </c>
      <c r="C70">
        <v>4.5199999999999996</v>
      </c>
    </row>
    <row r="71" spans="1:16">
      <c r="A71" s="3">
        <v>55</v>
      </c>
      <c r="B71" s="2">
        <f t="shared" si="3"/>
        <v>0.91666666666666663</v>
      </c>
      <c r="C71">
        <v>4.47</v>
      </c>
    </row>
    <row r="72" spans="1:16">
      <c r="A72" s="3">
        <v>60</v>
      </c>
      <c r="B72">
        <v>1</v>
      </c>
      <c r="C72">
        <v>4.42</v>
      </c>
    </row>
    <row r="73" spans="1:16">
      <c r="C73" t="s">
        <v>41</v>
      </c>
      <c r="D73" s="2">
        <f>C72/C60*100</f>
        <v>87.698412698412696</v>
      </c>
    </row>
    <row r="78" spans="1:16">
      <c r="A78" t="s">
        <v>10</v>
      </c>
      <c r="C78" s="4" t="s">
        <v>8</v>
      </c>
      <c r="E78" s="6" t="s">
        <v>9</v>
      </c>
      <c r="F78">
        <v>140.30000000000001</v>
      </c>
      <c r="O78" t="s">
        <v>26</v>
      </c>
      <c r="P78">
        <v>5.1829999999999998</v>
      </c>
    </row>
    <row r="79" spans="1:16">
      <c r="A79" t="s">
        <v>1</v>
      </c>
      <c r="B79" t="s">
        <v>2</v>
      </c>
      <c r="C79" t="s">
        <v>6</v>
      </c>
      <c r="D79" t="s">
        <v>7</v>
      </c>
      <c r="E79" s="5" t="s">
        <v>14</v>
      </c>
      <c r="O79" t="s">
        <v>27</v>
      </c>
      <c r="P79">
        <v>4.99925</v>
      </c>
    </row>
    <row r="80" spans="1:16">
      <c r="A80" s="3">
        <v>0</v>
      </c>
      <c r="B80">
        <f>A80/60</f>
        <v>0</v>
      </c>
      <c r="C80">
        <v>5.35</v>
      </c>
      <c r="D80">
        <v>5.37</v>
      </c>
      <c r="O80" t="s">
        <v>28</v>
      </c>
      <c r="P80">
        <f>P78-P79</f>
        <v>0.18374999999999986</v>
      </c>
    </row>
    <row r="81" spans="1:4">
      <c r="A81" s="3">
        <v>5</v>
      </c>
      <c r="B81" s="2">
        <f t="shared" ref="B81:B91" si="4">A81/60</f>
        <v>8.3333333333333329E-2</v>
      </c>
      <c r="C81">
        <v>5.3</v>
      </c>
      <c r="D81">
        <v>5.34</v>
      </c>
    </row>
    <row r="82" spans="1:4">
      <c r="A82" s="3">
        <v>10</v>
      </c>
      <c r="B82" s="2">
        <f t="shared" si="4"/>
        <v>0.16666666666666666</v>
      </c>
      <c r="C82">
        <v>5.24</v>
      </c>
      <c r="D82">
        <v>5.3</v>
      </c>
    </row>
    <row r="83" spans="1:4">
      <c r="A83" s="3">
        <v>15</v>
      </c>
      <c r="B83" s="2">
        <f t="shared" si="4"/>
        <v>0.25</v>
      </c>
      <c r="C83">
        <v>5.18</v>
      </c>
      <c r="D83">
        <v>5.28</v>
      </c>
    </row>
    <row r="84" spans="1:4">
      <c r="A84" s="3">
        <v>20</v>
      </c>
      <c r="B84" s="2">
        <f t="shared" si="4"/>
        <v>0.33333333333333331</v>
      </c>
      <c r="C84">
        <v>5.12</v>
      </c>
    </row>
    <row r="85" spans="1:4">
      <c r="A85" s="3">
        <v>25</v>
      </c>
      <c r="B85" s="2">
        <f t="shared" si="4"/>
        <v>0.41666666666666669</v>
      </c>
      <c r="C85">
        <v>5.0599999999999996</v>
      </c>
    </row>
    <row r="86" spans="1:4">
      <c r="A86" s="3">
        <v>30</v>
      </c>
      <c r="B86" s="2">
        <f t="shared" si="4"/>
        <v>0.5</v>
      </c>
      <c r="C86">
        <v>4.99</v>
      </c>
    </row>
    <row r="87" spans="1:4">
      <c r="A87" s="3">
        <v>35</v>
      </c>
      <c r="B87" s="2">
        <f t="shared" si="4"/>
        <v>0.58333333333333337</v>
      </c>
      <c r="C87">
        <v>4.93</v>
      </c>
    </row>
    <row r="88" spans="1:4">
      <c r="A88" s="3">
        <v>40</v>
      </c>
      <c r="B88" s="2">
        <f t="shared" si="4"/>
        <v>0.66666666666666663</v>
      </c>
      <c r="C88">
        <v>4.8899999999999997</v>
      </c>
    </row>
    <row r="89" spans="1:4">
      <c r="A89" s="3">
        <v>45</v>
      </c>
      <c r="B89" s="2">
        <f t="shared" si="4"/>
        <v>0.75</v>
      </c>
      <c r="C89">
        <v>4.8099999999999996</v>
      </c>
    </row>
    <row r="90" spans="1:4">
      <c r="A90" s="3">
        <v>50</v>
      </c>
      <c r="B90" s="2">
        <f t="shared" si="4"/>
        <v>0.83333333333333337</v>
      </c>
      <c r="C90">
        <v>4.76</v>
      </c>
    </row>
    <row r="91" spans="1:4">
      <c r="A91" s="3">
        <v>55</v>
      </c>
      <c r="B91" s="2">
        <f t="shared" si="4"/>
        <v>0.91666666666666663</v>
      </c>
      <c r="C91">
        <v>4.71</v>
      </c>
    </row>
    <row r="92" spans="1:4">
      <c r="A92" s="3">
        <v>60</v>
      </c>
      <c r="B92">
        <v>1</v>
      </c>
      <c r="C92">
        <v>4.6500000000000004</v>
      </c>
    </row>
    <row r="93" spans="1:4">
      <c r="C93" t="s">
        <v>41</v>
      </c>
      <c r="D93" s="2">
        <f>C92/C80*100</f>
        <v>86.9158878504673</v>
      </c>
    </row>
    <row r="97" spans="1:16">
      <c r="A97" t="s">
        <v>16</v>
      </c>
      <c r="C97" s="4" t="s">
        <v>8</v>
      </c>
      <c r="E97" s="6" t="s">
        <v>9</v>
      </c>
      <c r="F97">
        <v>197.54</v>
      </c>
    </row>
    <row r="98" spans="1:16">
      <c r="A98" t="s">
        <v>1</v>
      </c>
      <c r="B98" t="s">
        <v>2</v>
      </c>
      <c r="C98" t="s">
        <v>6</v>
      </c>
      <c r="D98" t="s">
        <v>7</v>
      </c>
      <c r="E98" s="5" t="s">
        <v>14</v>
      </c>
      <c r="O98" t="s">
        <v>26</v>
      </c>
      <c r="P98">
        <v>4.3867000000000003</v>
      </c>
    </row>
    <row r="99" spans="1:16">
      <c r="A99" s="3">
        <v>0</v>
      </c>
      <c r="B99">
        <f>A99/60</f>
        <v>0</v>
      </c>
      <c r="C99">
        <v>4.53</v>
      </c>
      <c r="D99">
        <v>4.54</v>
      </c>
      <c r="O99" t="s">
        <v>27</v>
      </c>
      <c r="P99">
        <v>3.99</v>
      </c>
    </row>
    <row r="100" spans="1:16">
      <c r="A100" s="3">
        <v>5</v>
      </c>
      <c r="B100" s="2">
        <f t="shared" ref="B100:B110" si="5">A100/60</f>
        <v>8.3333333333333329E-2</v>
      </c>
      <c r="C100">
        <v>4.4400000000000004</v>
      </c>
      <c r="O100" t="s">
        <v>28</v>
      </c>
      <c r="P100">
        <f>P98-P99</f>
        <v>0.39670000000000005</v>
      </c>
    </row>
    <row r="101" spans="1:16">
      <c r="A101" s="3">
        <v>10</v>
      </c>
      <c r="B101" s="2">
        <f t="shared" si="5"/>
        <v>0.16666666666666666</v>
      </c>
      <c r="C101">
        <v>4.3499999999999996</v>
      </c>
      <c r="D101">
        <v>4.4800000000000004</v>
      </c>
    </row>
    <row r="102" spans="1:16">
      <c r="A102" s="3">
        <v>15</v>
      </c>
      <c r="B102" s="2">
        <f t="shared" si="5"/>
        <v>0.25</v>
      </c>
      <c r="C102">
        <v>4.26</v>
      </c>
    </row>
    <row r="103" spans="1:16">
      <c r="A103" s="3">
        <v>20</v>
      </c>
      <c r="B103" s="2">
        <f t="shared" si="5"/>
        <v>0.33333333333333331</v>
      </c>
      <c r="C103">
        <v>4.17</v>
      </c>
      <c r="D103">
        <v>4.4400000000000004</v>
      </c>
    </row>
    <row r="104" spans="1:16">
      <c r="A104" s="3">
        <v>25</v>
      </c>
      <c r="B104" s="2">
        <f t="shared" si="5"/>
        <v>0.41666666666666669</v>
      </c>
      <c r="C104">
        <v>4.08</v>
      </c>
    </row>
    <row r="105" spans="1:16">
      <c r="A105" s="3">
        <v>30</v>
      </c>
      <c r="B105" s="2">
        <f t="shared" si="5"/>
        <v>0.5</v>
      </c>
      <c r="C105">
        <v>4</v>
      </c>
    </row>
    <row r="106" spans="1:16">
      <c r="A106" s="3">
        <v>35</v>
      </c>
      <c r="B106" s="2">
        <f t="shared" si="5"/>
        <v>0.58333333333333337</v>
      </c>
      <c r="C106">
        <v>3.91</v>
      </c>
    </row>
    <row r="107" spans="1:16">
      <c r="A107" s="3">
        <v>40</v>
      </c>
      <c r="B107" s="2">
        <f t="shared" si="5"/>
        <v>0.66666666666666663</v>
      </c>
      <c r="C107">
        <v>3.81</v>
      </c>
    </row>
    <row r="108" spans="1:16">
      <c r="A108" s="3">
        <v>45</v>
      </c>
      <c r="B108" s="2">
        <f t="shared" si="5"/>
        <v>0.75</v>
      </c>
      <c r="C108">
        <v>3.72</v>
      </c>
    </row>
    <row r="109" spans="1:16">
      <c r="A109" s="3">
        <v>50</v>
      </c>
      <c r="B109" s="2">
        <f t="shared" si="5"/>
        <v>0.83333333333333337</v>
      </c>
      <c r="C109">
        <v>3.63</v>
      </c>
    </row>
    <row r="110" spans="1:16">
      <c r="A110" s="3">
        <v>55</v>
      </c>
      <c r="B110" s="2">
        <f t="shared" si="5"/>
        <v>0.91666666666666663</v>
      </c>
      <c r="C110">
        <v>3.53</v>
      </c>
    </row>
    <row r="111" spans="1:16">
      <c r="A111" s="3">
        <v>60</v>
      </c>
      <c r="B111">
        <v>1</v>
      </c>
      <c r="C111">
        <v>3.44</v>
      </c>
    </row>
    <row r="112" spans="1:16">
      <c r="C112" t="s">
        <v>41</v>
      </c>
      <c r="D112" s="2">
        <f>C111/C99*100</f>
        <v>75.938189845474611</v>
      </c>
    </row>
    <row r="115" spans="1:16">
      <c r="A115" s="7">
        <v>40795</v>
      </c>
    </row>
    <row r="116" spans="1:16">
      <c r="A116" t="s">
        <v>0</v>
      </c>
      <c r="C116" s="4" t="s">
        <v>8</v>
      </c>
      <c r="E116" s="6" t="s">
        <v>9</v>
      </c>
      <c r="F116">
        <v>108.74</v>
      </c>
    </row>
    <row r="117" spans="1:16">
      <c r="A117" t="s">
        <v>1</v>
      </c>
      <c r="B117" t="s">
        <v>2</v>
      </c>
      <c r="C117" t="s">
        <v>6</v>
      </c>
      <c r="D117" t="s">
        <v>7</v>
      </c>
      <c r="E117" s="5" t="s">
        <v>14</v>
      </c>
      <c r="O117" t="s">
        <v>26</v>
      </c>
      <c r="P117">
        <v>5.5016999999999996</v>
      </c>
    </row>
    <row r="118" spans="1:16">
      <c r="A118" s="3">
        <v>0</v>
      </c>
      <c r="B118">
        <f>A118/60</f>
        <v>0</v>
      </c>
      <c r="C118">
        <v>5.84</v>
      </c>
      <c r="D118">
        <v>5.59</v>
      </c>
      <c r="E118"/>
      <c r="O118" t="s">
        <v>27</v>
      </c>
      <c r="P118">
        <v>5.5208000000000004</v>
      </c>
    </row>
    <row r="119" spans="1:16">
      <c r="A119" s="3">
        <v>5</v>
      </c>
      <c r="B119" s="2">
        <f t="shared" ref="B119:B129" si="6">A119/60</f>
        <v>8.3333333333333329E-2</v>
      </c>
      <c r="C119">
        <v>5.78</v>
      </c>
      <c r="D119">
        <v>5.58</v>
      </c>
      <c r="E119"/>
      <c r="O119" t="s">
        <v>28</v>
      </c>
      <c r="P119">
        <f>P117-P118</f>
        <v>-1.9100000000000783E-2</v>
      </c>
    </row>
    <row r="120" spans="1:16">
      <c r="A120" s="3">
        <v>10</v>
      </c>
      <c r="B120" s="2">
        <f t="shared" si="6"/>
        <v>0.16666666666666666</v>
      </c>
      <c r="C120">
        <v>5.72</v>
      </c>
      <c r="D120">
        <v>5.56</v>
      </c>
      <c r="E120"/>
    </row>
    <row r="121" spans="1:16">
      <c r="A121" s="3">
        <v>15</v>
      </c>
      <c r="B121" s="2">
        <f t="shared" si="6"/>
        <v>0.25</v>
      </c>
      <c r="C121">
        <v>5.66</v>
      </c>
      <c r="E121"/>
    </row>
    <row r="122" spans="1:16">
      <c r="A122" s="3">
        <v>20</v>
      </c>
      <c r="B122" s="2">
        <f t="shared" si="6"/>
        <v>0.33333333333333331</v>
      </c>
      <c r="C122">
        <v>5.61</v>
      </c>
      <c r="E122"/>
    </row>
    <row r="123" spans="1:16">
      <c r="A123" s="3">
        <v>25</v>
      </c>
      <c r="B123" s="2">
        <f t="shared" si="6"/>
        <v>0.41666666666666669</v>
      </c>
      <c r="C123">
        <v>5.56</v>
      </c>
      <c r="E123"/>
    </row>
    <row r="124" spans="1:16">
      <c r="A124" s="3">
        <v>30</v>
      </c>
      <c r="B124" s="2">
        <f t="shared" si="6"/>
        <v>0.5</v>
      </c>
      <c r="C124">
        <v>5.51</v>
      </c>
    </row>
    <row r="125" spans="1:16">
      <c r="A125" s="3">
        <v>35</v>
      </c>
      <c r="B125" s="2">
        <f t="shared" si="6"/>
        <v>0.58333333333333337</v>
      </c>
      <c r="C125">
        <v>5.46</v>
      </c>
    </row>
    <row r="126" spans="1:16">
      <c r="A126" s="3">
        <v>40</v>
      </c>
      <c r="B126" s="2">
        <f t="shared" si="6"/>
        <v>0.66666666666666663</v>
      </c>
      <c r="C126">
        <v>5.41</v>
      </c>
    </row>
    <row r="127" spans="1:16">
      <c r="A127" s="3">
        <v>45</v>
      </c>
      <c r="B127" s="2">
        <f t="shared" si="6"/>
        <v>0.75</v>
      </c>
      <c r="C127">
        <v>5.38</v>
      </c>
    </row>
    <row r="128" spans="1:16">
      <c r="A128" s="3">
        <v>50</v>
      </c>
      <c r="B128" s="2">
        <f t="shared" si="6"/>
        <v>0.83333333333333337</v>
      </c>
      <c r="C128">
        <v>5.32</v>
      </c>
    </row>
    <row r="129" spans="1:16">
      <c r="A129" s="3">
        <v>55</v>
      </c>
      <c r="B129" s="2">
        <f t="shared" si="6"/>
        <v>0.91666666666666663</v>
      </c>
      <c r="C129">
        <v>5.28</v>
      </c>
    </row>
    <row r="130" spans="1:16">
      <c r="A130" s="3">
        <v>60</v>
      </c>
      <c r="B130">
        <v>1</v>
      </c>
      <c r="C130">
        <v>5.24</v>
      </c>
    </row>
    <row r="131" spans="1:16">
      <c r="C131" t="s">
        <v>41</v>
      </c>
      <c r="D131" s="2">
        <f>C130/C118*100</f>
        <v>89.726027397260282</v>
      </c>
    </row>
    <row r="135" spans="1:16">
      <c r="A135" t="s">
        <v>15</v>
      </c>
      <c r="C135" s="4" t="s">
        <v>8</v>
      </c>
      <c r="E135" s="6" t="s">
        <v>9</v>
      </c>
      <c r="F135">
        <v>214</v>
      </c>
      <c r="O135" t="s">
        <v>26</v>
      </c>
      <c r="P135">
        <v>5.36</v>
      </c>
    </row>
    <row r="136" spans="1:16">
      <c r="A136" t="s">
        <v>1</v>
      </c>
      <c r="B136" t="s">
        <v>2</v>
      </c>
      <c r="C136" t="s">
        <v>6</v>
      </c>
      <c r="D136" t="s">
        <v>7</v>
      </c>
      <c r="E136" s="5" t="s">
        <v>14</v>
      </c>
      <c r="O136" t="s">
        <v>27</v>
      </c>
      <c r="P136">
        <v>5.0362</v>
      </c>
    </row>
    <row r="137" spans="1:16">
      <c r="A137" s="3">
        <v>0</v>
      </c>
      <c r="B137">
        <f>A137/60</f>
        <v>0</v>
      </c>
      <c r="C137">
        <v>5.46</v>
      </c>
      <c r="D137">
        <v>5.48</v>
      </c>
      <c r="E137"/>
      <c r="O137" t="s">
        <v>28</v>
      </c>
      <c r="P137">
        <f>P135-P136</f>
        <v>0.32380000000000031</v>
      </c>
    </row>
    <row r="138" spans="1:16">
      <c r="A138" s="3">
        <v>5</v>
      </c>
      <c r="B138" s="2">
        <f t="shared" ref="B138:B148" si="7">A138/60</f>
        <v>8.3333333333333329E-2</v>
      </c>
      <c r="C138">
        <v>5.38</v>
      </c>
      <c r="D138">
        <v>5.46</v>
      </c>
      <c r="E138"/>
    </row>
    <row r="139" spans="1:16">
      <c r="A139" s="3">
        <v>10</v>
      </c>
      <c r="B139" s="2">
        <f t="shared" si="7"/>
        <v>0.16666666666666666</v>
      </c>
      <c r="C139">
        <v>5.29</v>
      </c>
      <c r="D139">
        <v>5.44</v>
      </c>
      <c r="E139"/>
    </row>
    <row r="140" spans="1:16">
      <c r="A140" s="3">
        <v>15</v>
      </c>
      <c r="B140" s="2">
        <f t="shared" si="7"/>
        <v>0.25</v>
      </c>
      <c r="C140">
        <v>5.22</v>
      </c>
      <c r="E140"/>
    </row>
    <row r="141" spans="1:16">
      <c r="A141" s="3">
        <v>20</v>
      </c>
      <c r="B141" s="2">
        <f t="shared" si="7"/>
        <v>0.33333333333333331</v>
      </c>
      <c r="C141">
        <v>5.15</v>
      </c>
      <c r="E141"/>
    </row>
    <row r="142" spans="1:16">
      <c r="A142" s="3">
        <v>25</v>
      </c>
      <c r="B142" s="2">
        <f t="shared" si="7"/>
        <v>0.41666666666666669</v>
      </c>
      <c r="C142">
        <v>5.09</v>
      </c>
      <c r="E142"/>
    </row>
    <row r="143" spans="1:16">
      <c r="A143" s="3">
        <v>30</v>
      </c>
      <c r="B143" s="2">
        <f t="shared" si="7"/>
        <v>0.5</v>
      </c>
      <c r="C143">
        <v>5.03</v>
      </c>
    </row>
    <row r="144" spans="1:16">
      <c r="A144" s="3">
        <v>35</v>
      </c>
      <c r="B144" s="2">
        <f t="shared" si="7"/>
        <v>0.58333333333333337</v>
      </c>
      <c r="C144">
        <v>4.96</v>
      </c>
    </row>
    <row r="145" spans="1:16">
      <c r="A145" s="3">
        <v>40</v>
      </c>
      <c r="B145" s="2">
        <f t="shared" si="7"/>
        <v>0.66666666666666663</v>
      </c>
      <c r="C145">
        <v>4.9000000000000004</v>
      </c>
    </row>
    <row r="146" spans="1:16">
      <c r="A146" s="3">
        <v>45</v>
      </c>
      <c r="B146" s="2">
        <f t="shared" si="7"/>
        <v>0.75</v>
      </c>
      <c r="C146">
        <v>4.83</v>
      </c>
    </row>
    <row r="147" spans="1:16">
      <c r="A147" s="3">
        <v>50</v>
      </c>
      <c r="B147" s="2">
        <f t="shared" si="7"/>
        <v>0.83333333333333337</v>
      </c>
      <c r="C147">
        <v>4.78</v>
      </c>
    </row>
    <row r="148" spans="1:16">
      <c r="A148" s="3">
        <v>55</v>
      </c>
      <c r="B148" s="2">
        <f t="shared" si="7"/>
        <v>0.91666666666666663</v>
      </c>
      <c r="C148">
        <v>4.72</v>
      </c>
    </row>
    <row r="149" spans="1:16">
      <c r="A149" s="3">
        <v>60</v>
      </c>
      <c r="B149">
        <v>1</v>
      </c>
      <c r="C149">
        <v>4.66</v>
      </c>
    </row>
    <row r="150" spans="1:16">
      <c r="C150" t="s">
        <v>41</v>
      </c>
      <c r="D150" s="2">
        <f>C149/C137*100</f>
        <v>85.347985347985357</v>
      </c>
    </row>
    <row r="153" spans="1:16">
      <c r="A153" t="s">
        <v>10</v>
      </c>
      <c r="C153" s="4" t="s">
        <v>8</v>
      </c>
      <c r="E153" s="6" t="s">
        <v>9</v>
      </c>
      <c r="F153">
        <v>204.45</v>
      </c>
    </row>
    <row r="154" spans="1:16">
      <c r="A154" t="s">
        <v>1</v>
      </c>
      <c r="B154" t="s">
        <v>2</v>
      </c>
      <c r="C154" t="s">
        <v>6</v>
      </c>
      <c r="D154" t="s">
        <v>7</v>
      </c>
      <c r="O154" t="s">
        <v>26</v>
      </c>
      <c r="P154">
        <v>5.0517000000000003</v>
      </c>
    </row>
    <row r="155" spans="1:16">
      <c r="A155" s="3">
        <v>0</v>
      </c>
      <c r="B155">
        <f>A155/60</f>
        <v>0</v>
      </c>
      <c r="C155">
        <v>5.18</v>
      </c>
      <c r="D155">
        <v>5.2</v>
      </c>
      <c r="O155" t="s">
        <v>27</v>
      </c>
      <c r="P155">
        <v>4.7638499999999997</v>
      </c>
    </row>
    <row r="156" spans="1:16">
      <c r="A156" s="3">
        <v>5</v>
      </c>
      <c r="B156" s="2">
        <f t="shared" ref="B156:B166" si="8">A156/60</f>
        <v>8.3333333333333329E-2</v>
      </c>
      <c r="C156">
        <v>5.1100000000000003</v>
      </c>
      <c r="D156">
        <v>5.18</v>
      </c>
      <c r="O156" t="s">
        <v>28</v>
      </c>
      <c r="P156">
        <f>P154-P155</f>
        <v>0.28785000000000061</v>
      </c>
    </row>
    <row r="157" spans="1:16">
      <c r="A157" s="3">
        <v>10</v>
      </c>
      <c r="B157" s="2">
        <f t="shared" si="8"/>
        <v>0.16666666666666666</v>
      </c>
      <c r="C157">
        <v>5.05</v>
      </c>
      <c r="D157">
        <v>5.15</v>
      </c>
    </row>
    <row r="158" spans="1:16">
      <c r="A158" s="3">
        <v>15</v>
      </c>
      <c r="B158" s="2">
        <f t="shared" si="8"/>
        <v>0.25</v>
      </c>
      <c r="C158">
        <v>4.9800000000000004</v>
      </c>
      <c r="E158"/>
    </row>
    <row r="159" spans="1:16">
      <c r="A159" s="3">
        <v>20</v>
      </c>
      <c r="B159" s="2">
        <f t="shared" si="8"/>
        <v>0.33333333333333331</v>
      </c>
      <c r="C159">
        <v>4.91</v>
      </c>
      <c r="E159"/>
    </row>
    <row r="160" spans="1:16">
      <c r="A160" s="3">
        <v>25</v>
      </c>
      <c r="B160" s="2">
        <f t="shared" si="8"/>
        <v>0.41666666666666669</v>
      </c>
      <c r="C160">
        <v>4.8499999999999996</v>
      </c>
      <c r="E160"/>
    </row>
    <row r="161" spans="1:16">
      <c r="A161" s="3">
        <v>30</v>
      </c>
      <c r="B161" s="2">
        <f t="shared" si="8"/>
        <v>0.5</v>
      </c>
      <c r="C161">
        <v>4.76</v>
      </c>
    </row>
    <row r="162" spans="1:16">
      <c r="A162" s="3">
        <v>35</v>
      </c>
      <c r="B162" s="2">
        <f t="shared" si="8"/>
        <v>0.58333333333333337</v>
      </c>
      <c r="C162">
        <v>4.6900000000000004</v>
      </c>
    </row>
    <row r="163" spans="1:16">
      <c r="A163" s="3">
        <v>40</v>
      </c>
      <c r="B163" s="2">
        <f t="shared" si="8"/>
        <v>0.66666666666666663</v>
      </c>
      <c r="C163">
        <v>4.62</v>
      </c>
    </row>
    <row r="164" spans="1:16">
      <c r="A164" s="3">
        <v>45</v>
      </c>
      <c r="B164" s="2">
        <f t="shared" si="8"/>
        <v>0.75</v>
      </c>
      <c r="C164">
        <v>4.55</v>
      </c>
    </row>
    <row r="165" spans="1:16">
      <c r="A165" s="3">
        <v>50</v>
      </c>
      <c r="B165" s="2">
        <f t="shared" si="8"/>
        <v>0.83333333333333337</v>
      </c>
      <c r="C165">
        <v>4.4800000000000004</v>
      </c>
    </row>
    <row r="166" spans="1:16">
      <c r="A166" s="3">
        <v>55</v>
      </c>
      <c r="B166" s="2">
        <f t="shared" si="8"/>
        <v>0.91666666666666663</v>
      </c>
      <c r="C166">
        <v>4.41</v>
      </c>
    </row>
    <row r="167" spans="1:16">
      <c r="A167" s="3">
        <v>60</v>
      </c>
      <c r="B167">
        <v>1</v>
      </c>
      <c r="C167">
        <v>4.34</v>
      </c>
    </row>
    <row r="168" spans="1:16">
      <c r="C168" t="s">
        <v>41</v>
      </c>
      <c r="D168" s="2">
        <f>C167/C155*100</f>
        <v>83.78378378378379</v>
      </c>
    </row>
    <row r="172" spans="1:16">
      <c r="A172" t="s">
        <v>16</v>
      </c>
      <c r="C172" s="4" t="s">
        <v>8</v>
      </c>
      <c r="E172" s="6" t="s">
        <v>9</v>
      </c>
      <c r="F172">
        <v>73.91</v>
      </c>
      <c r="O172" t="s">
        <v>26</v>
      </c>
      <c r="P172">
        <v>4.8550000000000004</v>
      </c>
    </row>
    <row r="173" spans="1:16">
      <c r="A173" t="s">
        <v>1</v>
      </c>
      <c r="B173" t="s">
        <v>2</v>
      </c>
      <c r="C173" t="s">
        <v>6</v>
      </c>
      <c r="D173" t="s">
        <v>7</v>
      </c>
      <c r="E173" s="5" t="s">
        <v>14</v>
      </c>
      <c r="O173" t="s">
        <v>27</v>
      </c>
      <c r="P173">
        <v>4.6542500000000002</v>
      </c>
    </row>
    <row r="174" spans="1:16">
      <c r="A174" s="3">
        <v>0</v>
      </c>
      <c r="B174">
        <f>A174/60</f>
        <v>0</v>
      </c>
      <c r="C174">
        <v>5.03</v>
      </c>
      <c r="D174">
        <v>5.04</v>
      </c>
      <c r="E174"/>
      <c r="O174" t="s">
        <v>28</v>
      </c>
      <c r="P174">
        <f>P172-P173</f>
        <v>0.20075000000000021</v>
      </c>
    </row>
    <row r="175" spans="1:16">
      <c r="A175" s="3">
        <v>5</v>
      </c>
      <c r="B175" s="2">
        <f t="shared" ref="B175:B185" si="9">A175/60</f>
        <v>8.3333333333333329E-2</v>
      </c>
      <c r="C175">
        <v>4.96</v>
      </c>
      <c r="D175">
        <v>5</v>
      </c>
      <c r="E175"/>
    </row>
    <row r="176" spans="1:16">
      <c r="A176" s="3">
        <v>10</v>
      </c>
      <c r="B176" s="2">
        <f t="shared" si="9"/>
        <v>0.16666666666666666</v>
      </c>
      <c r="C176">
        <v>4.9000000000000004</v>
      </c>
      <c r="D176">
        <v>4.97</v>
      </c>
      <c r="E176"/>
    </row>
    <row r="177" spans="1:6">
      <c r="A177" s="3">
        <v>15</v>
      </c>
      <c r="B177" s="2">
        <f t="shared" si="9"/>
        <v>0.25</v>
      </c>
      <c r="C177">
        <v>4.84</v>
      </c>
      <c r="D177">
        <v>4.95</v>
      </c>
      <c r="E177"/>
    </row>
    <row r="178" spans="1:6">
      <c r="A178" s="3">
        <v>20</v>
      </c>
      <c r="B178" s="2">
        <f t="shared" si="9"/>
        <v>0.33333333333333331</v>
      </c>
      <c r="C178">
        <v>4.78</v>
      </c>
      <c r="E178"/>
    </row>
    <row r="179" spans="1:6">
      <c r="A179" s="3">
        <v>25</v>
      </c>
      <c r="B179" s="2">
        <f t="shared" si="9"/>
        <v>0.41666666666666669</v>
      </c>
      <c r="C179">
        <v>4.71</v>
      </c>
      <c r="E179"/>
    </row>
    <row r="180" spans="1:6">
      <c r="A180" s="3">
        <v>30</v>
      </c>
      <c r="B180" s="2">
        <f t="shared" si="9"/>
        <v>0.5</v>
      </c>
      <c r="C180">
        <v>4.66</v>
      </c>
    </row>
    <row r="181" spans="1:6">
      <c r="A181" s="3">
        <v>35</v>
      </c>
      <c r="B181" s="2">
        <f t="shared" si="9"/>
        <v>0.58333333333333337</v>
      </c>
      <c r="C181">
        <v>4.59</v>
      </c>
    </row>
    <row r="182" spans="1:6">
      <c r="A182" s="3">
        <v>40</v>
      </c>
      <c r="B182" s="2">
        <f t="shared" si="9"/>
        <v>0.66666666666666663</v>
      </c>
      <c r="C182">
        <v>4.53</v>
      </c>
    </row>
    <row r="183" spans="1:6">
      <c r="A183" s="3">
        <v>45</v>
      </c>
      <c r="B183" s="2">
        <f t="shared" si="9"/>
        <v>0.75</v>
      </c>
      <c r="C183">
        <v>4.47</v>
      </c>
    </row>
    <row r="184" spans="1:6">
      <c r="A184" s="3">
        <v>50</v>
      </c>
      <c r="B184" s="2">
        <f t="shared" si="9"/>
        <v>0.83333333333333337</v>
      </c>
      <c r="C184">
        <v>4.4000000000000004</v>
      </c>
    </row>
    <row r="185" spans="1:6">
      <c r="A185" s="3">
        <v>55</v>
      </c>
      <c r="B185" s="2">
        <f t="shared" si="9"/>
        <v>0.91666666666666663</v>
      </c>
      <c r="C185">
        <v>4.34</v>
      </c>
    </row>
    <row r="186" spans="1:6">
      <c r="A186" s="3">
        <v>60</v>
      </c>
      <c r="B186">
        <v>1</v>
      </c>
      <c r="C186">
        <v>4.28</v>
      </c>
    </row>
    <row r="187" spans="1:6">
      <c r="C187" t="s">
        <v>41</v>
      </c>
      <c r="D187" s="2">
        <f>C186/C174*100</f>
        <v>85.089463220675938</v>
      </c>
    </row>
    <row r="190" spans="1:6">
      <c r="A190" t="s">
        <v>11</v>
      </c>
      <c r="C190" s="4" t="s">
        <v>8</v>
      </c>
      <c r="E190" s="6" t="s">
        <v>9</v>
      </c>
      <c r="F190">
        <v>197.71</v>
      </c>
    </row>
    <row r="191" spans="1:6">
      <c r="A191" t="s">
        <v>1</v>
      </c>
      <c r="B191" t="s">
        <v>2</v>
      </c>
      <c r="C191" t="s">
        <v>6</v>
      </c>
      <c r="D191" t="s">
        <v>7</v>
      </c>
      <c r="E191" s="5" t="s">
        <v>14</v>
      </c>
    </row>
    <row r="192" spans="1:6">
      <c r="A192" s="3">
        <v>0</v>
      </c>
      <c r="B192">
        <f>A192/60</f>
        <v>0</v>
      </c>
      <c r="C192">
        <v>4.1399999999999997</v>
      </c>
      <c r="D192">
        <v>4.26</v>
      </c>
      <c r="E192"/>
    </row>
    <row r="193" spans="1:6">
      <c r="A193" s="3">
        <v>5</v>
      </c>
      <c r="B193" s="2">
        <f t="shared" ref="B193:B203" si="10">A193/60</f>
        <v>8.3333333333333329E-2</v>
      </c>
      <c r="C193">
        <v>3.99</v>
      </c>
      <c r="D193">
        <v>4.2300000000000004</v>
      </c>
      <c r="E193"/>
    </row>
    <row r="194" spans="1:6">
      <c r="A194" s="3">
        <v>10</v>
      </c>
      <c r="B194" s="2">
        <f t="shared" si="10"/>
        <v>0.16666666666666666</v>
      </c>
      <c r="C194">
        <v>3.85</v>
      </c>
      <c r="D194">
        <v>4.1900000000000004</v>
      </c>
      <c r="E194"/>
    </row>
    <row r="195" spans="1:6">
      <c r="A195" s="3">
        <v>15</v>
      </c>
      <c r="B195" s="2">
        <f t="shared" si="10"/>
        <v>0.25</v>
      </c>
      <c r="C195">
        <v>3.73</v>
      </c>
      <c r="D195">
        <v>4.16</v>
      </c>
      <c r="E195"/>
    </row>
    <row r="196" spans="1:6">
      <c r="A196" s="3">
        <v>20</v>
      </c>
      <c r="B196" s="2">
        <f t="shared" si="10"/>
        <v>0.33333333333333331</v>
      </c>
      <c r="C196">
        <v>3.61</v>
      </c>
      <c r="E196"/>
    </row>
    <row r="197" spans="1:6">
      <c r="A197" s="3">
        <v>25</v>
      </c>
      <c r="B197" s="2">
        <f t="shared" si="10"/>
        <v>0.41666666666666669</v>
      </c>
      <c r="C197">
        <v>3.48</v>
      </c>
      <c r="E197"/>
    </row>
    <row r="198" spans="1:6">
      <c r="A198" s="3">
        <v>30</v>
      </c>
      <c r="B198" s="2">
        <f t="shared" si="10"/>
        <v>0.5</v>
      </c>
      <c r="C198">
        <v>3.36</v>
      </c>
    </row>
    <row r="199" spans="1:6">
      <c r="A199" s="3">
        <v>35</v>
      </c>
      <c r="B199" s="2">
        <f t="shared" si="10"/>
        <v>0.58333333333333337</v>
      </c>
      <c r="C199">
        <v>3.25</v>
      </c>
    </row>
    <row r="200" spans="1:6">
      <c r="A200" s="3">
        <v>40</v>
      </c>
      <c r="B200" s="2">
        <f t="shared" si="10"/>
        <v>0.66666666666666663</v>
      </c>
      <c r="C200">
        <v>3.11</v>
      </c>
    </row>
    <row r="201" spans="1:6">
      <c r="A201" s="3">
        <v>45</v>
      </c>
      <c r="B201" s="2">
        <f t="shared" si="10"/>
        <v>0.75</v>
      </c>
      <c r="C201">
        <v>2.99</v>
      </c>
    </row>
    <row r="202" spans="1:6">
      <c r="A202" s="3">
        <v>50</v>
      </c>
      <c r="B202" s="2">
        <f t="shared" si="10"/>
        <v>0.83333333333333337</v>
      </c>
      <c r="C202">
        <v>2.87</v>
      </c>
    </row>
    <row r="203" spans="1:6">
      <c r="A203" s="3">
        <v>55</v>
      </c>
      <c r="B203" s="2">
        <f t="shared" si="10"/>
        <v>0.91666666666666663</v>
      </c>
      <c r="C203">
        <v>2.74</v>
      </c>
    </row>
    <row r="204" spans="1:6">
      <c r="A204" s="3">
        <v>60</v>
      </c>
      <c r="B204">
        <v>1</v>
      </c>
      <c r="C204">
        <v>2.62</v>
      </c>
    </row>
    <row r="205" spans="1:6">
      <c r="C205" t="s">
        <v>41</v>
      </c>
      <c r="D205" s="2">
        <f>C204/C192*100</f>
        <v>63.285024154589372</v>
      </c>
    </row>
    <row r="206" spans="1:6">
      <c r="A206" s="1">
        <v>40797</v>
      </c>
    </row>
    <row r="208" spans="1:6">
      <c r="A208" t="s">
        <v>0</v>
      </c>
      <c r="C208" s="4" t="s">
        <v>8</v>
      </c>
      <c r="E208" s="6" t="s">
        <v>9</v>
      </c>
      <c r="F208">
        <v>175.12</v>
      </c>
    </row>
    <row r="209" spans="1:5">
      <c r="A209" t="s">
        <v>1</v>
      </c>
      <c r="B209" t="s">
        <v>2</v>
      </c>
      <c r="C209" t="s">
        <v>6</v>
      </c>
      <c r="D209" t="s">
        <v>7</v>
      </c>
      <c r="E209" s="5" t="s">
        <v>14</v>
      </c>
    </row>
    <row r="210" spans="1:5">
      <c r="A210" s="3">
        <v>0</v>
      </c>
      <c r="B210">
        <f>A210/60</f>
        <v>0</v>
      </c>
      <c r="C210">
        <v>5.61</v>
      </c>
      <c r="D210">
        <v>5.58</v>
      </c>
      <c r="E210"/>
    </row>
    <row r="211" spans="1:5">
      <c r="A211" s="3">
        <v>5</v>
      </c>
      <c r="B211" s="2">
        <f t="shared" ref="B211:B221" si="11">A211/60</f>
        <v>8.3333333333333329E-2</v>
      </c>
      <c r="C211">
        <v>5.54</v>
      </c>
      <c r="D211">
        <v>5.56</v>
      </c>
      <c r="E211"/>
    </row>
    <row r="212" spans="1:5">
      <c r="A212" s="3">
        <v>10</v>
      </c>
      <c r="B212" s="2">
        <f t="shared" si="11"/>
        <v>0.16666666666666666</v>
      </c>
      <c r="C212">
        <v>5.47</v>
      </c>
      <c r="D212">
        <v>5.53</v>
      </c>
      <c r="E212"/>
    </row>
    <row r="213" spans="1:5">
      <c r="A213" s="3">
        <v>15</v>
      </c>
      <c r="B213" s="2">
        <f t="shared" si="11"/>
        <v>0.25</v>
      </c>
      <c r="C213">
        <v>5.42</v>
      </c>
      <c r="D213">
        <v>5.52</v>
      </c>
      <c r="E213"/>
    </row>
    <row r="214" spans="1:5">
      <c r="A214" s="3">
        <v>20</v>
      </c>
      <c r="B214" s="2">
        <f t="shared" si="11"/>
        <v>0.33333333333333331</v>
      </c>
      <c r="C214">
        <v>5.36</v>
      </c>
      <c r="E214"/>
    </row>
    <row r="215" spans="1:5">
      <c r="A215" s="3">
        <v>25</v>
      </c>
      <c r="B215" s="2">
        <f t="shared" si="11"/>
        <v>0.41666666666666669</v>
      </c>
      <c r="C215">
        <v>5.29</v>
      </c>
      <c r="E215"/>
    </row>
    <row r="216" spans="1:5">
      <c r="A216" s="3">
        <v>30</v>
      </c>
      <c r="B216" s="2">
        <f t="shared" si="11"/>
        <v>0.5</v>
      </c>
      <c r="C216">
        <v>5.24</v>
      </c>
    </row>
    <row r="217" spans="1:5">
      <c r="A217" s="3">
        <v>35</v>
      </c>
      <c r="B217" s="2">
        <f t="shared" si="11"/>
        <v>0.58333333333333337</v>
      </c>
      <c r="C217">
        <v>5.18</v>
      </c>
    </row>
    <row r="218" spans="1:5">
      <c r="A218" s="3">
        <v>40</v>
      </c>
      <c r="B218" s="2">
        <f t="shared" si="11"/>
        <v>0.66666666666666663</v>
      </c>
      <c r="C218">
        <v>5.13</v>
      </c>
    </row>
    <row r="219" spans="1:5">
      <c r="A219" s="3">
        <v>45</v>
      </c>
      <c r="B219" s="2">
        <f t="shared" si="11"/>
        <v>0.75</v>
      </c>
      <c r="C219">
        <v>5.07</v>
      </c>
    </row>
    <row r="220" spans="1:5">
      <c r="A220" s="3">
        <v>50</v>
      </c>
      <c r="B220" s="2">
        <f t="shared" si="11"/>
        <v>0.83333333333333337</v>
      </c>
      <c r="C220">
        <v>5.01</v>
      </c>
    </row>
    <row r="221" spans="1:5">
      <c r="A221" s="3">
        <v>55</v>
      </c>
      <c r="B221" s="2">
        <f t="shared" si="11"/>
        <v>0.91666666666666663</v>
      </c>
      <c r="C221">
        <v>4.96</v>
      </c>
    </row>
    <row r="222" spans="1:5">
      <c r="A222" s="3">
        <v>60</v>
      </c>
      <c r="B222">
        <v>1</v>
      </c>
      <c r="C222">
        <v>4.9000000000000004</v>
      </c>
    </row>
    <row r="223" spans="1:5">
      <c r="C223" t="s">
        <v>41</v>
      </c>
      <c r="D223" s="2">
        <f>C222/C210*100</f>
        <v>87.344028520499108</v>
      </c>
    </row>
    <row r="227" spans="1:6">
      <c r="A227" t="s">
        <v>15</v>
      </c>
      <c r="C227" s="4" t="s">
        <v>8</v>
      </c>
      <c r="E227" s="6" t="s">
        <v>9</v>
      </c>
      <c r="F227">
        <v>185.59</v>
      </c>
    </row>
    <row r="228" spans="1:6">
      <c r="A228" t="s">
        <v>1</v>
      </c>
      <c r="B228" t="s">
        <v>2</v>
      </c>
      <c r="C228" t="s">
        <v>6</v>
      </c>
      <c r="D228" t="s">
        <v>7</v>
      </c>
      <c r="E228" s="5" t="s">
        <v>14</v>
      </c>
    </row>
    <row r="229" spans="1:6">
      <c r="A229" s="3">
        <v>0</v>
      </c>
      <c r="B229">
        <f>A229/60</f>
        <v>0</v>
      </c>
      <c r="C229">
        <v>5.28</v>
      </c>
      <c r="D229">
        <v>5.34</v>
      </c>
      <c r="E229"/>
    </row>
    <row r="230" spans="1:6">
      <c r="A230" s="3">
        <v>5</v>
      </c>
      <c r="B230" s="2">
        <f t="shared" ref="B230:B240" si="12">A230/60</f>
        <v>8.3333333333333329E-2</v>
      </c>
      <c r="C230">
        <v>5.2</v>
      </c>
      <c r="D230">
        <v>5.33</v>
      </c>
      <c r="E230"/>
    </row>
    <row r="231" spans="1:6">
      <c r="A231" s="3">
        <v>10</v>
      </c>
      <c r="B231" s="2">
        <f t="shared" si="12"/>
        <v>0.16666666666666666</v>
      </c>
      <c r="D231">
        <v>5.31</v>
      </c>
      <c r="E231"/>
    </row>
    <row r="232" spans="1:6">
      <c r="A232" s="3">
        <v>15</v>
      </c>
      <c r="B232" s="2">
        <f t="shared" si="12"/>
        <v>0.25</v>
      </c>
      <c r="D232">
        <v>5.3</v>
      </c>
      <c r="E232"/>
    </row>
    <row r="233" spans="1:6">
      <c r="A233" s="3">
        <v>20</v>
      </c>
      <c r="B233" s="2">
        <f t="shared" si="12"/>
        <v>0.33333333333333331</v>
      </c>
      <c r="C233">
        <v>4.99</v>
      </c>
      <c r="E233"/>
    </row>
    <row r="234" spans="1:6">
      <c r="A234" s="3">
        <v>25</v>
      </c>
      <c r="B234" s="2">
        <f t="shared" si="12"/>
        <v>0.41666666666666669</v>
      </c>
      <c r="C234">
        <v>4.92</v>
      </c>
      <c r="E234"/>
    </row>
    <row r="235" spans="1:6">
      <c r="A235" s="3">
        <v>30</v>
      </c>
      <c r="B235" s="2">
        <f t="shared" si="12"/>
        <v>0.5</v>
      </c>
      <c r="C235">
        <v>4.8600000000000003</v>
      </c>
    </row>
    <row r="236" spans="1:6">
      <c r="A236" s="3">
        <v>35</v>
      </c>
      <c r="B236" s="2">
        <f t="shared" si="12"/>
        <v>0.58333333333333337</v>
      </c>
      <c r="C236">
        <v>4.79</v>
      </c>
    </row>
    <row r="237" spans="1:6">
      <c r="A237" s="3">
        <v>40</v>
      </c>
      <c r="B237" s="2">
        <f t="shared" si="12"/>
        <v>0.66666666666666663</v>
      </c>
      <c r="C237">
        <v>4.72</v>
      </c>
    </row>
    <row r="238" spans="1:6">
      <c r="A238" s="3">
        <v>45</v>
      </c>
      <c r="B238" s="2">
        <f t="shared" si="12"/>
        <v>0.75</v>
      </c>
      <c r="C238">
        <v>4.6500000000000004</v>
      </c>
    </row>
    <row r="239" spans="1:6">
      <c r="A239" s="3">
        <v>50</v>
      </c>
      <c r="B239" s="2">
        <f t="shared" si="12"/>
        <v>0.83333333333333337</v>
      </c>
      <c r="C239">
        <v>4.58</v>
      </c>
    </row>
    <row r="240" spans="1:6">
      <c r="A240" s="3">
        <v>55</v>
      </c>
      <c r="B240" s="2">
        <f t="shared" si="12"/>
        <v>0.91666666666666663</v>
      </c>
      <c r="C240">
        <v>4.5199999999999996</v>
      </c>
    </row>
    <row r="241" spans="1:6">
      <c r="A241" s="3">
        <v>60</v>
      </c>
      <c r="B241">
        <v>1</v>
      </c>
      <c r="C241">
        <v>4.45</v>
      </c>
    </row>
    <row r="242" spans="1:6">
      <c r="C242" t="s">
        <v>41</v>
      </c>
      <c r="D242" s="2">
        <f>C241/C229*100</f>
        <v>84.280303030303031</v>
      </c>
    </row>
    <row r="246" spans="1:6">
      <c r="A246" t="s">
        <v>16</v>
      </c>
      <c r="C246" s="4" t="s">
        <v>8</v>
      </c>
      <c r="E246" s="6" t="s">
        <v>9</v>
      </c>
      <c r="F246">
        <v>158.94999999999999</v>
      </c>
    </row>
    <row r="247" spans="1:6">
      <c r="A247" t="s">
        <v>1</v>
      </c>
      <c r="B247" t="s">
        <v>2</v>
      </c>
      <c r="C247" t="s">
        <v>6</v>
      </c>
      <c r="D247" t="s">
        <v>7</v>
      </c>
      <c r="E247" s="5" t="s">
        <v>14</v>
      </c>
    </row>
    <row r="248" spans="1:6">
      <c r="A248" s="3">
        <v>0</v>
      </c>
      <c r="B248">
        <f>A248/60</f>
        <v>0</v>
      </c>
      <c r="C248">
        <v>4.74</v>
      </c>
      <c r="E248">
        <v>4.93</v>
      </c>
    </row>
    <row r="249" spans="1:6">
      <c r="A249" s="3">
        <v>5</v>
      </c>
      <c r="B249" s="2">
        <f t="shared" ref="B249:B259" si="13">A249/60</f>
        <v>8.3333333333333329E-2</v>
      </c>
      <c r="C249">
        <v>4.67</v>
      </c>
      <c r="D249">
        <v>4.8499999999999996</v>
      </c>
      <c r="E249"/>
    </row>
    <row r="250" spans="1:6">
      <c r="A250" s="3">
        <v>10</v>
      </c>
      <c r="B250" s="2">
        <f t="shared" si="13"/>
        <v>0.16666666666666666</v>
      </c>
      <c r="C250">
        <v>4.58</v>
      </c>
      <c r="D250">
        <v>4.8</v>
      </c>
      <c r="E250"/>
    </row>
    <row r="251" spans="1:6">
      <c r="A251" s="3">
        <v>15</v>
      </c>
      <c r="B251" s="2">
        <f t="shared" si="13"/>
        <v>0.25</v>
      </c>
      <c r="C251">
        <v>4.47</v>
      </c>
      <c r="D251">
        <v>4.75</v>
      </c>
      <c r="E251"/>
    </row>
    <row r="252" spans="1:6">
      <c r="A252" s="3">
        <v>20</v>
      </c>
      <c r="B252" s="2">
        <f t="shared" si="13"/>
        <v>0.33333333333333331</v>
      </c>
      <c r="C252">
        <v>4.3499999999999996</v>
      </c>
      <c r="E252"/>
    </row>
    <row r="253" spans="1:6">
      <c r="A253" s="3">
        <v>25</v>
      </c>
      <c r="B253" s="2">
        <f t="shared" si="13"/>
        <v>0.41666666666666669</v>
      </c>
      <c r="C253">
        <v>4.25</v>
      </c>
      <c r="E253"/>
    </row>
    <row r="254" spans="1:6">
      <c r="A254" s="3">
        <v>30</v>
      </c>
      <c r="B254" s="2">
        <f t="shared" si="13"/>
        <v>0.5</v>
      </c>
      <c r="C254">
        <v>4.16</v>
      </c>
    </row>
    <row r="255" spans="1:6">
      <c r="A255" s="3">
        <v>35</v>
      </c>
      <c r="B255" s="2">
        <f t="shared" si="13"/>
        <v>0.58333333333333337</v>
      </c>
      <c r="C255">
        <v>4.07</v>
      </c>
    </row>
    <row r="256" spans="1:6">
      <c r="A256" s="3">
        <v>40</v>
      </c>
      <c r="B256" s="2">
        <f t="shared" si="13"/>
        <v>0.66666666666666663</v>
      </c>
      <c r="C256">
        <v>3.97</v>
      </c>
    </row>
    <row r="257" spans="1:5">
      <c r="A257" s="3">
        <v>45</v>
      </c>
      <c r="B257" s="2">
        <f t="shared" si="13"/>
        <v>0.75</v>
      </c>
      <c r="C257">
        <v>3.87</v>
      </c>
    </row>
    <row r="258" spans="1:5">
      <c r="A258" s="3">
        <v>50</v>
      </c>
      <c r="B258" s="2">
        <f t="shared" si="13"/>
        <v>0.83333333333333337</v>
      </c>
      <c r="C258">
        <v>3.78</v>
      </c>
    </row>
    <row r="259" spans="1:5">
      <c r="A259" s="3">
        <v>55</v>
      </c>
      <c r="B259" s="2">
        <f t="shared" si="13"/>
        <v>0.91666666666666663</v>
      </c>
      <c r="C259">
        <v>3.68</v>
      </c>
    </row>
    <row r="260" spans="1:5">
      <c r="A260" s="3">
        <v>60</v>
      </c>
      <c r="B260">
        <v>1</v>
      </c>
      <c r="C260">
        <v>3.57</v>
      </c>
    </row>
    <row r="261" spans="1:5">
      <c r="C261" t="s">
        <v>41</v>
      </c>
      <c r="D261" s="2">
        <f>C260/C248*100</f>
        <v>75.316455696202524</v>
      </c>
    </row>
    <row r="265" spans="1:5">
      <c r="C265" s="4" t="s">
        <v>8</v>
      </c>
      <c r="E265" s="6" t="s">
        <v>9</v>
      </c>
    </row>
    <row r="266" spans="1:5">
      <c r="A266" t="s">
        <v>1</v>
      </c>
      <c r="B266" t="s">
        <v>2</v>
      </c>
      <c r="C266" t="s">
        <v>6</v>
      </c>
      <c r="D266" t="s">
        <v>7</v>
      </c>
      <c r="E266" s="5" t="s">
        <v>14</v>
      </c>
    </row>
    <row r="267" spans="1:5">
      <c r="A267" s="3">
        <v>0</v>
      </c>
      <c r="B267">
        <f>A267/60</f>
        <v>0</v>
      </c>
      <c r="C267">
        <v>4.53</v>
      </c>
      <c r="D267">
        <v>4.5599999999999996</v>
      </c>
      <c r="E267"/>
    </row>
    <row r="268" spans="1:5">
      <c r="A268" s="3">
        <v>5</v>
      </c>
      <c r="B268" s="2">
        <f t="shared" ref="B268:B278" si="14">A268/60</f>
        <v>8.3333333333333329E-2</v>
      </c>
      <c r="C268">
        <v>4.42</v>
      </c>
      <c r="D268">
        <v>4.53</v>
      </c>
      <c r="E268"/>
    </row>
    <row r="269" spans="1:5">
      <c r="A269" s="3">
        <v>10</v>
      </c>
      <c r="B269" s="2">
        <f t="shared" si="14"/>
        <v>0.16666666666666666</v>
      </c>
      <c r="C269">
        <v>4.32</v>
      </c>
      <c r="D269">
        <v>4.5</v>
      </c>
      <c r="E269"/>
    </row>
    <row r="270" spans="1:5">
      <c r="A270" s="3">
        <v>15</v>
      </c>
      <c r="B270" s="2">
        <f t="shared" si="14"/>
        <v>0.25</v>
      </c>
      <c r="C270">
        <v>4.2300000000000004</v>
      </c>
      <c r="D270">
        <v>4.47</v>
      </c>
      <c r="E270"/>
    </row>
    <row r="271" spans="1:5">
      <c r="A271" s="3">
        <v>20</v>
      </c>
      <c r="B271" s="2">
        <f t="shared" si="14"/>
        <v>0.33333333333333331</v>
      </c>
      <c r="C271">
        <v>4.13</v>
      </c>
      <c r="E271"/>
    </row>
    <row r="272" spans="1:5">
      <c r="A272" s="3">
        <v>25</v>
      </c>
      <c r="B272" s="2">
        <f t="shared" si="14"/>
        <v>0.41666666666666669</v>
      </c>
      <c r="C272">
        <v>4.04</v>
      </c>
      <c r="E272"/>
    </row>
    <row r="273" spans="1:4">
      <c r="A273" s="3">
        <v>30</v>
      </c>
      <c r="B273" s="2">
        <f t="shared" si="14"/>
        <v>0.5</v>
      </c>
      <c r="C273">
        <v>3.94</v>
      </c>
    </row>
    <row r="274" spans="1:4">
      <c r="A274" s="3">
        <v>35</v>
      </c>
      <c r="B274" s="2">
        <f t="shared" si="14"/>
        <v>0.58333333333333337</v>
      </c>
      <c r="C274">
        <v>3.85</v>
      </c>
    </row>
    <row r="275" spans="1:4">
      <c r="A275" s="3">
        <v>40</v>
      </c>
      <c r="B275" s="2">
        <f t="shared" si="14"/>
        <v>0.66666666666666663</v>
      </c>
      <c r="C275">
        <v>3.74</v>
      </c>
    </row>
    <row r="276" spans="1:4">
      <c r="A276" s="3">
        <v>45</v>
      </c>
      <c r="B276" s="2">
        <f t="shared" si="14"/>
        <v>0.75</v>
      </c>
      <c r="C276">
        <v>3.61</v>
      </c>
    </row>
    <row r="277" spans="1:4">
      <c r="A277" s="3">
        <v>50</v>
      </c>
      <c r="B277" s="2">
        <f t="shared" si="14"/>
        <v>0.83333333333333337</v>
      </c>
      <c r="C277">
        <v>3.47</v>
      </c>
    </row>
    <row r="278" spans="1:4">
      <c r="A278" s="3">
        <v>55</v>
      </c>
      <c r="B278" s="2">
        <f t="shared" si="14"/>
        <v>0.91666666666666663</v>
      </c>
      <c r="C278">
        <v>3.38</v>
      </c>
    </row>
    <row r="279" spans="1:4">
      <c r="A279" s="3">
        <v>60</v>
      </c>
      <c r="B279">
        <v>1</v>
      </c>
      <c r="C279">
        <v>3.26</v>
      </c>
    </row>
    <row r="280" spans="1:4">
      <c r="C280" t="s">
        <v>41</v>
      </c>
      <c r="D280" s="2">
        <f>C279/C267*100</f>
        <v>71.964679911699776</v>
      </c>
    </row>
    <row r="283" spans="1:4">
      <c r="A283" s="1">
        <v>40813</v>
      </c>
    </row>
    <row r="284" spans="1:4">
      <c r="A284" t="s">
        <v>10</v>
      </c>
      <c r="C284" s="4" t="s">
        <v>9</v>
      </c>
    </row>
    <row r="285" spans="1:4">
      <c r="A285" t="s">
        <v>1</v>
      </c>
      <c r="B285" t="s">
        <v>2</v>
      </c>
      <c r="C285" t="s">
        <v>3</v>
      </c>
      <c r="D285" t="s">
        <v>4</v>
      </c>
    </row>
    <row r="286" spans="1:4">
      <c r="A286" s="3">
        <v>0</v>
      </c>
      <c r="B286">
        <f>A286/60</f>
        <v>0</v>
      </c>
      <c r="C286">
        <v>4.8099999999999996</v>
      </c>
      <c r="D286">
        <v>4.8499999999999996</v>
      </c>
    </row>
    <row r="287" spans="1:4">
      <c r="A287" s="3">
        <v>5</v>
      </c>
      <c r="B287" s="2">
        <f t="shared" ref="B287:B297" si="15">A287/60</f>
        <v>8.3333333333333329E-2</v>
      </c>
      <c r="C287">
        <v>4.74</v>
      </c>
      <c r="D287">
        <v>4.82</v>
      </c>
    </row>
    <row r="288" spans="1:4">
      <c r="A288" s="3">
        <v>10</v>
      </c>
      <c r="B288" s="2">
        <f t="shared" si="15"/>
        <v>0.16666666666666666</v>
      </c>
      <c r="C288">
        <v>4.67</v>
      </c>
      <c r="D288">
        <v>4.79</v>
      </c>
    </row>
    <row r="289" spans="1:4">
      <c r="A289" s="3">
        <v>15</v>
      </c>
      <c r="B289" s="2">
        <f t="shared" si="15"/>
        <v>0.25</v>
      </c>
      <c r="C289">
        <v>4.5999999999999996</v>
      </c>
      <c r="D289">
        <v>4.76</v>
      </c>
    </row>
    <row r="290" spans="1:4">
      <c r="A290" s="3">
        <v>20</v>
      </c>
      <c r="B290" s="2">
        <f t="shared" si="15"/>
        <v>0.33333333333333331</v>
      </c>
    </row>
    <row r="291" spans="1:4">
      <c r="A291" s="3">
        <v>25</v>
      </c>
      <c r="B291" s="2">
        <f t="shared" si="15"/>
        <v>0.41666666666666669</v>
      </c>
    </row>
    <row r="292" spans="1:4">
      <c r="A292" s="3">
        <v>30</v>
      </c>
      <c r="B292" s="2">
        <f t="shared" si="15"/>
        <v>0.5</v>
      </c>
      <c r="C292">
        <f>4.38</f>
        <v>4.38</v>
      </c>
    </row>
    <row r="293" spans="1:4">
      <c r="A293" s="3">
        <v>35</v>
      </c>
      <c r="B293" s="2">
        <f t="shared" si="15"/>
        <v>0.58333333333333337</v>
      </c>
      <c r="C293">
        <v>4.32</v>
      </c>
    </row>
    <row r="294" spans="1:4">
      <c r="A294" s="3">
        <v>40</v>
      </c>
      <c r="B294" s="2">
        <f t="shared" si="15"/>
        <v>0.66666666666666663</v>
      </c>
      <c r="C294">
        <v>4.26</v>
      </c>
    </row>
    <row r="295" spans="1:4">
      <c r="A295" s="3">
        <v>45</v>
      </c>
      <c r="B295" s="2">
        <f t="shared" si="15"/>
        <v>0.75</v>
      </c>
      <c r="C295">
        <v>4.2</v>
      </c>
    </row>
    <row r="296" spans="1:4">
      <c r="A296" s="3">
        <v>50</v>
      </c>
      <c r="B296" s="2">
        <f t="shared" si="15"/>
        <v>0.83333333333333337</v>
      </c>
      <c r="C296">
        <v>4.13</v>
      </c>
    </row>
    <row r="297" spans="1:4">
      <c r="A297" s="3">
        <v>55</v>
      </c>
      <c r="B297" s="2">
        <f t="shared" si="15"/>
        <v>0.91666666666666663</v>
      </c>
      <c r="C297">
        <v>4.0599999999999996</v>
      </c>
    </row>
    <row r="298" spans="1:4">
      <c r="A298" s="3">
        <v>60</v>
      </c>
      <c r="B298">
        <v>1</v>
      </c>
      <c r="C298">
        <v>4.03</v>
      </c>
    </row>
    <row r="299" spans="1:4">
      <c r="C299" t="s">
        <v>41</v>
      </c>
      <c r="D299" s="2">
        <f>C298/C286*100</f>
        <v>83.78378378378379</v>
      </c>
    </row>
    <row r="303" spans="1:4">
      <c r="A303" t="s">
        <v>10</v>
      </c>
      <c r="C303" s="4" t="s">
        <v>9</v>
      </c>
      <c r="D303">
        <v>176.15</v>
      </c>
    </row>
    <row r="304" spans="1:4">
      <c r="A304" t="s">
        <v>1</v>
      </c>
      <c r="B304" t="s">
        <v>2</v>
      </c>
      <c r="C304" t="s">
        <v>3</v>
      </c>
      <c r="D304" t="s">
        <v>4</v>
      </c>
    </row>
    <row r="305" spans="1:4">
      <c r="A305" s="3">
        <v>0</v>
      </c>
      <c r="B305">
        <f>A305/60</f>
        <v>0</v>
      </c>
      <c r="C305">
        <v>4.87</v>
      </c>
      <c r="D305">
        <v>4.88</v>
      </c>
    </row>
    <row r="306" spans="1:4">
      <c r="A306" s="3">
        <v>5</v>
      </c>
      <c r="B306" s="2">
        <f t="shared" ref="B306:B316" si="16">A306/60</f>
        <v>8.3333333333333329E-2</v>
      </c>
      <c r="C306">
        <v>4.79</v>
      </c>
      <c r="D306">
        <v>4.8499999999999996</v>
      </c>
    </row>
    <row r="307" spans="1:4">
      <c r="A307" s="3">
        <v>10</v>
      </c>
      <c r="B307" s="2">
        <f t="shared" si="16"/>
        <v>0.16666666666666666</v>
      </c>
      <c r="C307">
        <v>4.72</v>
      </c>
      <c r="D307">
        <v>4.83</v>
      </c>
    </row>
    <row r="308" spans="1:4">
      <c r="A308" s="3">
        <v>15</v>
      </c>
      <c r="B308" s="2">
        <f t="shared" si="16"/>
        <v>0.25</v>
      </c>
      <c r="C308">
        <v>4.6399999999999997</v>
      </c>
      <c r="D308">
        <v>4.8</v>
      </c>
    </row>
    <row r="309" spans="1:4">
      <c r="A309" s="3">
        <v>20</v>
      </c>
      <c r="B309" s="2">
        <f t="shared" si="16"/>
        <v>0.33333333333333331</v>
      </c>
      <c r="C309">
        <v>4.5599999999999996</v>
      </c>
    </row>
    <row r="310" spans="1:4">
      <c r="A310" s="3">
        <v>25</v>
      </c>
      <c r="B310" s="2">
        <f t="shared" si="16"/>
        <v>0.41666666666666669</v>
      </c>
      <c r="C310">
        <v>4.49</v>
      </c>
    </row>
    <row r="311" spans="1:4">
      <c r="A311" s="3">
        <v>30</v>
      </c>
      <c r="B311" s="2">
        <f t="shared" si="16"/>
        <v>0.5</v>
      </c>
      <c r="C311">
        <v>4.41</v>
      </c>
    </row>
    <row r="312" spans="1:4">
      <c r="A312" s="3">
        <v>35</v>
      </c>
      <c r="B312" s="2">
        <f t="shared" si="16"/>
        <v>0.58333333333333337</v>
      </c>
      <c r="C312">
        <v>4.3499999999999996</v>
      </c>
    </row>
    <row r="313" spans="1:4">
      <c r="A313" s="3">
        <v>40</v>
      </c>
      <c r="B313" s="2">
        <f t="shared" si="16"/>
        <v>0.66666666666666663</v>
      </c>
      <c r="C313">
        <v>4.28</v>
      </c>
    </row>
    <row r="314" spans="1:4">
      <c r="A314" s="3">
        <v>45</v>
      </c>
      <c r="B314" s="2">
        <f t="shared" si="16"/>
        <v>0.75</v>
      </c>
      <c r="C314">
        <v>4.22</v>
      </c>
    </row>
    <row r="315" spans="1:4">
      <c r="A315" s="3">
        <v>50</v>
      </c>
      <c r="B315" s="2">
        <f t="shared" si="16"/>
        <v>0.83333333333333337</v>
      </c>
      <c r="C315">
        <v>4.16</v>
      </c>
    </row>
    <row r="316" spans="1:4">
      <c r="A316" s="3">
        <v>55</v>
      </c>
      <c r="B316" s="2">
        <f t="shared" si="16"/>
        <v>0.91666666666666663</v>
      </c>
      <c r="C316">
        <v>4.09</v>
      </c>
    </row>
    <row r="317" spans="1:4">
      <c r="A317" s="3">
        <v>60</v>
      </c>
      <c r="B317">
        <v>1</v>
      </c>
    </row>
    <row r="318" spans="1:4">
      <c r="C318" t="s">
        <v>41</v>
      </c>
      <c r="D318" s="2">
        <f>C316/C305*100</f>
        <v>83.983572895277206</v>
      </c>
    </row>
    <row r="320" spans="1:4">
      <c r="A320" s="1">
        <v>40820</v>
      </c>
    </row>
    <row r="321" spans="1:4">
      <c r="A321" t="s">
        <v>0</v>
      </c>
      <c r="C321" s="4" t="s">
        <v>9</v>
      </c>
      <c r="D321">
        <v>119.12</v>
      </c>
    </row>
    <row r="322" spans="1:4">
      <c r="A322" t="s">
        <v>1</v>
      </c>
      <c r="B322" t="s">
        <v>2</v>
      </c>
      <c r="C322" t="s">
        <v>3</v>
      </c>
      <c r="D322" t="s">
        <v>4</v>
      </c>
    </row>
    <row r="323" spans="1:4">
      <c r="A323" s="3">
        <v>0</v>
      </c>
      <c r="B323">
        <f>A323/60</f>
        <v>0</v>
      </c>
      <c r="C323">
        <v>5.69</v>
      </c>
      <c r="D323">
        <v>5.31</v>
      </c>
    </row>
    <row r="324" spans="1:4">
      <c r="A324" s="3">
        <v>5</v>
      </c>
      <c r="B324" s="2">
        <f t="shared" ref="B324:B334" si="17">A324/60</f>
        <v>8.3333333333333329E-2</v>
      </c>
      <c r="C324">
        <v>5.61</v>
      </c>
      <c r="D324">
        <v>5.28</v>
      </c>
    </row>
    <row r="325" spans="1:4">
      <c r="A325" s="3">
        <v>10</v>
      </c>
      <c r="B325" s="2">
        <f t="shared" si="17"/>
        <v>0.16666666666666666</v>
      </c>
      <c r="C325">
        <v>5.53</v>
      </c>
      <c r="D325">
        <v>5.26</v>
      </c>
    </row>
    <row r="326" spans="1:4">
      <c r="A326" s="3">
        <v>15</v>
      </c>
      <c r="B326" s="2">
        <f t="shared" si="17"/>
        <v>0.25</v>
      </c>
      <c r="C326">
        <v>5.47</v>
      </c>
      <c r="D326">
        <v>5.23</v>
      </c>
    </row>
    <row r="327" spans="1:4">
      <c r="A327" s="3">
        <v>20</v>
      </c>
      <c r="B327" s="2">
        <f t="shared" si="17"/>
        <v>0.33333333333333331</v>
      </c>
      <c r="C327">
        <v>5.4</v>
      </c>
    </row>
    <row r="328" spans="1:4">
      <c r="A328" s="3">
        <v>25</v>
      </c>
      <c r="B328" s="2">
        <f t="shared" si="17"/>
        <v>0.41666666666666669</v>
      </c>
      <c r="C328">
        <v>5.34</v>
      </c>
    </row>
    <row r="329" spans="1:4">
      <c r="A329" s="3">
        <v>30</v>
      </c>
      <c r="B329" s="2">
        <f t="shared" si="17"/>
        <v>0.5</v>
      </c>
      <c r="C329">
        <v>5.29</v>
      </c>
    </row>
    <row r="330" spans="1:4">
      <c r="A330" s="3">
        <v>35</v>
      </c>
      <c r="B330" s="2">
        <f t="shared" si="17"/>
        <v>0.58333333333333337</v>
      </c>
    </row>
    <row r="331" spans="1:4">
      <c r="A331" s="3">
        <v>40</v>
      </c>
      <c r="B331" s="2">
        <f t="shared" si="17"/>
        <v>0.66666666666666663</v>
      </c>
      <c r="C331">
        <v>5.18</v>
      </c>
    </row>
    <row r="332" spans="1:4">
      <c r="A332" s="3">
        <v>45</v>
      </c>
      <c r="B332" s="2">
        <f t="shared" si="17"/>
        <v>0.75</v>
      </c>
      <c r="C332">
        <v>5.13</v>
      </c>
    </row>
    <row r="333" spans="1:4">
      <c r="A333" s="3">
        <v>50</v>
      </c>
      <c r="B333" s="2">
        <f t="shared" si="17"/>
        <v>0.83333333333333337</v>
      </c>
      <c r="C333">
        <v>5.0599999999999996</v>
      </c>
    </row>
    <row r="334" spans="1:4">
      <c r="A334" s="3">
        <v>55</v>
      </c>
      <c r="B334" s="2">
        <f t="shared" si="17"/>
        <v>0.91666666666666663</v>
      </c>
      <c r="C334">
        <v>5.01</v>
      </c>
    </row>
    <row r="335" spans="1:4">
      <c r="A335" s="3">
        <v>60</v>
      </c>
      <c r="B335">
        <v>1</v>
      </c>
      <c r="C335">
        <v>4.96</v>
      </c>
    </row>
    <row r="336" spans="1:4">
      <c r="C336" t="s">
        <v>41</v>
      </c>
      <c r="D336" s="2">
        <f>C335/C323*100</f>
        <v>87.170474516695947</v>
      </c>
    </row>
    <row r="338" spans="1:4">
      <c r="A338" t="s">
        <v>15</v>
      </c>
      <c r="C338" s="4" t="s">
        <v>9</v>
      </c>
      <c r="D338">
        <v>174.91</v>
      </c>
    </row>
    <row r="339" spans="1:4">
      <c r="A339" t="s">
        <v>1</v>
      </c>
      <c r="B339" t="s">
        <v>2</v>
      </c>
      <c r="C339" t="s">
        <v>3</v>
      </c>
      <c r="D339" t="s">
        <v>4</v>
      </c>
    </row>
    <row r="340" spans="1:4">
      <c r="A340" s="3">
        <v>0</v>
      </c>
      <c r="B340">
        <f>A340/60</f>
        <v>0</v>
      </c>
      <c r="C340">
        <v>5.24</v>
      </c>
      <c r="D340">
        <v>5.31</v>
      </c>
    </row>
    <row r="341" spans="1:4">
      <c r="A341" s="3">
        <v>5</v>
      </c>
      <c r="B341" s="2">
        <f t="shared" ref="B341:B351" si="18">A341/60</f>
        <v>8.3333333333333329E-2</v>
      </c>
      <c r="C341">
        <v>5.17</v>
      </c>
      <c r="D341">
        <v>5.28</v>
      </c>
    </row>
    <row r="342" spans="1:4">
      <c r="A342" s="3">
        <v>10</v>
      </c>
      <c r="B342" s="2">
        <f t="shared" si="18"/>
        <v>0.16666666666666666</v>
      </c>
      <c r="C342">
        <v>5.0999999999999996</v>
      </c>
      <c r="D342">
        <v>5.26</v>
      </c>
    </row>
    <row r="343" spans="1:4">
      <c r="A343" s="3">
        <v>15</v>
      </c>
      <c r="B343" s="2">
        <f t="shared" si="18"/>
        <v>0.25</v>
      </c>
      <c r="C343">
        <v>5.03</v>
      </c>
      <c r="D343">
        <v>5.23</v>
      </c>
    </row>
    <row r="344" spans="1:4">
      <c r="A344" s="3">
        <v>20</v>
      </c>
      <c r="B344" s="2">
        <f t="shared" si="18"/>
        <v>0.33333333333333331</v>
      </c>
      <c r="C344">
        <v>4.96</v>
      </c>
    </row>
    <row r="345" spans="1:4">
      <c r="A345" s="3">
        <v>25</v>
      </c>
      <c r="B345" s="2">
        <f t="shared" si="18"/>
        <v>0.41666666666666669</v>
      </c>
      <c r="C345">
        <v>4.8899999999999997</v>
      </c>
    </row>
    <row r="346" spans="1:4">
      <c r="A346" s="3">
        <v>30</v>
      </c>
      <c r="B346" s="2">
        <f t="shared" si="18"/>
        <v>0.5</v>
      </c>
      <c r="C346">
        <v>4.82</v>
      </c>
    </row>
    <row r="347" spans="1:4">
      <c r="A347" s="3">
        <v>35</v>
      </c>
      <c r="B347" s="2">
        <f t="shared" si="18"/>
        <v>0.58333333333333337</v>
      </c>
      <c r="C347">
        <v>4.75</v>
      </c>
    </row>
    <row r="348" spans="1:4">
      <c r="A348" s="3">
        <v>40</v>
      </c>
      <c r="B348" s="2">
        <f t="shared" si="18"/>
        <v>0.66666666666666663</v>
      </c>
      <c r="C348">
        <v>4.68</v>
      </c>
    </row>
    <row r="349" spans="1:4">
      <c r="A349" s="3">
        <v>45</v>
      </c>
      <c r="B349" s="2">
        <f t="shared" si="18"/>
        <v>0.75</v>
      </c>
      <c r="C349">
        <v>4.62</v>
      </c>
    </row>
    <row r="350" spans="1:4">
      <c r="A350" s="3">
        <v>50</v>
      </c>
      <c r="B350" s="2">
        <f t="shared" si="18"/>
        <v>0.83333333333333337</v>
      </c>
      <c r="C350">
        <v>4.55</v>
      </c>
    </row>
    <row r="351" spans="1:4">
      <c r="A351" s="3">
        <v>55</v>
      </c>
      <c r="B351" s="2">
        <f t="shared" si="18"/>
        <v>0.91666666666666663</v>
      </c>
      <c r="C351">
        <v>4.4800000000000004</v>
      </c>
    </row>
    <row r="352" spans="1:4">
      <c r="A352" s="3">
        <v>60</v>
      </c>
      <c r="B352">
        <v>1</v>
      </c>
      <c r="C352">
        <v>4.41</v>
      </c>
    </row>
    <row r="353" spans="1:4">
      <c r="C353" t="s">
        <v>41</v>
      </c>
      <c r="D353" s="2">
        <f>C352/C340*100</f>
        <v>84.160305343511453</v>
      </c>
    </row>
    <row r="356" spans="1:4">
      <c r="A356" t="s">
        <v>16</v>
      </c>
      <c r="C356" s="4" t="s">
        <v>9</v>
      </c>
      <c r="D356">
        <v>39.81</v>
      </c>
    </row>
    <row r="357" spans="1:4">
      <c r="A357" t="s">
        <v>1</v>
      </c>
      <c r="B357" t="s">
        <v>2</v>
      </c>
      <c r="C357" t="s">
        <v>3</v>
      </c>
      <c r="D357" t="s">
        <v>4</v>
      </c>
    </row>
    <row r="358" spans="1:4">
      <c r="A358" s="3">
        <v>0</v>
      </c>
      <c r="B358">
        <f>A358/60</f>
        <v>0</v>
      </c>
      <c r="C358">
        <v>4.6399999999999997</v>
      </c>
      <c r="D358">
        <v>4.72</v>
      </c>
    </row>
    <row r="359" spans="1:4">
      <c r="A359" s="3">
        <v>5</v>
      </c>
      <c r="B359" s="2">
        <f t="shared" ref="B359:B369" si="19">A359/60</f>
        <v>8.3333333333333329E-2</v>
      </c>
      <c r="C359">
        <v>4.57</v>
      </c>
      <c r="D359">
        <v>4.68</v>
      </c>
    </row>
    <row r="360" spans="1:4">
      <c r="A360" s="3">
        <v>10</v>
      </c>
      <c r="B360" s="2">
        <f t="shared" si="19"/>
        <v>0.16666666666666666</v>
      </c>
      <c r="C360">
        <v>4.49</v>
      </c>
      <c r="D360">
        <v>4.6500000000000004</v>
      </c>
    </row>
    <row r="361" spans="1:4">
      <c r="A361" s="3">
        <v>15</v>
      </c>
      <c r="B361" s="2">
        <f t="shared" si="19"/>
        <v>0.25</v>
      </c>
      <c r="C361">
        <v>4.41</v>
      </c>
      <c r="D361">
        <v>4.6100000000000003</v>
      </c>
    </row>
    <row r="362" spans="1:4">
      <c r="A362" s="3">
        <v>20</v>
      </c>
      <c r="B362" s="2">
        <f t="shared" si="19"/>
        <v>0.33333333333333331</v>
      </c>
      <c r="C362">
        <v>4.3600000000000003</v>
      </c>
    </row>
    <row r="363" spans="1:4">
      <c r="A363" s="3">
        <v>25</v>
      </c>
      <c r="B363" s="2">
        <f t="shared" si="19"/>
        <v>0.41666666666666669</v>
      </c>
      <c r="C363">
        <v>4.3</v>
      </c>
    </row>
    <row r="364" spans="1:4">
      <c r="A364" s="3">
        <v>30</v>
      </c>
      <c r="B364" s="2">
        <f t="shared" si="19"/>
        <v>0.5</v>
      </c>
      <c r="C364">
        <v>4.2300000000000004</v>
      </c>
    </row>
    <row r="365" spans="1:4">
      <c r="A365" s="3">
        <v>35</v>
      </c>
      <c r="B365" s="2">
        <f t="shared" si="19"/>
        <v>0.58333333333333337</v>
      </c>
      <c r="C365">
        <v>4.17</v>
      </c>
    </row>
    <row r="366" spans="1:4">
      <c r="A366" s="3">
        <v>40</v>
      </c>
      <c r="B366" s="2">
        <f t="shared" si="19"/>
        <v>0.66666666666666663</v>
      </c>
      <c r="C366">
        <v>4.0999999999999996</v>
      </c>
    </row>
    <row r="367" spans="1:4">
      <c r="A367" s="3">
        <v>45</v>
      </c>
      <c r="B367" s="2">
        <f t="shared" si="19"/>
        <v>0.75</v>
      </c>
      <c r="C367">
        <v>4.04</v>
      </c>
    </row>
    <row r="368" spans="1:4">
      <c r="A368" s="3">
        <v>50</v>
      </c>
      <c r="B368" s="2">
        <f t="shared" si="19"/>
        <v>0.83333333333333337</v>
      </c>
      <c r="C368">
        <v>3.97</v>
      </c>
    </row>
    <row r="369" spans="1:4">
      <c r="A369" s="3">
        <v>55</v>
      </c>
      <c r="B369" s="2">
        <f t="shared" si="19"/>
        <v>0.91666666666666663</v>
      </c>
      <c r="C369">
        <v>3.91</v>
      </c>
    </row>
    <row r="370" spans="1:4">
      <c r="A370" s="3">
        <v>60</v>
      </c>
      <c r="B370">
        <v>1</v>
      </c>
      <c r="C370">
        <v>3.84</v>
      </c>
    </row>
    <row r="371" spans="1:4">
      <c r="C371" t="s">
        <v>41</v>
      </c>
      <c r="D371" s="2">
        <f>C370/C358*100</f>
        <v>82.758620689655174</v>
      </c>
    </row>
    <row r="373" spans="1:4">
      <c r="A373" t="s">
        <v>11</v>
      </c>
      <c r="C373" s="4" t="s">
        <v>9</v>
      </c>
      <c r="D373">
        <v>247.45</v>
      </c>
    </row>
    <row r="374" spans="1:4">
      <c r="A374" t="s">
        <v>1</v>
      </c>
      <c r="B374" t="s">
        <v>2</v>
      </c>
      <c r="C374" t="s">
        <v>3</v>
      </c>
      <c r="D374" t="s">
        <v>4</v>
      </c>
    </row>
    <row r="375" spans="1:4">
      <c r="A375" s="3">
        <v>0</v>
      </c>
      <c r="B375">
        <f>A375/60</f>
        <v>0</v>
      </c>
      <c r="C375">
        <v>4.3499999999999996</v>
      </c>
      <c r="D375">
        <v>4.47</v>
      </c>
    </row>
    <row r="376" spans="1:4">
      <c r="A376" s="3">
        <v>5</v>
      </c>
      <c r="B376" s="2">
        <f t="shared" ref="B376:B386" si="20">A376/60</f>
        <v>8.3333333333333329E-2</v>
      </c>
      <c r="C376">
        <v>4.21</v>
      </c>
      <c r="D376">
        <v>4.42</v>
      </c>
    </row>
    <row r="377" spans="1:4">
      <c r="A377" s="3">
        <v>10</v>
      </c>
      <c r="B377" s="2">
        <f t="shared" si="20"/>
        <v>0.16666666666666666</v>
      </c>
      <c r="D377">
        <v>4.3600000000000003</v>
      </c>
    </row>
    <row r="378" spans="1:4">
      <c r="A378" s="3">
        <v>15</v>
      </c>
      <c r="B378" s="2">
        <f t="shared" si="20"/>
        <v>0.25</v>
      </c>
      <c r="C378">
        <v>3.99</v>
      </c>
      <c r="D378">
        <v>4.32</v>
      </c>
    </row>
    <row r="379" spans="1:4">
      <c r="A379" s="3">
        <v>20</v>
      </c>
      <c r="B379" s="2">
        <f t="shared" si="20"/>
        <v>0.33333333333333331</v>
      </c>
      <c r="C379">
        <v>3.88</v>
      </c>
    </row>
    <row r="380" spans="1:4">
      <c r="A380" s="3">
        <v>25</v>
      </c>
      <c r="B380" s="2">
        <f t="shared" si="20"/>
        <v>0.41666666666666669</v>
      </c>
    </row>
    <row r="381" spans="1:4">
      <c r="A381" s="3">
        <v>30</v>
      </c>
      <c r="B381" s="2">
        <f t="shared" si="20"/>
        <v>0.5</v>
      </c>
      <c r="C381">
        <v>3.66</v>
      </c>
    </row>
    <row r="382" spans="1:4">
      <c r="A382" s="3">
        <v>35</v>
      </c>
      <c r="B382" s="2">
        <f t="shared" si="20"/>
        <v>0.58333333333333337</v>
      </c>
      <c r="C382">
        <v>3.56</v>
      </c>
    </row>
    <row r="383" spans="1:4">
      <c r="A383" s="3">
        <v>40</v>
      </c>
      <c r="B383" s="2">
        <f t="shared" si="20"/>
        <v>0.66666666666666663</v>
      </c>
      <c r="C383">
        <v>3.45</v>
      </c>
    </row>
    <row r="384" spans="1:4">
      <c r="A384" s="3">
        <v>45</v>
      </c>
      <c r="B384" s="2">
        <f t="shared" si="20"/>
        <v>0.75</v>
      </c>
      <c r="C384">
        <v>3.34</v>
      </c>
    </row>
    <row r="385" spans="1:5">
      <c r="A385" s="3">
        <v>50</v>
      </c>
      <c r="B385" s="2">
        <f t="shared" si="20"/>
        <v>0.83333333333333337</v>
      </c>
      <c r="C385">
        <v>3.22</v>
      </c>
    </row>
    <row r="386" spans="1:5">
      <c r="A386" s="3">
        <v>55</v>
      </c>
      <c r="B386" s="2">
        <f t="shared" si="20"/>
        <v>0.91666666666666663</v>
      </c>
      <c r="C386">
        <v>3.11</v>
      </c>
    </row>
    <row r="387" spans="1:5">
      <c r="A387" s="3">
        <v>60</v>
      </c>
      <c r="B387">
        <v>1</v>
      </c>
      <c r="C387">
        <v>3</v>
      </c>
    </row>
    <row r="388" spans="1:5">
      <c r="C388" t="s">
        <v>41</v>
      </c>
      <c r="D388" s="2">
        <f>C387/C375*100</f>
        <v>68.965517241379317</v>
      </c>
    </row>
    <row r="392" spans="1:5">
      <c r="A392" s="1">
        <v>40822</v>
      </c>
    </row>
    <row r="393" spans="1:5">
      <c r="A393" t="s">
        <v>0</v>
      </c>
      <c r="C393" s="4" t="s">
        <v>9</v>
      </c>
      <c r="D393">
        <v>232.85</v>
      </c>
    </row>
    <row r="394" spans="1:5">
      <c r="A394" t="s">
        <v>1</v>
      </c>
      <c r="B394" t="s">
        <v>2</v>
      </c>
      <c r="C394" t="s">
        <v>3</v>
      </c>
      <c r="D394" t="s">
        <v>4</v>
      </c>
      <c r="E394" s="5" t="s">
        <v>40</v>
      </c>
    </row>
    <row r="395" spans="1:5">
      <c r="A395" s="3">
        <v>0</v>
      </c>
      <c r="B395">
        <f>A395/60</f>
        <v>0</v>
      </c>
      <c r="C395">
        <v>5.46</v>
      </c>
      <c r="D395">
        <v>5.57</v>
      </c>
      <c r="E395" s="3">
        <f>C395</f>
        <v>5.46</v>
      </c>
    </row>
    <row r="396" spans="1:5">
      <c r="A396" s="3">
        <v>5</v>
      </c>
      <c r="B396" s="2">
        <f t="shared" ref="B396:B406" si="21">A396/60</f>
        <v>8.3333333333333329E-2</v>
      </c>
      <c r="C396">
        <v>5.39</v>
      </c>
      <c r="D396">
        <v>5.54</v>
      </c>
      <c r="E396" s="3"/>
    </row>
    <row r="397" spans="1:5">
      <c r="A397" s="3">
        <v>10</v>
      </c>
      <c r="B397" s="2">
        <f t="shared" si="21"/>
        <v>0.16666666666666666</v>
      </c>
      <c r="C397">
        <v>5.32</v>
      </c>
      <c r="D397">
        <v>5.49</v>
      </c>
      <c r="E397" s="3"/>
    </row>
    <row r="398" spans="1:5">
      <c r="A398" s="3">
        <v>15</v>
      </c>
      <c r="B398" s="2">
        <f t="shared" si="21"/>
        <v>0.25</v>
      </c>
      <c r="C398">
        <v>5.25</v>
      </c>
      <c r="D398">
        <v>5.46</v>
      </c>
      <c r="E398" s="3"/>
    </row>
    <row r="399" spans="1:5">
      <c r="A399" s="3">
        <v>20</v>
      </c>
      <c r="B399" s="2">
        <f t="shared" si="21"/>
        <v>0.33333333333333331</v>
      </c>
      <c r="C399">
        <v>5.18</v>
      </c>
      <c r="E399" s="3"/>
    </row>
    <row r="400" spans="1:5">
      <c r="A400" s="3">
        <v>25</v>
      </c>
      <c r="B400" s="2">
        <f t="shared" si="21"/>
        <v>0.41666666666666669</v>
      </c>
      <c r="C400">
        <v>5.12</v>
      </c>
      <c r="E400" s="3"/>
    </row>
    <row r="401" spans="1:5">
      <c r="A401" s="3">
        <v>30</v>
      </c>
      <c r="B401" s="2">
        <f t="shared" si="21"/>
        <v>0.5</v>
      </c>
      <c r="C401">
        <v>5.0599999999999996</v>
      </c>
      <c r="E401" s="3">
        <f>C401</f>
        <v>5.0599999999999996</v>
      </c>
    </row>
    <row r="402" spans="1:5">
      <c r="A402" s="3">
        <v>35</v>
      </c>
      <c r="B402" s="2">
        <f t="shared" si="21"/>
        <v>0.58333333333333337</v>
      </c>
      <c r="C402">
        <v>5.01</v>
      </c>
      <c r="E402" s="3"/>
    </row>
    <row r="403" spans="1:5">
      <c r="A403" s="3">
        <v>40</v>
      </c>
      <c r="B403" s="2">
        <f t="shared" si="21"/>
        <v>0.66666666666666663</v>
      </c>
      <c r="C403">
        <v>4.95</v>
      </c>
      <c r="E403" s="3"/>
    </row>
    <row r="404" spans="1:5">
      <c r="A404" s="3">
        <v>45</v>
      </c>
      <c r="B404" s="2">
        <f t="shared" si="21"/>
        <v>0.75</v>
      </c>
      <c r="C404">
        <v>4.8899999999999997</v>
      </c>
      <c r="E404" s="3"/>
    </row>
    <row r="405" spans="1:5">
      <c r="A405" s="3">
        <v>50</v>
      </c>
      <c r="B405" s="2">
        <f t="shared" si="21"/>
        <v>0.83333333333333337</v>
      </c>
      <c r="C405">
        <v>4.84</v>
      </c>
      <c r="E405" s="3"/>
    </row>
    <row r="406" spans="1:5">
      <c r="A406" s="3">
        <v>55</v>
      </c>
      <c r="B406" s="2">
        <f t="shared" si="21"/>
        <v>0.91666666666666663</v>
      </c>
      <c r="C406">
        <v>4.78</v>
      </c>
      <c r="E406" s="3"/>
    </row>
    <row r="407" spans="1:5">
      <c r="A407" s="3">
        <v>60</v>
      </c>
      <c r="B407">
        <v>1</v>
      </c>
      <c r="C407">
        <v>4.7300000000000004</v>
      </c>
      <c r="E407" s="3">
        <f>C407</f>
        <v>4.7300000000000004</v>
      </c>
    </row>
    <row r="408" spans="1:5">
      <c r="C408" t="s">
        <v>41</v>
      </c>
      <c r="D408" s="2">
        <f>C407/C395*100</f>
        <v>86.630036630036628</v>
      </c>
    </row>
    <row r="410" spans="1:5">
      <c r="A410" t="s">
        <v>15</v>
      </c>
      <c r="C410" s="4" t="s">
        <v>9</v>
      </c>
      <c r="D410">
        <v>212.77</v>
      </c>
    </row>
    <row r="411" spans="1:5">
      <c r="A411" t="s">
        <v>1</v>
      </c>
      <c r="B411" t="s">
        <v>2</v>
      </c>
      <c r="C411" t="s">
        <v>3</v>
      </c>
      <c r="D411" t="s">
        <v>4</v>
      </c>
    </row>
    <row r="412" spans="1:5">
      <c r="A412" s="3">
        <v>0</v>
      </c>
      <c r="B412">
        <f>A412/60</f>
        <v>0</v>
      </c>
      <c r="C412">
        <v>5.12</v>
      </c>
      <c r="D412">
        <v>5.16</v>
      </c>
    </row>
    <row r="413" spans="1:5">
      <c r="A413" s="3">
        <v>5</v>
      </c>
      <c r="B413" s="2">
        <f t="shared" ref="B413:B423" si="22">A413/60</f>
        <v>8.3333333333333329E-2</v>
      </c>
      <c r="C413">
        <v>5.05</v>
      </c>
      <c r="D413">
        <v>5.14</v>
      </c>
    </row>
    <row r="414" spans="1:5">
      <c r="A414" s="3">
        <v>10</v>
      </c>
      <c r="B414" s="2">
        <f t="shared" si="22"/>
        <v>0.16666666666666666</v>
      </c>
      <c r="D414">
        <v>5.12</v>
      </c>
    </row>
    <row r="415" spans="1:5">
      <c r="A415" s="3">
        <v>15</v>
      </c>
      <c r="B415" s="2">
        <f t="shared" si="22"/>
        <v>0.25</v>
      </c>
      <c r="C415">
        <v>4.92</v>
      </c>
      <c r="D415">
        <v>5.0999999999999996</v>
      </c>
    </row>
    <row r="416" spans="1:5">
      <c r="A416" s="3">
        <v>20</v>
      </c>
      <c r="B416" s="2">
        <f t="shared" si="22"/>
        <v>0.33333333333333331</v>
      </c>
      <c r="C416">
        <v>4.8600000000000003</v>
      </c>
    </row>
    <row r="417" spans="1:4">
      <c r="A417" s="3">
        <v>25</v>
      </c>
      <c r="B417" s="2">
        <f t="shared" si="22"/>
        <v>0.41666666666666669</v>
      </c>
      <c r="C417">
        <v>4.79</v>
      </c>
    </row>
    <row r="418" spans="1:4">
      <c r="A418" s="3">
        <v>30</v>
      </c>
      <c r="B418" s="2">
        <f t="shared" si="22"/>
        <v>0.5</v>
      </c>
      <c r="C418">
        <v>4.7300000000000004</v>
      </c>
    </row>
    <row r="419" spans="1:4">
      <c r="A419" s="3">
        <v>35</v>
      </c>
      <c r="B419" s="2">
        <f t="shared" si="22"/>
        <v>0.58333333333333337</v>
      </c>
      <c r="C419">
        <v>4.67</v>
      </c>
    </row>
    <row r="420" spans="1:4">
      <c r="A420" s="3">
        <v>40</v>
      </c>
      <c r="B420" s="2">
        <f t="shared" si="22"/>
        <v>0.66666666666666663</v>
      </c>
      <c r="C420">
        <v>4.5999999999999996</v>
      </c>
    </row>
    <row r="421" spans="1:4">
      <c r="A421" s="3">
        <v>45</v>
      </c>
      <c r="B421" s="2">
        <f t="shared" si="22"/>
        <v>0.75</v>
      </c>
      <c r="C421">
        <v>4.54</v>
      </c>
    </row>
    <row r="422" spans="1:4">
      <c r="A422" s="3">
        <v>50</v>
      </c>
      <c r="B422" s="2">
        <f t="shared" si="22"/>
        <v>0.83333333333333337</v>
      </c>
      <c r="C422">
        <v>4.4800000000000004</v>
      </c>
    </row>
    <row r="423" spans="1:4">
      <c r="A423" s="3">
        <v>55</v>
      </c>
      <c r="B423" s="2">
        <f t="shared" si="22"/>
        <v>0.91666666666666663</v>
      </c>
      <c r="C423">
        <v>4.42</v>
      </c>
    </row>
    <row r="424" spans="1:4">
      <c r="A424" s="3">
        <v>60</v>
      </c>
      <c r="B424">
        <v>1</v>
      </c>
      <c r="C424">
        <v>4.3600000000000003</v>
      </c>
    </row>
    <row r="425" spans="1:4">
      <c r="C425" t="s">
        <v>41</v>
      </c>
      <c r="D425" s="2">
        <f>C424/C412*100</f>
        <v>85.15625</v>
      </c>
    </row>
    <row r="427" spans="1:4">
      <c r="A427" t="s">
        <v>16</v>
      </c>
      <c r="C427" s="4" t="s">
        <v>9</v>
      </c>
      <c r="D427">
        <v>237.27</v>
      </c>
    </row>
    <row r="428" spans="1:4">
      <c r="A428" t="s">
        <v>1</v>
      </c>
      <c r="B428" t="s">
        <v>2</v>
      </c>
      <c r="C428" t="s">
        <v>3</v>
      </c>
      <c r="D428" t="s">
        <v>4</v>
      </c>
    </row>
    <row r="429" spans="1:4">
      <c r="A429" s="3">
        <v>0</v>
      </c>
      <c r="B429">
        <f>A429/60</f>
        <v>0</v>
      </c>
      <c r="C429">
        <v>4.3899999999999997</v>
      </c>
      <c r="D429">
        <v>4.4800000000000004</v>
      </c>
    </row>
    <row r="430" spans="1:4">
      <c r="A430" s="3">
        <v>5</v>
      </c>
      <c r="B430" s="2">
        <f t="shared" ref="B430:B440" si="23">A430/60</f>
        <v>8.3333333333333329E-2</v>
      </c>
      <c r="D430">
        <v>4.45</v>
      </c>
    </row>
    <row r="431" spans="1:4">
      <c r="A431" s="3">
        <v>10</v>
      </c>
      <c r="B431" s="2">
        <f t="shared" si="23"/>
        <v>0.16666666666666666</v>
      </c>
      <c r="D431">
        <v>4.42</v>
      </c>
    </row>
    <row r="432" spans="1:4">
      <c r="A432" s="3">
        <v>15</v>
      </c>
      <c r="B432" s="2">
        <f t="shared" si="23"/>
        <v>0.25</v>
      </c>
      <c r="C432">
        <v>4.1100000000000003</v>
      </c>
      <c r="D432">
        <v>4.38</v>
      </c>
    </row>
    <row r="433" spans="1:4">
      <c r="A433" s="3">
        <v>20</v>
      </c>
      <c r="B433" s="2">
        <f t="shared" si="23"/>
        <v>0.33333333333333331</v>
      </c>
      <c r="C433">
        <v>4.03</v>
      </c>
    </row>
    <row r="434" spans="1:4">
      <c r="A434" s="3">
        <v>25</v>
      </c>
      <c r="B434" s="2">
        <f t="shared" si="23"/>
        <v>0.41666666666666669</v>
      </c>
      <c r="C434">
        <v>3.96</v>
      </c>
    </row>
    <row r="435" spans="1:4">
      <c r="A435" s="3">
        <v>30</v>
      </c>
      <c r="B435" s="2">
        <f t="shared" si="23"/>
        <v>0.5</v>
      </c>
      <c r="C435">
        <v>3.87</v>
      </c>
    </row>
    <row r="436" spans="1:4">
      <c r="A436" s="3">
        <v>35</v>
      </c>
      <c r="B436" s="2">
        <f t="shared" si="23"/>
        <v>0.58333333333333337</v>
      </c>
      <c r="C436">
        <v>3.8</v>
      </c>
    </row>
    <row r="437" spans="1:4">
      <c r="A437" s="3">
        <v>40</v>
      </c>
      <c r="B437" s="2">
        <f t="shared" si="23"/>
        <v>0.66666666666666663</v>
      </c>
      <c r="C437">
        <v>3.72</v>
      </c>
    </row>
    <row r="438" spans="1:4">
      <c r="A438" s="3">
        <v>45</v>
      </c>
      <c r="B438" s="2">
        <f t="shared" si="23"/>
        <v>0.75</v>
      </c>
      <c r="C438">
        <v>3.64</v>
      </c>
    </row>
    <row r="439" spans="1:4">
      <c r="A439" s="3">
        <v>50</v>
      </c>
      <c r="B439" s="2">
        <f t="shared" si="23"/>
        <v>0.83333333333333337</v>
      </c>
      <c r="C439">
        <v>3.56</v>
      </c>
    </row>
    <row r="440" spans="1:4">
      <c r="A440" s="3">
        <v>55</v>
      </c>
      <c r="B440" s="2">
        <f t="shared" si="23"/>
        <v>0.91666666666666663</v>
      </c>
      <c r="C440">
        <v>3.48</v>
      </c>
    </row>
    <row r="441" spans="1:4">
      <c r="A441" s="3">
        <v>60</v>
      </c>
      <c r="B441">
        <v>1</v>
      </c>
      <c r="C441">
        <v>3.4</v>
      </c>
    </row>
    <row r="442" spans="1:4">
      <c r="C442" t="s">
        <v>41</v>
      </c>
      <c r="D442" s="2">
        <f>C441/C429*100</f>
        <v>77.448747152619589</v>
      </c>
    </row>
    <row r="444" spans="1:4">
      <c r="A444" t="s">
        <v>11</v>
      </c>
      <c r="C444" s="4" t="s">
        <v>9</v>
      </c>
      <c r="D444">
        <v>174.8</v>
      </c>
    </row>
    <row r="445" spans="1:4">
      <c r="A445" t="s">
        <v>1</v>
      </c>
      <c r="B445" t="s">
        <v>2</v>
      </c>
      <c r="C445" t="s">
        <v>3</v>
      </c>
      <c r="D445" t="s">
        <v>4</v>
      </c>
    </row>
    <row r="446" spans="1:4">
      <c r="A446" s="3">
        <v>0</v>
      </c>
      <c r="B446">
        <f>A446/60</f>
        <v>0</v>
      </c>
      <c r="C446">
        <v>4.2300000000000004</v>
      </c>
      <c r="D446">
        <v>4.32</v>
      </c>
    </row>
    <row r="447" spans="1:4">
      <c r="A447" s="3">
        <v>5</v>
      </c>
      <c r="B447" s="2">
        <f t="shared" ref="B447:B457" si="24">A447/60</f>
        <v>8.3333333333333329E-2</v>
      </c>
      <c r="D447">
        <v>4.2699999999999996</v>
      </c>
    </row>
    <row r="448" spans="1:4">
      <c r="A448" s="3">
        <v>10</v>
      </c>
      <c r="B448" s="2">
        <f t="shared" si="24"/>
        <v>0.16666666666666666</v>
      </c>
      <c r="C448">
        <v>4</v>
      </c>
      <c r="D448">
        <v>4.22</v>
      </c>
    </row>
    <row r="449" spans="1:4">
      <c r="A449" s="3">
        <v>15</v>
      </c>
      <c r="B449" s="2">
        <f t="shared" si="24"/>
        <v>0.25</v>
      </c>
      <c r="D449">
        <v>4.18</v>
      </c>
    </row>
    <row r="450" spans="1:4">
      <c r="A450" s="3">
        <v>20</v>
      </c>
      <c r="B450" s="2">
        <f t="shared" si="24"/>
        <v>0.33333333333333331</v>
      </c>
    </row>
    <row r="451" spans="1:4">
      <c r="A451" s="3">
        <v>25</v>
      </c>
      <c r="B451" s="2">
        <f t="shared" si="24"/>
        <v>0.41666666666666669</v>
      </c>
      <c r="C451">
        <v>3.68</v>
      </c>
    </row>
    <row r="452" spans="1:4">
      <c r="A452" s="3">
        <v>30</v>
      </c>
      <c r="B452" s="2">
        <f t="shared" si="24"/>
        <v>0.5</v>
      </c>
      <c r="C452">
        <v>3.59</v>
      </c>
    </row>
    <row r="453" spans="1:4">
      <c r="A453" s="3">
        <v>35</v>
      </c>
      <c r="B453" s="2">
        <f t="shared" si="24"/>
        <v>0.58333333333333337</v>
      </c>
      <c r="C453">
        <v>3.49</v>
      </c>
    </row>
    <row r="454" spans="1:4">
      <c r="A454" s="3">
        <v>40</v>
      </c>
      <c r="B454" s="2">
        <f t="shared" si="24"/>
        <v>0.66666666666666663</v>
      </c>
      <c r="C454">
        <v>3.38</v>
      </c>
    </row>
    <row r="455" spans="1:4">
      <c r="A455" s="3">
        <v>45</v>
      </c>
      <c r="B455" s="2">
        <f t="shared" si="24"/>
        <v>0.75</v>
      </c>
      <c r="C455">
        <v>3.28</v>
      </c>
    </row>
    <row r="456" spans="1:4">
      <c r="A456" s="3">
        <v>50</v>
      </c>
      <c r="B456" s="2">
        <f t="shared" si="24"/>
        <v>0.83333333333333337</v>
      </c>
      <c r="C456">
        <v>3.16</v>
      </c>
    </row>
    <row r="457" spans="1:4">
      <c r="A457" s="3">
        <v>55</v>
      </c>
      <c r="B457" s="2">
        <f t="shared" si="24"/>
        <v>0.91666666666666663</v>
      </c>
      <c r="C457">
        <v>3.06</v>
      </c>
    </row>
    <row r="458" spans="1:4">
      <c r="A458" s="3">
        <v>60</v>
      </c>
      <c r="B458">
        <v>1</v>
      </c>
      <c r="C458">
        <v>2.95</v>
      </c>
    </row>
    <row r="459" spans="1:4">
      <c r="C459" t="s">
        <v>41</v>
      </c>
      <c r="D459" s="2">
        <f>C458/C446*100</f>
        <v>69.739952718676122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C27" sqref="C27"/>
    </sheetView>
  </sheetViews>
  <sheetFormatPr baseColWidth="10" defaultRowHeight="15" x14ac:dyDescent="0"/>
  <cols>
    <col min="6" max="6" width="17" bestFit="1" customWidth="1"/>
  </cols>
  <sheetData>
    <row r="1" spans="1:9">
      <c r="A1" t="s">
        <v>24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25</v>
      </c>
    </row>
    <row r="2" spans="1:9">
      <c r="A2" s="1">
        <v>40790</v>
      </c>
      <c r="B2">
        <v>31</v>
      </c>
      <c r="C2">
        <v>202.29</v>
      </c>
      <c r="D2">
        <v>0.22</v>
      </c>
      <c r="E2">
        <v>0.92</v>
      </c>
      <c r="F2">
        <f>E2-D2</f>
        <v>0.70000000000000007</v>
      </c>
      <c r="G2" s="2">
        <f>F2*2.9</f>
        <v>2.0300000000000002</v>
      </c>
      <c r="H2" s="9">
        <f>G2/C2</f>
        <v>1.0035098126452124E-2</v>
      </c>
      <c r="I2" s="9">
        <f>G2/B2</f>
        <v>6.5483870967741942E-2</v>
      </c>
    </row>
    <row r="3" spans="1:9">
      <c r="A3" s="1">
        <v>40792</v>
      </c>
      <c r="B3">
        <v>26</v>
      </c>
      <c r="C3">
        <v>180.77</v>
      </c>
      <c r="D3">
        <v>0.25</v>
      </c>
      <c r="E3">
        <v>0.72</v>
      </c>
      <c r="F3">
        <f t="shared" ref="F3:F8" si="0">E3-D3</f>
        <v>0.47</v>
      </c>
      <c r="G3" s="2">
        <f t="shared" ref="G3:G8" si="1">F3*2.9</f>
        <v>1.363</v>
      </c>
      <c r="H3" s="9">
        <f t="shared" ref="H3:H8" si="2">G3/C3</f>
        <v>7.5399679150301487E-3</v>
      </c>
      <c r="I3" s="9">
        <f t="shared" ref="I3:I19" si="3">G3/B3</f>
        <v>5.2423076923076919E-2</v>
      </c>
    </row>
    <row r="4" spans="1:9">
      <c r="A4" s="1">
        <v>40792</v>
      </c>
      <c r="B4">
        <v>20</v>
      </c>
      <c r="C4">
        <v>184.17</v>
      </c>
      <c r="D4">
        <v>0.39</v>
      </c>
      <c r="E4">
        <v>0.68</v>
      </c>
      <c r="F4">
        <f t="shared" si="0"/>
        <v>0.29000000000000004</v>
      </c>
      <c r="G4" s="2">
        <f t="shared" si="1"/>
        <v>0.84100000000000008</v>
      </c>
      <c r="H4" s="9">
        <f t="shared" si="2"/>
        <v>4.5664331867296525E-3</v>
      </c>
      <c r="I4" s="9">
        <f t="shared" si="3"/>
        <v>4.2050000000000004E-2</v>
      </c>
    </row>
    <row r="5" spans="1:9">
      <c r="A5" s="1">
        <v>40792</v>
      </c>
      <c r="B5">
        <v>23</v>
      </c>
      <c r="C5">
        <v>114.27</v>
      </c>
      <c r="D5">
        <v>0.14000000000000001</v>
      </c>
      <c r="E5">
        <v>0.62</v>
      </c>
      <c r="F5">
        <f t="shared" si="0"/>
        <v>0.48</v>
      </c>
      <c r="G5" s="2">
        <f t="shared" si="1"/>
        <v>1.3919999999999999</v>
      </c>
      <c r="H5" s="9">
        <f t="shared" si="2"/>
        <v>1.2181674980309792E-2</v>
      </c>
      <c r="I5" s="9">
        <f t="shared" si="3"/>
        <v>6.0521739130434779E-2</v>
      </c>
    </row>
    <row r="6" spans="1:9">
      <c r="A6" s="1">
        <v>40792</v>
      </c>
      <c r="B6">
        <v>26</v>
      </c>
      <c r="C6">
        <v>140.30000000000001</v>
      </c>
      <c r="D6">
        <v>0.37</v>
      </c>
      <c r="E6">
        <v>0.71</v>
      </c>
      <c r="F6">
        <f t="shared" si="0"/>
        <v>0.33999999999999997</v>
      </c>
      <c r="G6" s="2">
        <f t="shared" si="1"/>
        <v>0.98599999999999988</v>
      </c>
      <c r="H6" s="9">
        <f t="shared" si="2"/>
        <v>7.0277975766215237E-3</v>
      </c>
      <c r="I6" s="9">
        <f t="shared" si="3"/>
        <v>3.792307692307692E-2</v>
      </c>
    </row>
    <row r="7" spans="1:9">
      <c r="A7" s="1">
        <v>40792</v>
      </c>
      <c r="B7">
        <v>29</v>
      </c>
      <c r="C7">
        <v>197.54</v>
      </c>
      <c r="D7">
        <v>0.3</v>
      </c>
      <c r="E7">
        <v>1.0900000000000001</v>
      </c>
      <c r="F7">
        <f t="shared" si="0"/>
        <v>0.79</v>
      </c>
      <c r="G7" s="2">
        <f t="shared" si="1"/>
        <v>2.2909999999999999</v>
      </c>
      <c r="H7" s="9">
        <f t="shared" si="2"/>
        <v>1.1597651108636226E-2</v>
      </c>
      <c r="I7" s="9">
        <f t="shared" si="3"/>
        <v>7.9000000000000001E-2</v>
      </c>
    </row>
    <row r="8" spans="1:9">
      <c r="A8" s="1">
        <v>40795</v>
      </c>
      <c r="B8">
        <v>20</v>
      </c>
      <c r="C8">
        <v>108.74</v>
      </c>
      <c r="D8">
        <v>0.18</v>
      </c>
      <c r="E8">
        <v>0.6</v>
      </c>
      <c r="F8">
        <f t="shared" si="0"/>
        <v>0.42</v>
      </c>
      <c r="G8" s="2">
        <f t="shared" si="1"/>
        <v>1.218</v>
      </c>
      <c r="H8" s="9">
        <f t="shared" si="2"/>
        <v>1.1201029979768256E-2</v>
      </c>
      <c r="I8" s="9">
        <f t="shared" si="3"/>
        <v>6.0899999999999996E-2</v>
      </c>
    </row>
    <row r="9" spans="1:9">
      <c r="A9" s="1">
        <v>40795</v>
      </c>
      <c r="B9">
        <v>23</v>
      </c>
      <c r="C9">
        <v>214</v>
      </c>
      <c r="D9">
        <v>0.24</v>
      </c>
      <c r="E9">
        <v>0.79</v>
      </c>
      <c r="F9">
        <f t="shared" ref="F9:F19" si="4">E9-D9</f>
        <v>0.55000000000000004</v>
      </c>
      <c r="G9" s="2">
        <f t="shared" ref="G9:G19" si="5">F9*2.9</f>
        <v>1.595</v>
      </c>
      <c r="H9" s="9">
        <f t="shared" ref="H9:H19" si="6">G9/C9</f>
        <v>7.4532710280373832E-3</v>
      </c>
      <c r="I9" s="9">
        <f t="shared" si="3"/>
        <v>6.9347826086956527E-2</v>
      </c>
    </row>
    <row r="10" spans="1:9">
      <c r="A10" s="1">
        <v>40795</v>
      </c>
      <c r="B10">
        <v>26</v>
      </c>
      <c r="C10">
        <v>204.45</v>
      </c>
      <c r="D10">
        <v>0.3</v>
      </c>
      <c r="E10">
        <v>0.85</v>
      </c>
      <c r="F10">
        <f t="shared" si="4"/>
        <v>0.55000000000000004</v>
      </c>
      <c r="G10" s="2">
        <f t="shared" si="5"/>
        <v>1.595</v>
      </c>
      <c r="H10" s="9">
        <f t="shared" si="6"/>
        <v>7.801418439716312E-3</v>
      </c>
      <c r="I10" s="9">
        <f t="shared" si="3"/>
        <v>6.1346153846153842E-2</v>
      </c>
    </row>
    <row r="11" spans="1:9">
      <c r="A11" s="1">
        <v>40795</v>
      </c>
      <c r="B11">
        <v>29</v>
      </c>
      <c r="C11">
        <v>73.91</v>
      </c>
      <c r="D11">
        <v>0.36</v>
      </c>
      <c r="E11">
        <v>0.75</v>
      </c>
      <c r="F11">
        <f t="shared" si="4"/>
        <v>0.39</v>
      </c>
      <c r="G11" s="2">
        <f t="shared" si="5"/>
        <v>1.131</v>
      </c>
      <c r="H11" s="9">
        <f t="shared" si="6"/>
        <v>1.5302394804491951E-2</v>
      </c>
      <c r="I11" s="9">
        <f t="shared" si="3"/>
        <v>3.9E-2</v>
      </c>
    </row>
    <row r="12" spans="1:9">
      <c r="A12" s="1">
        <v>40795</v>
      </c>
      <c r="B12">
        <v>31</v>
      </c>
      <c r="C12">
        <v>197.71</v>
      </c>
      <c r="D12">
        <v>0.41</v>
      </c>
      <c r="E12">
        <v>1.5</v>
      </c>
      <c r="F12">
        <f t="shared" si="4"/>
        <v>1.0900000000000001</v>
      </c>
      <c r="G12" s="2">
        <f t="shared" si="5"/>
        <v>3.161</v>
      </c>
      <c r="H12" s="9">
        <f t="shared" si="6"/>
        <v>1.5988063325072074E-2</v>
      </c>
      <c r="I12" s="9">
        <f t="shared" si="3"/>
        <v>0.10196774193548387</v>
      </c>
    </row>
    <row r="13" spans="1:9">
      <c r="A13" s="1">
        <v>40797</v>
      </c>
      <c r="B13">
        <v>20</v>
      </c>
      <c r="C13">
        <v>175.12</v>
      </c>
      <c r="D13">
        <v>0.25</v>
      </c>
      <c r="E13">
        <v>0.7</v>
      </c>
      <c r="F13">
        <f t="shared" si="4"/>
        <v>0.44999999999999996</v>
      </c>
      <c r="G13" s="2">
        <f t="shared" si="5"/>
        <v>1.3049999999999999</v>
      </c>
      <c r="H13" s="9">
        <f t="shared" si="6"/>
        <v>7.452032891731384E-3</v>
      </c>
      <c r="I13" s="9">
        <f t="shared" si="3"/>
        <v>6.5250000000000002E-2</v>
      </c>
    </row>
    <row r="14" spans="1:9">
      <c r="A14" s="1">
        <v>40797</v>
      </c>
      <c r="B14">
        <v>23</v>
      </c>
      <c r="C14">
        <v>185.59</v>
      </c>
      <c r="D14">
        <v>0.17</v>
      </c>
      <c r="E14">
        <v>0.83</v>
      </c>
      <c r="F14">
        <f t="shared" si="4"/>
        <v>0.65999999999999992</v>
      </c>
      <c r="G14" s="2">
        <f t="shared" si="5"/>
        <v>1.9139999999999997</v>
      </c>
      <c r="H14" s="9">
        <f t="shared" si="6"/>
        <v>1.0313055660326524E-2</v>
      </c>
      <c r="I14" s="9">
        <f t="shared" si="3"/>
        <v>8.3217391304347813E-2</v>
      </c>
    </row>
    <row r="15" spans="1:9">
      <c r="A15" s="1">
        <v>40797</v>
      </c>
      <c r="B15">
        <v>29</v>
      </c>
      <c r="C15">
        <v>158.94999999999999</v>
      </c>
      <c r="D15">
        <v>0.6</v>
      </c>
      <c r="E15">
        <v>1.18</v>
      </c>
      <c r="F15">
        <f t="shared" si="4"/>
        <v>0.57999999999999996</v>
      </c>
      <c r="G15" s="2">
        <f t="shared" si="5"/>
        <v>1.6819999999999999</v>
      </c>
      <c r="H15" s="9">
        <f t="shared" si="6"/>
        <v>1.0581944007549544E-2</v>
      </c>
      <c r="I15" s="9">
        <f t="shared" si="3"/>
        <v>5.7999999999999996E-2</v>
      </c>
    </row>
    <row r="16" spans="1:9">
      <c r="A16" s="1">
        <v>40797</v>
      </c>
      <c r="B16">
        <v>31</v>
      </c>
      <c r="C16">
        <v>201.01</v>
      </c>
      <c r="D16">
        <v>0.36</v>
      </c>
      <c r="E16">
        <v>1.26</v>
      </c>
      <c r="F16">
        <f t="shared" si="4"/>
        <v>0.9</v>
      </c>
      <c r="G16" s="2">
        <f t="shared" si="5"/>
        <v>2.61</v>
      </c>
      <c r="H16" s="9">
        <f t="shared" si="6"/>
        <v>1.2984428635391274E-2</v>
      </c>
      <c r="I16" s="9">
        <f t="shared" si="3"/>
        <v>8.4193548387096764E-2</v>
      </c>
    </row>
    <row r="17" spans="1:9">
      <c r="A17" s="1">
        <v>40813</v>
      </c>
      <c r="B17">
        <v>26</v>
      </c>
      <c r="C17">
        <v>155.19</v>
      </c>
      <c r="D17">
        <v>0.36</v>
      </c>
      <c r="E17">
        <v>0.8</v>
      </c>
      <c r="F17">
        <f t="shared" si="4"/>
        <v>0.44000000000000006</v>
      </c>
      <c r="G17" s="2">
        <f t="shared" si="5"/>
        <v>1.276</v>
      </c>
      <c r="H17" s="9">
        <f t="shared" si="6"/>
        <v>8.2221792641278442E-3</v>
      </c>
      <c r="I17" s="9">
        <f t="shared" si="3"/>
        <v>4.907692307692308E-2</v>
      </c>
    </row>
    <row r="18" spans="1:9">
      <c r="A18" s="1">
        <v>40814</v>
      </c>
      <c r="B18">
        <v>26</v>
      </c>
      <c r="C18">
        <v>176.15</v>
      </c>
      <c r="D18">
        <v>0.31</v>
      </c>
      <c r="E18">
        <v>0.85</v>
      </c>
      <c r="F18">
        <f t="shared" si="4"/>
        <v>0.54</v>
      </c>
      <c r="G18" s="2">
        <f t="shared" si="5"/>
        <v>1.5660000000000001</v>
      </c>
      <c r="H18" s="9">
        <f t="shared" si="6"/>
        <v>8.8901504399659381E-3</v>
      </c>
      <c r="I18" s="9">
        <f t="shared" si="3"/>
        <v>6.0230769230769234E-2</v>
      </c>
    </row>
    <row r="19" spans="1:9">
      <c r="A19" s="1">
        <v>40820</v>
      </c>
      <c r="B19">
        <v>20</v>
      </c>
      <c r="C19">
        <v>119.12</v>
      </c>
      <c r="D19">
        <v>0.312</v>
      </c>
      <c r="E19">
        <v>0.71</v>
      </c>
      <c r="F19">
        <f t="shared" si="4"/>
        <v>0.39799999999999996</v>
      </c>
      <c r="G19" s="2">
        <f t="shared" si="5"/>
        <v>1.1541999999999999</v>
      </c>
      <c r="H19" s="9">
        <f t="shared" si="6"/>
        <v>9.6893888515782386E-3</v>
      </c>
      <c r="I19" s="9">
        <f t="shared" si="3"/>
        <v>5.7709999999999997E-2</v>
      </c>
    </row>
    <row r="20" spans="1:9">
      <c r="A20" s="1">
        <v>40820</v>
      </c>
      <c r="B20">
        <v>23</v>
      </c>
      <c r="C20">
        <v>174.91</v>
      </c>
      <c r="D20">
        <v>0.312</v>
      </c>
      <c r="E20">
        <v>0.83</v>
      </c>
      <c r="F20">
        <f t="shared" ref="F20:F26" si="7">E20-D20</f>
        <v>0.51800000000000002</v>
      </c>
      <c r="G20" s="2">
        <f t="shared" ref="G20:G26" si="8">F20*2.9</f>
        <v>1.5022</v>
      </c>
      <c r="H20" s="9">
        <f t="shared" ref="H20:H26" si="9">G20/C20</f>
        <v>8.5884169001200616E-3</v>
      </c>
      <c r="I20" s="9">
        <f t="shared" ref="I20:I26" si="10">G20/B20</f>
        <v>6.5313043478260863E-2</v>
      </c>
    </row>
    <row r="21" spans="1:9">
      <c r="A21" s="1">
        <v>40820</v>
      </c>
      <c r="B21">
        <v>29</v>
      </c>
      <c r="C21">
        <v>39.81</v>
      </c>
      <c r="D21">
        <v>0.43</v>
      </c>
      <c r="E21">
        <v>0.79</v>
      </c>
      <c r="F21">
        <f t="shared" si="7"/>
        <v>0.36000000000000004</v>
      </c>
      <c r="G21" s="2">
        <f t="shared" si="8"/>
        <v>1.044</v>
      </c>
      <c r="H21" s="9">
        <f t="shared" si="9"/>
        <v>2.6224566691785984E-2</v>
      </c>
      <c r="I21" s="9">
        <f t="shared" si="10"/>
        <v>3.6000000000000004E-2</v>
      </c>
    </row>
    <row r="22" spans="1:9">
      <c r="A22" s="1">
        <v>40820</v>
      </c>
      <c r="B22">
        <v>31</v>
      </c>
      <c r="C22">
        <v>247.45</v>
      </c>
      <c r="D22">
        <v>0.61</v>
      </c>
      <c r="E22">
        <v>1.33</v>
      </c>
      <c r="F22">
        <f t="shared" si="7"/>
        <v>0.72000000000000008</v>
      </c>
      <c r="G22" s="2">
        <f t="shared" si="8"/>
        <v>2.0880000000000001</v>
      </c>
      <c r="H22" s="9">
        <f t="shared" si="9"/>
        <v>8.4380682966255817E-3</v>
      </c>
      <c r="I22" s="9">
        <f t="shared" si="10"/>
        <v>6.7354838709677428E-2</v>
      </c>
    </row>
    <row r="23" spans="1:9">
      <c r="A23" s="1">
        <v>40822</v>
      </c>
      <c r="B23">
        <v>20</v>
      </c>
      <c r="C23">
        <v>232.85</v>
      </c>
      <c r="D23">
        <v>0.46</v>
      </c>
      <c r="E23">
        <v>0.73</v>
      </c>
      <c r="F23">
        <f t="shared" si="7"/>
        <v>0.26999999999999996</v>
      </c>
      <c r="G23" s="2">
        <f t="shared" si="8"/>
        <v>0.78299999999999992</v>
      </c>
      <c r="H23" s="9">
        <f t="shared" si="9"/>
        <v>3.3626798368048098E-3</v>
      </c>
      <c r="I23" s="9">
        <f t="shared" si="10"/>
        <v>3.9149999999999997E-2</v>
      </c>
    </row>
    <row r="24" spans="1:9">
      <c r="A24" s="1">
        <v>40822</v>
      </c>
      <c r="B24">
        <v>23</v>
      </c>
      <c r="C24">
        <v>212.77</v>
      </c>
      <c r="D24">
        <v>0.24</v>
      </c>
      <c r="E24">
        <v>0.76</v>
      </c>
      <c r="F24">
        <f t="shared" si="7"/>
        <v>0.52</v>
      </c>
      <c r="G24" s="2">
        <f t="shared" si="8"/>
        <v>1.508</v>
      </c>
      <c r="H24" s="9">
        <f t="shared" si="9"/>
        <v>7.0874653381585743E-3</v>
      </c>
      <c r="I24" s="9">
        <f t="shared" si="10"/>
        <v>6.5565217391304345E-2</v>
      </c>
    </row>
    <row r="25" spans="1:9">
      <c r="A25" s="1">
        <v>40822</v>
      </c>
      <c r="B25">
        <v>29</v>
      </c>
      <c r="C25">
        <v>237.27</v>
      </c>
      <c r="D25">
        <v>0.4</v>
      </c>
      <c r="E25">
        <v>0.97</v>
      </c>
      <c r="F25">
        <f t="shared" si="7"/>
        <v>0.56999999999999995</v>
      </c>
      <c r="G25" s="2">
        <f t="shared" si="8"/>
        <v>1.6529999999999998</v>
      </c>
      <c r="H25" s="9">
        <f t="shared" si="9"/>
        <v>6.9667467442154499E-3</v>
      </c>
      <c r="I25" s="9">
        <f t="shared" si="10"/>
        <v>5.6999999999999995E-2</v>
      </c>
    </row>
    <row r="26" spans="1:9">
      <c r="A26" s="1">
        <v>40822</v>
      </c>
      <c r="B26">
        <v>31</v>
      </c>
      <c r="C26">
        <v>174.8</v>
      </c>
      <c r="D26">
        <v>0.56000000000000005</v>
      </c>
      <c r="E26">
        <v>1.27</v>
      </c>
      <c r="F26">
        <f t="shared" si="7"/>
        <v>0.71</v>
      </c>
      <c r="G26" s="2">
        <f t="shared" si="8"/>
        <v>2.0589999999999997</v>
      </c>
      <c r="H26" s="9">
        <f t="shared" si="9"/>
        <v>1.1779176201372995E-2</v>
      </c>
      <c r="I26" s="9">
        <f t="shared" si="10"/>
        <v>6.6419354838709671E-2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72" workbookViewId="0">
      <selection activeCell="A43" sqref="A41:E43"/>
    </sheetView>
  </sheetViews>
  <sheetFormatPr baseColWidth="10" defaultRowHeight="15" x14ac:dyDescent="0"/>
  <cols>
    <col min="3" max="3" width="15" bestFit="1" customWidth="1"/>
    <col min="4" max="4" width="13.6640625" bestFit="1" customWidth="1"/>
    <col min="5" max="5" width="15" bestFit="1" customWidth="1"/>
    <col min="6" max="6" width="13.6640625" bestFit="1" customWidth="1"/>
    <col min="7" max="7" width="15" bestFit="1" customWidth="1"/>
    <col min="8" max="8" width="13.6640625" bestFit="1" customWidth="1"/>
  </cols>
  <sheetData>
    <row r="1" spans="1:8">
      <c r="A1" t="s">
        <v>29</v>
      </c>
    </row>
    <row r="3" spans="1:8">
      <c r="A3" t="s">
        <v>0</v>
      </c>
      <c r="B3" t="s">
        <v>30</v>
      </c>
      <c r="C3" s="8" t="s">
        <v>31</v>
      </c>
      <c r="D3" t="s">
        <v>31</v>
      </c>
      <c r="E3" s="8" t="s">
        <v>36</v>
      </c>
      <c r="F3" t="s">
        <v>36</v>
      </c>
      <c r="G3" t="s">
        <v>37</v>
      </c>
      <c r="H3" t="s">
        <v>37</v>
      </c>
    </row>
    <row r="4" spans="1:8">
      <c r="A4" t="s">
        <v>1</v>
      </c>
      <c r="B4" t="s">
        <v>2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</row>
    <row r="5" spans="1:8">
      <c r="A5" s="3">
        <v>0</v>
      </c>
      <c r="B5">
        <f>A5/60</f>
        <v>0</v>
      </c>
      <c r="C5">
        <v>5.54</v>
      </c>
      <c r="D5">
        <v>5.43</v>
      </c>
      <c r="E5">
        <v>5.72</v>
      </c>
      <c r="G5">
        <v>5.89</v>
      </c>
      <c r="H5">
        <v>5.72</v>
      </c>
    </row>
    <row r="6" spans="1:8">
      <c r="A6" s="3">
        <v>5</v>
      </c>
      <c r="B6" s="2">
        <f t="shared" ref="B6:B16" si="0">A6/60</f>
        <v>8.3333333333333329E-2</v>
      </c>
      <c r="C6">
        <v>5.5</v>
      </c>
      <c r="D6">
        <v>5.42</v>
      </c>
      <c r="E6">
        <v>5.66</v>
      </c>
      <c r="F6">
        <v>5.49</v>
      </c>
      <c r="G6">
        <v>5.83</v>
      </c>
      <c r="H6">
        <v>5.7</v>
      </c>
    </row>
    <row r="7" spans="1:8">
      <c r="A7" s="3">
        <v>10</v>
      </c>
      <c r="B7" s="2">
        <f t="shared" si="0"/>
        <v>0.16666666666666666</v>
      </c>
      <c r="C7">
        <v>5.46</v>
      </c>
      <c r="D7">
        <v>5.41</v>
      </c>
      <c r="E7">
        <v>5.62</v>
      </c>
      <c r="F7">
        <v>5.47</v>
      </c>
      <c r="G7">
        <v>5.78</v>
      </c>
      <c r="H7">
        <v>5.68</v>
      </c>
    </row>
    <row r="8" spans="1:8">
      <c r="A8" s="3">
        <v>15</v>
      </c>
      <c r="B8" s="2">
        <f t="shared" si="0"/>
        <v>0.25</v>
      </c>
      <c r="C8">
        <v>5.42</v>
      </c>
      <c r="D8">
        <v>5.4</v>
      </c>
      <c r="E8">
        <v>5.58</v>
      </c>
      <c r="F8">
        <v>5.44</v>
      </c>
      <c r="G8">
        <v>5.73</v>
      </c>
      <c r="H8">
        <v>5.66</v>
      </c>
    </row>
    <row r="9" spans="1:8">
      <c r="A9" s="3">
        <v>20</v>
      </c>
      <c r="B9" s="2">
        <f t="shared" si="0"/>
        <v>0.33333333333333331</v>
      </c>
      <c r="C9">
        <v>5.39</v>
      </c>
      <c r="E9">
        <v>5.53</v>
      </c>
      <c r="G9">
        <v>5.68</v>
      </c>
    </row>
    <row r="10" spans="1:8">
      <c r="A10" s="3">
        <v>25</v>
      </c>
      <c r="B10" s="2">
        <f t="shared" si="0"/>
        <v>0.41666666666666669</v>
      </c>
      <c r="C10">
        <v>5.35</v>
      </c>
      <c r="E10">
        <v>5.49</v>
      </c>
      <c r="G10">
        <v>5.64</v>
      </c>
    </row>
    <row r="11" spans="1:8">
      <c r="A11" s="3">
        <v>30</v>
      </c>
      <c r="B11" s="2">
        <f t="shared" si="0"/>
        <v>0.5</v>
      </c>
      <c r="C11">
        <v>5.32</v>
      </c>
      <c r="E11">
        <v>5.45</v>
      </c>
      <c r="G11">
        <v>5.6</v>
      </c>
    </row>
    <row r="12" spans="1:8">
      <c r="A12" s="3">
        <v>35</v>
      </c>
      <c r="B12" s="2">
        <f t="shared" si="0"/>
        <v>0.58333333333333337</v>
      </c>
      <c r="C12">
        <v>5.28</v>
      </c>
      <c r="E12">
        <v>5.4</v>
      </c>
      <c r="G12">
        <v>5.57</v>
      </c>
    </row>
    <row r="13" spans="1:8">
      <c r="A13" s="3">
        <v>40</v>
      </c>
      <c r="B13" s="2">
        <f t="shared" si="0"/>
        <v>0.66666666666666663</v>
      </c>
      <c r="C13">
        <v>5.25</v>
      </c>
      <c r="E13">
        <v>5.37</v>
      </c>
      <c r="G13">
        <v>5.53</v>
      </c>
    </row>
    <row r="14" spans="1:8">
      <c r="A14" s="3">
        <v>45</v>
      </c>
      <c r="B14" s="2">
        <f t="shared" si="0"/>
        <v>0.75</v>
      </c>
      <c r="C14">
        <v>5.22</v>
      </c>
      <c r="E14">
        <v>5.33</v>
      </c>
      <c r="G14">
        <v>5.49</v>
      </c>
    </row>
    <row r="15" spans="1:8">
      <c r="A15" s="3">
        <v>50</v>
      </c>
      <c r="B15" s="2">
        <f t="shared" si="0"/>
        <v>0.83333333333333337</v>
      </c>
      <c r="C15">
        <v>5.17</v>
      </c>
      <c r="E15">
        <v>5.3</v>
      </c>
      <c r="G15">
        <v>5.45</v>
      </c>
    </row>
    <row r="16" spans="1:8">
      <c r="A16" s="3">
        <v>55</v>
      </c>
      <c r="B16" s="2">
        <f t="shared" si="0"/>
        <v>0.91666666666666663</v>
      </c>
      <c r="C16">
        <v>5.14</v>
      </c>
      <c r="E16">
        <v>5.26</v>
      </c>
      <c r="G16">
        <v>5.42</v>
      </c>
    </row>
    <row r="17" spans="1:8">
      <c r="A17" s="3">
        <v>60</v>
      </c>
      <c r="B17">
        <v>1</v>
      </c>
      <c r="C17">
        <v>5.1100000000000003</v>
      </c>
      <c r="E17">
        <v>5.22</v>
      </c>
      <c r="G17">
        <v>5.38</v>
      </c>
    </row>
    <row r="18" spans="1:8">
      <c r="D18" t="s">
        <v>34</v>
      </c>
      <c r="E18" t="s">
        <v>36</v>
      </c>
      <c r="F18" t="s">
        <v>37</v>
      </c>
    </row>
    <row r="19" spans="1:8">
      <c r="A19" t="s">
        <v>39</v>
      </c>
      <c r="C19" t="s">
        <v>33</v>
      </c>
      <c r="D19">
        <f>0.4279-0.12</f>
        <v>0.30790000000000001</v>
      </c>
      <c r="E19">
        <f>0.49-0.3</f>
        <v>0.19</v>
      </c>
      <c r="F19">
        <f>0.5-0.24</f>
        <v>0.26</v>
      </c>
    </row>
    <row r="20" spans="1:8">
      <c r="A20">
        <v>164.72</v>
      </c>
      <c r="C20" t="s">
        <v>38</v>
      </c>
      <c r="D20">
        <f>D19/$A20</f>
        <v>1.8692326372025255E-3</v>
      </c>
      <c r="E20">
        <f t="shared" ref="E20:F20" si="1">E19/$A20</f>
        <v>1.1534725594949005E-3</v>
      </c>
      <c r="F20">
        <f t="shared" si="1"/>
        <v>1.5784361340456534E-3</v>
      </c>
    </row>
    <row r="22" spans="1:8">
      <c r="A22" t="s">
        <v>0</v>
      </c>
      <c r="B22" t="s">
        <v>32</v>
      </c>
      <c r="C22" s="8" t="s">
        <v>31</v>
      </c>
      <c r="D22" t="s">
        <v>31</v>
      </c>
      <c r="E22" s="8" t="s">
        <v>36</v>
      </c>
      <c r="F22" t="s">
        <v>36</v>
      </c>
      <c r="G22" t="s">
        <v>37</v>
      </c>
      <c r="H22" t="s">
        <v>37</v>
      </c>
    </row>
    <row r="23" spans="1:8">
      <c r="A23" t="s">
        <v>1</v>
      </c>
      <c r="B23" t="s">
        <v>2</v>
      </c>
      <c r="C23" t="s">
        <v>3</v>
      </c>
      <c r="D23" t="s">
        <v>4</v>
      </c>
      <c r="E23" t="s">
        <v>3</v>
      </c>
      <c r="F23" t="s">
        <v>4</v>
      </c>
      <c r="G23" t="s">
        <v>3</v>
      </c>
      <c r="H23" t="s">
        <v>4</v>
      </c>
    </row>
    <row r="24" spans="1:8">
      <c r="A24" s="3">
        <v>0</v>
      </c>
      <c r="B24">
        <f>A24/60</f>
        <v>0</v>
      </c>
      <c r="C24">
        <v>5.73</v>
      </c>
      <c r="D24">
        <v>5.77</v>
      </c>
      <c r="E24">
        <v>5.74</v>
      </c>
      <c r="F24">
        <v>5.8</v>
      </c>
      <c r="G24">
        <v>5.82</v>
      </c>
      <c r="H24">
        <v>5.88</v>
      </c>
    </row>
    <row r="25" spans="1:8">
      <c r="A25" s="3">
        <v>5</v>
      </c>
      <c r="B25" s="2">
        <f t="shared" ref="B25:B35" si="2">A25/60</f>
        <v>8.3333333333333329E-2</v>
      </c>
      <c r="C25">
        <v>5.69</v>
      </c>
      <c r="D25">
        <v>5.75</v>
      </c>
      <c r="E25">
        <v>5.69</v>
      </c>
      <c r="F25">
        <v>5.73</v>
      </c>
      <c r="G25">
        <v>5.78</v>
      </c>
      <c r="H25">
        <v>5.86</v>
      </c>
    </row>
    <row r="26" spans="1:8">
      <c r="A26" s="3">
        <v>10</v>
      </c>
      <c r="B26" s="2">
        <f t="shared" si="2"/>
        <v>0.16666666666666666</v>
      </c>
      <c r="C26">
        <v>5.64</v>
      </c>
      <c r="D26">
        <v>5.73</v>
      </c>
      <c r="E26">
        <v>5.64</v>
      </c>
      <c r="F26">
        <v>5.7</v>
      </c>
      <c r="G26">
        <v>5.73</v>
      </c>
      <c r="H26">
        <v>5.84</v>
      </c>
    </row>
    <row r="27" spans="1:8">
      <c r="A27" s="3">
        <v>15</v>
      </c>
      <c r="B27" s="2">
        <f t="shared" si="2"/>
        <v>0.25</v>
      </c>
      <c r="C27">
        <v>5.61</v>
      </c>
      <c r="D27">
        <v>5.71</v>
      </c>
      <c r="E27">
        <v>5.6</v>
      </c>
      <c r="F27">
        <v>5.73</v>
      </c>
      <c r="G27">
        <v>5.7</v>
      </c>
      <c r="H27">
        <v>5.82</v>
      </c>
    </row>
    <row r="28" spans="1:8">
      <c r="A28" s="3">
        <v>20</v>
      </c>
      <c r="B28" s="2">
        <f t="shared" si="2"/>
        <v>0.33333333333333331</v>
      </c>
      <c r="C28">
        <v>5.57</v>
      </c>
      <c r="E28">
        <v>5.56</v>
      </c>
      <c r="F28">
        <v>5.72</v>
      </c>
      <c r="G28">
        <v>5.65</v>
      </c>
    </row>
    <row r="29" spans="1:8">
      <c r="A29" s="3">
        <v>25</v>
      </c>
      <c r="B29" s="2">
        <f t="shared" si="2"/>
        <v>0.41666666666666669</v>
      </c>
      <c r="C29">
        <v>5.53</v>
      </c>
      <c r="E29">
        <v>5.52</v>
      </c>
      <c r="F29">
        <v>5.7</v>
      </c>
      <c r="G29">
        <v>5.62</v>
      </c>
    </row>
    <row r="30" spans="1:8">
      <c r="A30" s="3">
        <v>30</v>
      </c>
      <c r="B30" s="2">
        <f t="shared" si="2"/>
        <v>0.5</v>
      </c>
      <c r="C30">
        <v>5.49</v>
      </c>
      <c r="E30">
        <v>5.48</v>
      </c>
      <c r="G30">
        <v>5.58</v>
      </c>
    </row>
    <row r="31" spans="1:8">
      <c r="A31" s="3">
        <v>35</v>
      </c>
      <c r="B31" s="2">
        <f t="shared" si="2"/>
        <v>0.58333333333333337</v>
      </c>
      <c r="C31">
        <v>5.46</v>
      </c>
      <c r="E31">
        <v>5.44</v>
      </c>
      <c r="G31">
        <v>5.54</v>
      </c>
    </row>
    <row r="32" spans="1:8">
      <c r="A32" s="3">
        <v>40</v>
      </c>
      <c r="B32" s="2">
        <f t="shared" si="2"/>
        <v>0.66666666666666663</v>
      </c>
      <c r="C32">
        <v>5.41</v>
      </c>
      <c r="E32">
        <v>5.4</v>
      </c>
      <c r="G32">
        <v>5.51</v>
      </c>
    </row>
    <row r="33" spans="1:8">
      <c r="A33" s="3">
        <v>45</v>
      </c>
      <c r="B33" s="2">
        <f t="shared" si="2"/>
        <v>0.75</v>
      </c>
      <c r="C33">
        <v>5.36</v>
      </c>
      <c r="E33">
        <v>5.38</v>
      </c>
      <c r="G33">
        <v>5.47</v>
      </c>
    </row>
    <row r="34" spans="1:8">
      <c r="A34" s="3">
        <v>50</v>
      </c>
      <c r="B34" s="2">
        <f t="shared" si="2"/>
        <v>0.83333333333333337</v>
      </c>
      <c r="C34">
        <v>5.33</v>
      </c>
      <c r="E34">
        <v>5.34</v>
      </c>
      <c r="G34">
        <v>5.43</v>
      </c>
    </row>
    <row r="35" spans="1:8">
      <c r="A35" s="3">
        <v>55</v>
      </c>
      <c r="B35" s="2">
        <f t="shared" si="2"/>
        <v>0.91666666666666663</v>
      </c>
      <c r="C35">
        <v>5.3</v>
      </c>
      <c r="E35">
        <v>5.26</v>
      </c>
      <c r="G35">
        <v>5.4</v>
      </c>
    </row>
    <row r="36" spans="1:8">
      <c r="A36" s="3">
        <v>60</v>
      </c>
      <c r="B36">
        <v>1</v>
      </c>
      <c r="C36">
        <v>5.26</v>
      </c>
      <c r="E36">
        <v>5.22</v>
      </c>
      <c r="G36">
        <v>5.37</v>
      </c>
    </row>
    <row r="37" spans="1:8">
      <c r="D37" t="s">
        <v>34</v>
      </c>
      <c r="E37" t="s">
        <v>36</v>
      </c>
      <c r="F37" t="s">
        <v>37</v>
      </c>
    </row>
    <row r="38" spans="1:8">
      <c r="A38" t="s">
        <v>39</v>
      </c>
      <c r="C38" t="s">
        <v>33</v>
      </c>
      <c r="D38">
        <f>0.47-0.24</f>
        <v>0.22999999999999998</v>
      </c>
      <c r="E38">
        <f>0.5-0.17</f>
        <v>0.32999999999999996</v>
      </c>
      <c r="F38">
        <f>0.45-0.24</f>
        <v>0.21000000000000002</v>
      </c>
    </row>
    <row r="39" spans="1:8">
      <c r="A39">
        <v>160.04</v>
      </c>
      <c r="C39" t="s">
        <v>38</v>
      </c>
      <c r="D39">
        <f>D38/$A39</f>
        <v>1.4371407148212945E-3</v>
      </c>
      <c r="E39">
        <f t="shared" ref="E39:F39" si="3">E38/$A39</f>
        <v>2.0619845038740313E-3</v>
      </c>
      <c r="F39">
        <f t="shared" si="3"/>
        <v>1.3121719570107476E-3</v>
      </c>
    </row>
    <row r="43" spans="1:8">
      <c r="A43" t="s">
        <v>0</v>
      </c>
      <c r="B43" t="s">
        <v>35</v>
      </c>
      <c r="C43" s="8" t="s">
        <v>31</v>
      </c>
      <c r="D43" t="s">
        <v>31</v>
      </c>
      <c r="E43" s="8" t="s">
        <v>36</v>
      </c>
      <c r="F43" t="s">
        <v>36</v>
      </c>
      <c r="G43" t="s">
        <v>37</v>
      </c>
      <c r="H43" t="s">
        <v>37</v>
      </c>
    </row>
    <row r="44" spans="1:8">
      <c r="A44" t="s">
        <v>1</v>
      </c>
      <c r="B44" t="s">
        <v>2</v>
      </c>
      <c r="C44" t="s">
        <v>3</v>
      </c>
      <c r="D44" t="s">
        <v>4</v>
      </c>
      <c r="E44" t="s">
        <v>3</v>
      </c>
      <c r="F44" t="s">
        <v>4</v>
      </c>
      <c r="G44" t="s">
        <v>3</v>
      </c>
      <c r="H44" t="s">
        <v>4</v>
      </c>
    </row>
    <row r="45" spans="1:8">
      <c r="A45" s="3">
        <v>0</v>
      </c>
      <c r="B45">
        <f>A45/60</f>
        <v>0</v>
      </c>
      <c r="C45">
        <v>5.88</v>
      </c>
      <c r="D45">
        <v>5.75</v>
      </c>
      <c r="E45">
        <v>6.14</v>
      </c>
      <c r="F45">
        <v>6.02</v>
      </c>
      <c r="G45">
        <v>6.19</v>
      </c>
      <c r="H45">
        <v>6.22</v>
      </c>
    </row>
    <row r="46" spans="1:8">
      <c r="A46" s="3">
        <v>5</v>
      </c>
      <c r="B46" s="2">
        <f t="shared" ref="B46:B56" si="4">A46/60</f>
        <v>8.3333333333333329E-2</v>
      </c>
      <c r="C46">
        <v>5.83</v>
      </c>
      <c r="D46">
        <v>5.73</v>
      </c>
      <c r="E46">
        <v>6.08</v>
      </c>
      <c r="F46">
        <v>5.99</v>
      </c>
      <c r="H46">
        <v>6.18</v>
      </c>
    </row>
    <row r="47" spans="1:8">
      <c r="A47" s="3">
        <v>10</v>
      </c>
      <c r="B47" s="2">
        <f t="shared" si="4"/>
        <v>0.16666666666666666</v>
      </c>
      <c r="C47">
        <v>5.79</v>
      </c>
      <c r="D47">
        <v>5.72</v>
      </c>
      <c r="E47">
        <v>6.02</v>
      </c>
      <c r="F47">
        <v>5.97</v>
      </c>
      <c r="H47">
        <v>6.16</v>
      </c>
    </row>
    <row r="48" spans="1:8">
      <c r="A48" s="3">
        <v>15</v>
      </c>
      <c r="B48" s="2">
        <f t="shared" si="4"/>
        <v>0.25</v>
      </c>
      <c r="C48">
        <v>5.75</v>
      </c>
      <c r="E48">
        <v>5.97</v>
      </c>
      <c r="F48">
        <v>5.95</v>
      </c>
      <c r="G48">
        <v>6.01</v>
      </c>
      <c r="H48">
        <v>6.14</v>
      </c>
    </row>
    <row r="49" spans="1:7">
      <c r="A49" s="3">
        <v>20</v>
      </c>
      <c r="B49" s="2">
        <f t="shared" si="4"/>
        <v>0.33333333333333331</v>
      </c>
      <c r="C49">
        <v>5.71</v>
      </c>
      <c r="E49">
        <v>5.92</v>
      </c>
      <c r="G49">
        <v>5.96</v>
      </c>
    </row>
    <row r="50" spans="1:7">
      <c r="A50" s="3">
        <v>25</v>
      </c>
      <c r="B50" s="2">
        <f t="shared" si="4"/>
        <v>0.41666666666666669</v>
      </c>
      <c r="C50">
        <v>5.67</v>
      </c>
      <c r="E50">
        <v>5.88</v>
      </c>
      <c r="G50">
        <v>5.91</v>
      </c>
    </row>
    <row r="51" spans="1:7">
      <c r="A51" s="3">
        <v>30</v>
      </c>
      <c r="B51" s="2">
        <f t="shared" si="4"/>
        <v>0.5</v>
      </c>
      <c r="C51">
        <v>5.64</v>
      </c>
      <c r="E51">
        <v>5.84</v>
      </c>
      <c r="G51">
        <v>5.85</v>
      </c>
    </row>
    <row r="52" spans="1:7">
      <c r="A52" s="3">
        <v>35</v>
      </c>
      <c r="B52" s="2">
        <f t="shared" si="4"/>
        <v>0.58333333333333337</v>
      </c>
      <c r="C52">
        <v>5.6</v>
      </c>
      <c r="E52">
        <v>5.79</v>
      </c>
      <c r="G52">
        <v>5.8</v>
      </c>
    </row>
    <row r="53" spans="1:7">
      <c r="A53" s="3">
        <v>40</v>
      </c>
      <c r="B53" s="2">
        <f t="shared" si="4"/>
        <v>0.66666666666666663</v>
      </c>
      <c r="C53">
        <v>5.56</v>
      </c>
      <c r="E53">
        <v>5.75</v>
      </c>
      <c r="G53">
        <v>5.75</v>
      </c>
    </row>
    <row r="54" spans="1:7">
      <c r="A54" s="3">
        <v>45</v>
      </c>
      <c r="B54" s="2">
        <f t="shared" si="4"/>
        <v>0.75</v>
      </c>
      <c r="C54">
        <v>5.53</v>
      </c>
      <c r="E54">
        <v>5.7</v>
      </c>
      <c r="G54">
        <v>5.69</v>
      </c>
    </row>
    <row r="55" spans="1:7">
      <c r="A55" s="3">
        <v>50</v>
      </c>
      <c r="B55" s="2">
        <f t="shared" si="4"/>
        <v>0.83333333333333337</v>
      </c>
      <c r="C55">
        <v>5.49</v>
      </c>
      <c r="E55">
        <v>5.66</v>
      </c>
      <c r="G55">
        <v>5.64</v>
      </c>
    </row>
    <row r="56" spans="1:7">
      <c r="A56" s="3">
        <v>55</v>
      </c>
      <c r="B56" s="2">
        <f t="shared" si="4"/>
        <v>0.91666666666666663</v>
      </c>
      <c r="C56">
        <v>5.45</v>
      </c>
      <c r="E56">
        <v>5.61</v>
      </c>
      <c r="G56">
        <v>5.6</v>
      </c>
    </row>
    <row r="57" spans="1:7">
      <c r="A57" s="3">
        <v>60</v>
      </c>
      <c r="B57">
        <v>1</v>
      </c>
      <c r="C57">
        <v>5.42</v>
      </c>
      <c r="E57">
        <v>5.67</v>
      </c>
      <c r="G57">
        <v>5.55</v>
      </c>
    </row>
    <row r="58" spans="1:7">
      <c r="D58" t="s">
        <v>34</v>
      </c>
      <c r="E58" t="s">
        <v>36</v>
      </c>
      <c r="F58" t="s">
        <v>37</v>
      </c>
    </row>
    <row r="59" spans="1:7">
      <c r="A59" t="s">
        <v>39</v>
      </c>
      <c r="C59" t="s">
        <v>33</v>
      </c>
      <c r="D59">
        <f>0.4543-0.18</f>
        <v>0.27429999999999999</v>
      </c>
      <c r="E59">
        <f>0.52-0.28</f>
        <v>0.24</v>
      </c>
      <c r="F59">
        <f>0.64-0.31</f>
        <v>0.33</v>
      </c>
    </row>
    <row r="60" spans="1:7">
      <c r="A60">
        <v>209.97</v>
      </c>
      <c r="C60" t="s">
        <v>38</v>
      </c>
      <c r="D60">
        <f>D59/$A60</f>
        <v>1.3063771014906892E-3</v>
      </c>
      <c r="E60">
        <f t="shared" ref="E60" si="5">E59/$A60</f>
        <v>1.1430204314902129E-3</v>
      </c>
      <c r="F60">
        <f t="shared" ref="F60" si="6">F59/$A60</f>
        <v>1.5716530932990429E-3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PreTrial</vt:lpstr>
      <vt:lpstr>Raw_Data</vt:lpstr>
      <vt:lpstr>Comb_dat</vt:lpstr>
      <vt:lpstr>Acclimation_Trials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Lemoine</dc:creator>
  <cp:lastModifiedBy>Nathan Lemoine</cp:lastModifiedBy>
  <dcterms:created xsi:type="dcterms:W3CDTF">2011-09-02T20:20:02Z</dcterms:created>
  <dcterms:modified xsi:type="dcterms:W3CDTF">2011-12-31T01:40:40Z</dcterms:modified>
</cp:coreProperties>
</file>