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078cf2d8df1c4/90-Personal/99.RAFA_Y_SARA/SARA/Practicas/phyton/__DIFICILES/"/>
    </mc:Choice>
  </mc:AlternateContent>
  <xr:revisionPtr revIDLastSave="83" documentId="10_ncr:40000_{F4CAE052-D2F0-4AD7-9D4C-E61484163C33}" xr6:coauthVersionLast="47" xr6:coauthVersionMax="47" xr10:uidLastSave="{FC7FA880-0EA6-4DE6-B205-0D597F72CE2C}"/>
  <bookViews>
    <workbookView xWindow="-120" yWindow="-120" windowWidth="29040" windowHeight="1572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2" l="1"/>
  <c r="K8" i="2"/>
  <c r="K7" i="2"/>
  <c r="K6" i="2"/>
  <c r="K5" i="2"/>
  <c r="K4" i="2"/>
  <c r="J8" i="2"/>
  <c r="J7" i="2"/>
  <c r="J6" i="2"/>
  <c r="J5" i="2"/>
  <c r="J4" i="2"/>
  <c r="M16" i="2"/>
  <c r="C16" i="2"/>
  <c r="M15" i="2"/>
  <c r="M14" i="2"/>
  <c r="C15" i="2"/>
  <c r="C14" i="2"/>
  <c r="C13" i="2"/>
  <c r="N12" i="2"/>
  <c r="N11" i="2"/>
  <c r="N10" i="2"/>
  <c r="N9" i="2"/>
  <c r="N8" i="2"/>
  <c r="N7" i="2"/>
  <c r="N6" i="2"/>
  <c r="N5" i="2"/>
  <c r="N4" i="2"/>
  <c r="M13" i="2"/>
  <c r="I12" i="2"/>
  <c r="I11" i="2"/>
  <c r="I10" i="2"/>
  <c r="I9" i="2"/>
  <c r="I8" i="2"/>
  <c r="I7" i="2"/>
  <c r="I6" i="2"/>
  <c r="I5" i="2"/>
  <c r="I4" i="2"/>
  <c r="F13" i="2"/>
  <c r="F14" i="2" s="1"/>
  <c r="F15" i="2" s="1"/>
  <c r="G12" i="2"/>
  <c r="G11" i="2"/>
  <c r="G10" i="2"/>
  <c r="G9" i="2"/>
  <c r="G8" i="2"/>
  <c r="G7" i="2"/>
  <c r="G6" i="2"/>
  <c r="G5" i="2"/>
  <c r="G4" i="2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B27" i="1"/>
  <c r="B26" i="1"/>
  <c r="B25" i="1"/>
  <c r="B24" i="1"/>
  <c r="B23" i="1"/>
  <c r="B22" i="1"/>
  <c r="B21" i="1"/>
  <c r="B20" i="1"/>
  <c r="B19" i="1"/>
  <c r="I11" i="1"/>
  <c r="I10" i="1"/>
  <c r="I9" i="1"/>
  <c r="I8" i="1"/>
  <c r="I6" i="1"/>
  <c r="I5" i="1"/>
  <c r="I4" i="1"/>
  <c r="I3" i="1"/>
  <c r="K12" i="1"/>
  <c r="L12" i="1" s="1"/>
  <c r="N11" i="1"/>
  <c r="M11" i="1"/>
  <c r="L11" i="1"/>
  <c r="N10" i="1"/>
  <c r="O10" i="1" s="1"/>
  <c r="M10" i="1"/>
  <c r="L10" i="1"/>
  <c r="N9" i="1"/>
  <c r="O9" i="1" s="1"/>
  <c r="M9" i="1"/>
  <c r="L9" i="1"/>
  <c r="N8" i="1"/>
  <c r="M8" i="1"/>
  <c r="L8" i="1"/>
  <c r="N7" i="1"/>
  <c r="M7" i="1"/>
  <c r="L7" i="1"/>
  <c r="N6" i="1"/>
  <c r="M6" i="1"/>
  <c r="L6" i="1"/>
  <c r="N5" i="1"/>
  <c r="O5" i="1" s="1"/>
  <c r="M5" i="1"/>
  <c r="L5" i="1"/>
  <c r="N4" i="1"/>
  <c r="M4" i="1"/>
  <c r="L4" i="1"/>
  <c r="N3" i="1"/>
  <c r="O3" i="1" s="1"/>
  <c r="M3" i="1"/>
  <c r="L3" i="1"/>
  <c r="G15" i="1"/>
  <c r="G14" i="1"/>
  <c r="G13" i="1"/>
  <c r="G12" i="1"/>
  <c r="H11" i="1" s="1"/>
  <c r="K13" i="2" l="1"/>
  <c r="J13" i="2"/>
  <c r="F16" i="2"/>
  <c r="I13" i="2"/>
  <c r="I14" i="2" s="1"/>
  <c r="I15" i="2" s="1"/>
  <c r="I16" i="2" s="1"/>
  <c r="M12" i="1"/>
  <c r="N12" i="1"/>
  <c r="O12" i="1" s="1"/>
  <c r="O11" i="1"/>
  <c r="H3" i="1"/>
  <c r="H4" i="1"/>
  <c r="O8" i="1"/>
  <c r="H5" i="1"/>
  <c r="H6" i="1"/>
  <c r="H7" i="1"/>
  <c r="O6" i="1"/>
  <c r="H8" i="1"/>
  <c r="O4" i="1"/>
  <c r="H9" i="1"/>
  <c r="O7" i="1"/>
  <c r="H10" i="1"/>
</calcChain>
</file>

<file path=xl/sharedStrings.xml><?xml version="1.0" encoding="utf-8"?>
<sst xmlns="http://schemas.openxmlformats.org/spreadsheetml/2006/main" count="88" uniqueCount="69">
  <si>
    <t> Subidas</t>
  </si>
  <si>
    <t> Distancia Km</t>
  </si>
  <si>
    <t> Km del total en %</t>
  </si>
  <si>
    <t> Velocidad en Km/h</t>
  </si>
  <si>
    <t> Tiempo h:m:s</t>
  </si>
  <si>
    <t> 4.542</t>
  </si>
  <si>
    <t> 4.34</t>
  </si>
  <si>
    <t> 3.72</t>
  </si>
  <si>
    <t> 1:13:21</t>
  </si>
  <si>
    <t> 9.645</t>
  </si>
  <si>
    <t> 9.21</t>
  </si>
  <si>
    <t> 4.61</t>
  </si>
  <si>
    <t> 2:05:33</t>
  </si>
  <si>
    <t> 17.598</t>
  </si>
  <si>
    <t> 16.8</t>
  </si>
  <si>
    <t> 6.23</t>
  </si>
  <si>
    <t> 2:49:25</t>
  </si>
  <si>
    <t> 14.674</t>
  </si>
  <si>
    <t> 14.01</t>
  </si>
  <si>
    <t> 9.88</t>
  </si>
  <si>
    <t> 1:29:07</t>
  </si>
  <si>
    <t> 11.723</t>
  </si>
  <si>
    <t> 11.19</t>
  </si>
  <si>
    <t> 14.58</t>
  </si>
  <si>
    <t> 0:48:14</t>
  </si>
  <si>
    <t> 15.877</t>
  </si>
  <si>
    <t> 15.16</t>
  </si>
  <si>
    <t> 19.14</t>
  </si>
  <si>
    <t> 0:49:47</t>
  </si>
  <si>
    <t> 16.683</t>
  </si>
  <si>
    <t> 15.93</t>
  </si>
  <si>
    <t> 22.62</t>
  </si>
  <si>
    <t> 0:44:15</t>
  </si>
  <si>
    <t> 8.883</t>
  </si>
  <si>
    <t> 8.48</t>
  </si>
  <si>
    <t> 21.86</t>
  </si>
  <si>
    <t> 0:24:23</t>
  </si>
  <si>
    <t> 5.108</t>
  </si>
  <si>
    <t> 4.88</t>
  </si>
  <si>
    <t> 19.67</t>
  </si>
  <si>
    <t> 0:15:35</t>
  </si>
  <si>
    <t>Sube</t>
  </si>
  <si>
    <t>Baja</t>
  </si>
  <si>
    <t>neutro</t>
  </si>
  <si>
    <t>% TOTAL</t>
  </si>
  <si>
    <t>% TIPO</t>
  </si>
  <si>
    <t>VELOCIDAD</t>
  </si>
  <si>
    <t>Segundos</t>
  </si>
  <si>
    <t>Tiempo</t>
  </si>
  <si>
    <t>Distancia metros</t>
  </si>
  <si>
    <t>Metros</t>
  </si>
  <si>
    <t>% Tipo</t>
  </si>
  <si>
    <t>Velocidad</t>
  </si>
  <si>
    <t>Sube Entre el 15 y el 30%</t>
  </si>
  <si>
    <t>Sube  Entre el 10 y el 15%</t>
  </si>
  <si>
    <t>Sube  Entre el 5 y el 10%</t>
  </si>
  <si>
    <t>Sube  Entre el 1 y el 5%</t>
  </si>
  <si>
    <t>Desniveles del -1% y 1%</t>
  </si>
  <si>
    <t>Baja Entre el 1 y el 5%</t>
  </si>
  <si>
    <t>Baja Entre el 5 y el 10%</t>
  </si>
  <si>
    <t>Baja  Entre el 10 y el 15%</t>
  </si>
  <si>
    <t>Baja  Entre el 15 y el 30%</t>
  </si>
  <si>
    <t>ESTIMADA</t>
  </si>
  <si>
    <t>2xMTB</t>
  </si>
  <si>
    <t>Neutro</t>
  </si>
  <si>
    <t>% SUB</t>
  </si>
  <si>
    <t>Desnivel</t>
  </si>
  <si>
    <t>Milis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</si>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</sst>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727272"/>
      <name val="Open Sans"/>
      <family val="2"/>
    </font>
    <font>
      <b/>
      <sz val="11"/>
      <color rgb="FF727272"/>
      <name val="Open Sans"/>
      <family val="2"/>
    </font>
    <font>
      <sz val="8"/>
      <color theme="1"/>
      <name val="Calibri"/>
      <family val="2"/>
      <scheme val="minor"/>
    </font>
    <font>
      <b/>
      <sz val="8"/>
      <color rgb="FF727272"/>
      <name val="Open Sans"/>
      <family val="2"/>
    </font>
    <font>
      <sz val="9"/>
      <color rgb="FFD4D4D4"/>
      <name val="Dank Mono"/>
      <family val="3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B4B4FF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8" fillId="14" borderId="0" applyNumberFormat="0" applyBorder="0" applyAlignment="0" applyProtection="0"/>
  </cellStyleXfs>
  <cellXfs count="29">
    <xf numFmtId="0" fontId="0" fillId="0" borderId="0" xfId="0"/>
    <xf numFmtId="0" fontId="4" fillId="5" borderId="1" xfId="0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 wrapText="1"/>
    </xf>
    <xf numFmtId="0" fontId="3" fillId="11" borderId="1" xfId="0" applyFont="1" applyFill="1" applyBorder="1" applyAlignment="1">
      <alignment vertical="top" wrapText="1"/>
    </xf>
    <xf numFmtId="0" fontId="3" fillId="12" borderId="1" xfId="0" applyFont="1" applyFill="1" applyBorder="1" applyAlignment="1">
      <alignment vertical="top" wrapText="1"/>
    </xf>
    <xf numFmtId="0" fontId="3" fillId="13" borderId="1" xfId="0" applyFont="1" applyFill="1" applyBorder="1" applyAlignment="1">
      <alignment vertical="top" wrapText="1"/>
    </xf>
    <xf numFmtId="0" fontId="5" fillId="0" borderId="0" xfId="0" applyFont="1"/>
    <xf numFmtId="0" fontId="6" fillId="4" borderId="1" xfId="0" applyFont="1" applyFill="1" applyBorder="1" applyAlignment="1">
      <alignment vertical="top" wrapText="1"/>
    </xf>
    <xf numFmtId="2" fontId="3" fillId="4" borderId="1" xfId="0" applyNumberFormat="1" applyFont="1" applyFill="1" applyBorder="1" applyAlignment="1">
      <alignment vertical="top" wrapText="1"/>
    </xf>
    <xf numFmtId="21" fontId="0" fillId="0" borderId="0" xfId="0" applyNumberFormat="1"/>
    <xf numFmtId="0" fontId="7" fillId="0" borderId="0" xfId="0" applyFont="1" applyAlignment="1">
      <alignment vertical="center"/>
    </xf>
    <xf numFmtId="0" fontId="3" fillId="4" borderId="0" xfId="0" applyFont="1" applyFill="1" applyBorder="1" applyAlignment="1">
      <alignment vertical="top" wrapText="1"/>
    </xf>
    <xf numFmtId="46" fontId="0" fillId="0" borderId="0" xfId="0" applyNumberFormat="1"/>
    <xf numFmtId="2" fontId="0" fillId="0" borderId="0" xfId="0" applyNumberFormat="1"/>
    <xf numFmtId="0" fontId="4" fillId="5" borderId="4" xfId="0" applyFont="1" applyFill="1" applyBorder="1" applyAlignment="1">
      <alignment horizontal="center" vertical="top" wrapText="1"/>
    </xf>
    <xf numFmtId="0" fontId="4" fillId="5" borderId="0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2" fillId="3" borderId="0" xfId="2"/>
    <xf numFmtId="2" fontId="2" fillId="3" borderId="0" xfId="2" applyNumberFormat="1"/>
    <xf numFmtId="0" fontId="1" fillId="2" borderId="0" xfId="1"/>
    <xf numFmtId="2" fontId="1" fillId="2" borderId="0" xfId="1" applyNumberFormat="1"/>
    <xf numFmtId="0" fontId="8" fillId="14" borderId="0" xfId="3"/>
    <xf numFmtId="0" fontId="4" fillId="5" borderId="2" xfId="0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</cellXfs>
  <cellStyles count="4">
    <cellStyle name="Bueno" xfId="1" builtinId="26"/>
    <cellStyle name="Incorrecto" xfId="3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workbookViewId="0">
      <selection activeCell="B18" sqref="B18:F27"/>
    </sheetView>
  </sheetViews>
  <sheetFormatPr baseColWidth="10" defaultRowHeight="15" x14ac:dyDescent="0.25"/>
  <cols>
    <col min="2" max="2" width="22" style="11" bestFit="1" customWidth="1"/>
    <col min="3" max="3" width="16.140625" bestFit="1" customWidth="1"/>
    <col min="4" max="4" width="21.140625" bestFit="1" customWidth="1"/>
    <col min="5" max="5" width="22.28515625" bestFit="1" customWidth="1"/>
    <col min="6" max="6" width="16.140625" bestFit="1" customWidth="1"/>
    <col min="7" max="7" width="11.85546875" bestFit="1" customWidth="1"/>
  </cols>
  <sheetData>
    <row r="1" spans="1:15" ht="15.75" thickBot="1" x14ac:dyDescent="0.3"/>
    <row r="2" spans="1:15" ht="33.75" thickBot="1" x14ac:dyDescent="0.3">
      <c r="A2" s="27" t="s">
        <v>0</v>
      </c>
      <c r="B2" s="28"/>
      <c r="C2" s="1" t="s">
        <v>1</v>
      </c>
      <c r="D2" s="1" t="s">
        <v>2</v>
      </c>
      <c r="E2" s="1" t="s">
        <v>3</v>
      </c>
      <c r="F2" s="1" t="s">
        <v>4</v>
      </c>
      <c r="G2" s="21" t="s">
        <v>49</v>
      </c>
      <c r="H2" s="19" t="s">
        <v>44</v>
      </c>
      <c r="I2" s="20" t="s">
        <v>45</v>
      </c>
      <c r="J2" s="20" t="s">
        <v>46</v>
      </c>
      <c r="K2" s="20" t="s">
        <v>48</v>
      </c>
      <c r="O2" t="s">
        <v>47</v>
      </c>
    </row>
    <row r="3" spans="1:15" ht="17.25" thickBot="1" x14ac:dyDescent="0.3">
      <c r="A3" s="2"/>
      <c r="B3" s="12" t="s">
        <v>53</v>
      </c>
      <c r="C3" s="13" t="s">
        <v>5</v>
      </c>
      <c r="D3" s="13" t="s">
        <v>6</v>
      </c>
      <c r="E3" s="13" t="s">
        <v>7</v>
      </c>
      <c r="F3" s="3" t="s">
        <v>8</v>
      </c>
      <c r="G3">
        <v>4542</v>
      </c>
      <c r="H3" s="18">
        <f>G3/$G$12*100</f>
        <v>4.3367420010884823</v>
      </c>
      <c r="I3" s="18">
        <f>G3/$G$13*100</f>
        <v>9.7763619535504436</v>
      </c>
      <c r="J3">
        <v>3.72</v>
      </c>
      <c r="K3" s="14">
        <v>5.0937499999999997E-2</v>
      </c>
      <c r="L3">
        <f>SECOND(K3)</f>
        <v>21</v>
      </c>
      <c r="M3">
        <f>MINUTE(K3)</f>
        <v>13</v>
      </c>
      <c r="N3">
        <f>HOUR(K3)</f>
        <v>1</v>
      </c>
      <c r="O3">
        <f>N3*3600+M3*60+L3</f>
        <v>4401</v>
      </c>
    </row>
    <row r="4" spans="1:15" ht="17.25" thickBot="1" x14ac:dyDescent="0.3">
      <c r="A4" s="4"/>
      <c r="B4" s="12" t="s">
        <v>54</v>
      </c>
      <c r="C4" s="13" t="s">
        <v>9</v>
      </c>
      <c r="D4" s="13" t="s">
        <v>10</v>
      </c>
      <c r="E4" s="13" t="s">
        <v>11</v>
      </c>
      <c r="F4" s="3" t="s">
        <v>12</v>
      </c>
      <c r="G4">
        <v>9645</v>
      </c>
      <c r="H4" s="18">
        <f t="shared" ref="H4:H11" si="0">G4/$G$12*100</f>
        <v>9.2091317922717764</v>
      </c>
      <c r="I4" s="18">
        <f t="shared" ref="I4:I6" si="1">G4/$G$13*100</f>
        <v>20.760240211799651</v>
      </c>
      <c r="J4">
        <v>4.6100000000000003</v>
      </c>
      <c r="K4" s="14">
        <v>8.7187499999999987E-2</v>
      </c>
      <c r="L4">
        <f t="shared" ref="L4:L12" si="2">SECOND(K4)</f>
        <v>33</v>
      </c>
      <c r="M4">
        <f t="shared" ref="M4:M11" si="3">MINUTE(K4)</f>
        <v>5</v>
      </c>
      <c r="N4">
        <f t="shared" ref="N4:N11" si="4">HOUR(K4)</f>
        <v>2</v>
      </c>
      <c r="O4">
        <f t="shared" ref="O4:O11" si="5">N4*3600+M4*60+L4</f>
        <v>7533</v>
      </c>
    </row>
    <row r="5" spans="1:15" ht="17.25" thickBot="1" x14ac:dyDescent="0.3">
      <c r="A5" s="5"/>
      <c r="B5" s="12" t="s">
        <v>55</v>
      </c>
      <c r="C5" s="13" t="s">
        <v>13</v>
      </c>
      <c r="D5" s="13" t="s">
        <v>14</v>
      </c>
      <c r="E5" s="13" t="s">
        <v>15</v>
      </c>
      <c r="F5" s="3" t="s">
        <v>16</v>
      </c>
      <c r="G5">
        <v>17598</v>
      </c>
      <c r="H5" s="18">
        <f t="shared" si="0"/>
        <v>16.802726934204117</v>
      </c>
      <c r="I5" s="18">
        <f t="shared" si="1"/>
        <v>37.878559590176287</v>
      </c>
      <c r="J5">
        <v>6.23</v>
      </c>
      <c r="K5" s="14">
        <v>0.11765046296296296</v>
      </c>
      <c r="L5">
        <f t="shared" si="2"/>
        <v>25</v>
      </c>
      <c r="M5">
        <f t="shared" si="3"/>
        <v>49</v>
      </c>
      <c r="N5">
        <f t="shared" si="4"/>
        <v>2</v>
      </c>
      <c r="O5">
        <f t="shared" si="5"/>
        <v>10165</v>
      </c>
    </row>
    <row r="6" spans="1:15" ht="17.25" thickBot="1" x14ac:dyDescent="0.3">
      <c r="A6" s="6"/>
      <c r="B6" s="12" t="s">
        <v>56</v>
      </c>
      <c r="C6" s="13" t="s">
        <v>17</v>
      </c>
      <c r="D6" s="13" t="s">
        <v>18</v>
      </c>
      <c r="E6" s="13" t="s">
        <v>19</v>
      </c>
      <c r="F6" s="3" t="s">
        <v>20</v>
      </c>
      <c r="G6">
        <v>14674</v>
      </c>
      <c r="H6" s="18">
        <f t="shared" si="0"/>
        <v>14.010865725225097</v>
      </c>
      <c r="I6" s="18">
        <f t="shared" si="1"/>
        <v>31.584838244473623</v>
      </c>
      <c r="J6">
        <v>9.8800000000000008</v>
      </c>
      <c r="K6" s="14">
        <v>6.1886574074074073E-2</v>
      </c>
      <c r="L6">
        <f t="shared" si="2"/>
        <v>7</v>
      </c>
      <c r="M6">
        <f t="shared" si="3"/>
        <v>29</v>
      </c>
      <c r="N6">
        <f t="shared" si="4"/>
        <v>1</v>
      </c>
      <c r="O6">
        <f t="shared" si="5"/>
        <v>5347</v>
      </c>
    </row>
    <row r="7" spans="1:15" ht="17.25" thickBot="1" x14ac:dyDescent="0.3">
      <c r="B7" s="12" t="s">
        <v>57</v>
      </c>
      <c r="C7" s="13" t="s">
        <v>21</v>
      </c>
      <c r="D7" s="13" t="s">
        <v>22</v>
      </c>
      <c r="E7" s="13" t="s">
        <v>23</v>
      </c>
      <c r="F7" s="3" t="s">
        <v>24</v>
      </c>
      <c r="G7">
        <v>11723</v>
      </c>
      <c r="H7" s="18">
        <f t="shared" si="0"/>
        <v>11.193224676081083</v>
      </c>
      <c r="I7" s="18"/>
      <c r="J7">
        <v>14.58</v>
      </c>
      <c r="K7" s="14">
        <v>3.349537037037037E-2</v>
      </c>
      <c r="L7">
        <f t="shared" si="2"/>
        <v>14</v>
      </c>
      <c r="M7">
        <f t="shared" si="3"/>
        <v>48</v>
      </c>
      <c r="N7">
        <f t="shared" si="4"/>
        <v>0</v>
      </c>
      <c r="O7">
        <f t="shared" si="5"/>
        <v>2894</v>
      </c>
    </row>
    <row r="8" spans="1:15" ht="17.25" thickBot="1" x14ac:dyDescent="0.3">
      <c r="A8" s="7"/>
      <c r="B8" s="12" t="s">
        <v>58</v>
      </c>
      <c r="C8" s="13" t="s">
        <v>25</v>
      </c>
      <c r="D8" s="13" t="s">
        <v>26</v>
      </c>
      <c r="E8" s="13" t="s">
        <v>27</v>
      </c>
      <c r="F8" s="3" t="s">
        <v>28</v>
      </c>
      <c r="G8">
        <v>15877</v>
      </c>
      <c r="H8" s="18">
        <f t="shared" si="0"/>
        <v>15.159500825909694</v>
      </c>
      <c r="I8" s="18">
        <f>G8/$G$14*100</f>
        <v>34.106678696483428</v>
      </c>
      <c r="J8">
        <v>19.14</v>
      </c>
      <c r="K8" s="14">
        <v>3.4571759259259253E-2</v>
      </c>
      <c r="L8">
        <f t="shared" si="2"/>
        <v>47</v>
      </c>
      <c r="M8">
        <f t="shared" si="3"/>
        <v>49</v>
      </c>
      <c r="N8">
        <f t="shared" si="4"/>
        <v>0</v>
      </c>
      <c r="O8">
        <f t="shared" si="5"/>
        <v>2987</v>
      </c>
    </row>
    <row r="9" spans="1:15" ht="17.25" thickBot="1" x14ac:dyDescent="0.3">
      <c r="A9" s="8"/>
      <c r="B9" s="12" t="s">
        <v>59</v>
      </c>
      <c r="C9" s="13" t="s">
        <v>29</v>
      </c>
      <c r="D9" s="13" t="s">
        <v>30</v>
      </c>
      <c r="E9" s="13" t="s">
        <v>31</v>
      </c>
      <c r="F9" s="3" t="s">
        <v>32</v>
      </c>
      <c r="G9">
        <v>16683</v>
      </c>
      <c r="H9" s="18">
        <f t="shared" si="0"/>
        <v>15.929076795279427</v>
      </c>
      <c r="I9" s="18">
        <f t="shared" ref="I9:I11" si="6">G9/$G$14*100</f>
        <v>35.83811303731391</v>
      </c>
      <c r="J9">
        <v>22.62</v>
      </c>
      <c r="K9" s="14">
        <v>3.0729166666666669E-2</v>
      </c>
      <c r="L9">
        <f t="shared" si="2"/>
        <v>15</v>
      </c>
      <c r="M9">
        <f t="shared" si="3"/>
        <v>44</v>
      </c>
      <c r="N9">
        <f t="shared" si="4"/>
        <v>0</v>
      </c>
      <c r="O9">
        <f t="shared" si="5"/>
        <v>2655</v>
      </c>
    </row>
    <row r="10" spans="1:15" ht="17.25" thickBot="1" x14ac:dyDescent="0.3">
      <c r="A10" s="9"/>
      <c r="B10" s="12" t="s">
        <v>60</v>
      </c>
      <c r="C10" s="13" t="s">
        <v>33</v>
      </c>
      <c r="D10" s="13" t="s">
        <v>34</v>
      </c>
      <c r="E10" s="13" t="s">
        <v>35</v>
      </c>
      <c r="F10" s="3" t="s">
        <v>36</v>
      </c>
      <c r="G10">
        <v>8883</v>
      </c>
      <c r="H10" s="18">
        <f t="shared" si="0"/>
        <v>8.4815674142820328</v>
      </c>
      <c r="I10" s="18">
        <f t="shared" si="6"/>
        <v>19.082296835728556</v>
      </c>
      <c r="J10">
        <v>21.86</v>
      </c>
      <c r="K10" s="14">
        <v>1.6932870370370369E-2</v>
      </c>
      <c r="L10">
        <f t="shared" si="2"/>
        <v>23</v>
      </c>
      <c r="M10">
        <f t="shared" si="3"/>
        <v>24</v>
      </c>
      <c r="N10">
        <f t="shared" si="4"/>
        <v>0</v>
      </c>
      <c r="O10">
        <f t="shared" si="5"/>
        <v>1463</v>
      </c>
    </row>
    <row r="11" spans="1:15" ht="17.25" thickBot="1" x14ac:dyDescent="0.3">
      <c r="A11" s="10"/>
      <c r="B11" s="12" t="s">
        <v>61</v>
      </c>
      <c r="C11" s="13" t="s">
        <v>37</v>
      </c>
      <c r="D11" s="13" t="s">
        <v>38</v>
      </c>
      <c r="E11" s="13" t="s">
        <v>39</v>
      </c>
      <c r="F11" s="3" t="s">
        <v>40</v>
      </c>
      <c r="G11">
        <v>5108</v>
      </c>
      <c r="H11" s="18">
        <f t="shared" si="0"/>
        <v>4.8771638356582931</v>
      </c>
      <c r="I11" s="18">
        <f t="shared" si="6"/>
        <v>10.972911430474104</v>
      </c>
      <c r="J11">
        <v>19.670000000000002</v>
      </c>
      <c r="K11" s="14">
        <v>1.082175925925926E-2</v>
      </c>
      <c r="L11">
        <f t="shared" si="2"/>
        <v>35</v>
      </c>
      <c r="M11">
        <f t="shared" si="3"/>
        <v>15</v>
      </c>
      <c r="N11">
        <f t="shared" si="4"/>
        <v>0</v>
      </c>
      <c r="O11">
        <f t="shared" si="5"/>
        <v>935</v>
      </c>
    </row>
    <row r="12" spans="1:15" x14ac:dyDescent="0.25">
      <c r="G12">
        <f>SUM(G3:G11)</f>
        <v>104733</v>
      </c>
      <c r="K12" s="17">
        <f>SUM(K3:K11)</f>
        <v>0.44421296296296292</v>
      </c>
      <c r="L12">
        <f t="shared" si="2"/>
        <v>40</v>
      </c>
      <c r="M12">
        <f t="shared" ref="M12" si="7">MINUTE(K12)</f>
        <v>39</v>
      </c>
      <c r="N12">
        <f t="shared" ref="N12" si="8">HOUR(K12)</f>
        <v>10</v>
      </c>
      <c r="O12">
        <f t="shared" ref="O12" si="9">N12*3600+M12*60+L12</f>
        <v>38380</v>
      </c>
    </row>
    <row r="13" spans="1:15" ht="16.5" x14ac:dyDescent="0.25">
      <c r="F13" s="16" t="s">
        <v>41</v>
      </c>
      <c r="G13">
        <f>SUM(G3:G6)</f>
        <v>46459</v>
      </c>
    </row>
    <row r="14" spans="1:15" ht="16.5" x14ac:dyDescent="0.25">
      <c r="F14" s="16" t="s">
        <v>42</v>
      </c>
      <c r="G14">
        <f>SUM(G8:G11)</f>
        <v>46551</v>
      </c>
    </row>
    <row r="15" spans="1:15" ht="16.5" x14ac:dyDescent="0.25">
      <c r="C15" s="15"/>
      <c r="F15" s="16" t="s">
        <v>43</v>
      </c>
      <c r="G15">
        <f>G7</f>
        <v>11723</v>
      </c>
    </row>
    <row r="16" spans="1:15" x14ac:dyDescent="0.25">
      <c r="C16" s="15"/>
    </row>
    <row r="17" spans="2:6" x14ac:dyDescent="0.25">
      <c r="C17" s="15"/>
    </row>
    <row r="18" spans="2:6" ht="16.5" x14ac:dyDescent="0.25">
      <c r="C18" s="15" t="s">
        <v>50</v>
      </c>
      <c r="D18" t="s">
        <v>44</v>
      </c>
      <c r="E18" t="s">
        <v>51</v>
      </c>
      <c r="F18" s="16" t="s">
        <v>47</v>
      </c>
    </row>
    <row r="19" spans="2:6" x14ac:dyDescent="0.25">
      <c r="B19" s="11" t="str">
        <f>B3</f>
        <v>Sube Entre el 15 y el 30%</v>
      </c>
      <c r="C19" s="15">
        <f>G3</f>
        <v>4542</v>
      </c>
      <c r="D19" s="18">
        <f>H3</f>
        <v>4.3367420010884823</v>
      </c>
      <c r="E19" s="18">
        <f>I3</f>
        <v>9.7763619535504436</v>
      </c>
      <c r="F19">
        <f>O3</f>
        <v>4401</v>
      </c>
    </row>
    <row r="20" spans="2:6" x14ac:dyDescent="0.25">
      <c r="B20" s="11" t="str">
        <f t="shared" ref="B20:B27" si="10">B4</f>
        <v>Sube  Entre el 10 y el 15%</v>
      </c>
      <c r="C20" s="15">
        <f t="shared" ref="C20:E20" si="11">G4</f>
        <v>9645</v>
      </c>
      <c r="D20" s="18">
        <f t="shared" si="11"/>
        <v>9.2091317922717764</v>
      </c>
      <c r="E20" s="18">
        <f t="shared" si="11"/>
        <v>20.760240211799651</v>
      </c>
      <c r="F20">
        <f t="shared" ref="F20:F27" si="12">O4</f>
        <v>7533</v>
      </c>
    </row>
    <row r="21" spans="2:6" x14ac:dyDescent="0.25">
      <c r="B21" s="11" t="str">
        <f t="shared" si="10"/>
        <v>Sube  Entre el 5 y el 10%</v>
      </c>
      <c r="C21" s="15">
        <f t="shared" ref="C21:E21" si="13">G5</f>
        <v>17598</v>
      </c>
      <c r="D21" s="18">
        <f t="shared" si="13"/>
        <v>16.802726934204117</v>
      </c>
      <c r="E21" s="18">
        <f t="shared" si="13"/>
        <v>37.878559590176287</v>
      </c>
      <c r="F21">
        <f t="shared" si="12"/>
        <v>10165</v>
      </c>
    </row>
    <row r="22" spans="2:6" x14ac:dyDescent="0.25">
      <c r="B22" s="11" t="str">
        <f t="shared" si="10"/>
        <v>Sube  Entre el 1 y el 5%</v>
      </c>
      <c r="C22" s="15">
        <f t="shared" ref="C22:E22" si="14">G6</f>
        <v>14674</v>
      </c>
      <c r="D22" s="18">
        <f t="shared" si="14"/>
        <v>14.010865725225097</v>
      </c>
      <c r="E22" s="18">
        <f t="shared" si="14"/>
        <v>31.584838244473623</v>
      </c>
      <c r="F22">
        <f t="shared" si="12"/>
        <v>5347</v>
      </c>
    </row>
    <row r="23" spans="2:6" x14ac:dyDescent="0.25">
      <c r="B23" s="11" t="str">
        <f t="shared" si="10"/>
        <v>Desniveles del -1% y 1%</v>
      </c>
      <c r="C23" s="15">
        <f t="shared" ref="C23:E23" si="15">G7</f>
        <v>11723</v>
      </c>
      <c r="D23" s="18">
        <f t="shared" si="15"/>
        <v>11.193224676081083</v>
      </c>
      <c r="E23" s="18">
        <f t="shared" si="15"/>
        <v>0</v>
      </c>
      <c r="F23">
        <f t="shared" si="12"/>
        <v>2894</v>
      </c>
    </row>
    <row r="24" spans="2:6" x14ac:dyDescent="0.25">
      <c r="B24" s="11" t="str">
        <f t="shared" si="10"/>
        <v>Baja Entre el 1 y el 5%</v>
      </c>
      <c r="C24" s="15">
        <f t="shared" ref="C24:E24" si="16">G8</f>
        <v>15877</v>
      </c>
      <c r="D24" s="18">
        <f t="shared" si="16"/>
        <v>15.159500825909694</v>
      </c>
      <c r="E24" s="18">
        <f t="shared" si="16"/>
        <v>34.106678696483428</v>
      </c>
      <c r="F24">
        <f t="shared" si="12"/>
        <v>2987</v>
      </c>
    </row>
    <row r="25" spans="2:6" x14ac:dyDescent="0.25">
      <c r="B25" s="11" t="str">
        <f t="shared" si="10"/>
        <v>Baja Entre el 5 y el 10%</v>
      </c>
      <c r="C25" s="15">
        <f t="shared" ref="C25:E25" si="17">G9</f>
        <v>16683</v>
      </c>
      <c r="D25" s="18">
        <f t="shared" si="17"/>
        <v>15.929076795279427</v>
      </c>
      <c r="E25" s="18">
        <f t="shared" si="17"/>
        <v>35.83811303731391</v>
      </c>
      <c r="F25">
        <f t="shared" si="12"/>
        <v>2655</v>
      </c>
    </row>
    <row r="26" spans="2:6" x14ac:dyDescent="0.25">
      <c r="B26" s="11" t="str">
        <f t="shared" si="10"/>
        <v>Baja  Entre el 10 y el 15%</v>
      </c>
      <c r="C26" s="15">
        <f t="shared" ref="C26:E26" si="18">G10</f>
        <v>8883</v>
      </c>
      <c r="D26" s="18">
        <f t="shared" si="18"/>
        <v>8.4815674142820328</v>
      </c>
      <c r="E26" s="18">
        <f t="shared" si="18"/>
        <v>19.082296835728556</v>
      </c>
      <c r="F26">
        <f t="shared" si="12"/>
        <v>1463</v>
      </c>
    </row>
    <row r="27" spans="2:6" x14ac:dyDescent="0.25">
      <c r="B27" s="11" t="str">
        <f t="shared" si="10"/>
        <v>Baja  Entre el 15 y el 30%</v>
      </c>
      <c r="C27" s="15">
        <f t="shared" ref="C27:E27" si="19">G11</f>
        <v>5108</v>
      </c>
      <c r="D27" s="18">
        <f t="shared" si="19"/>
        <v>4.8771638356582931</v>
      </c>
      <c r="E27" s="18">
        <f t="shared" si="19"/>
        <v>10.972911430474104</v>
      </c>
      <c r="F27">
        <f t="shared" si="12"/>
        <v>935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abSelected="1" workbookViewId="0">
      <selection activeCell="K4" sqref="K4"/>
    </sheetView>
  </sheetViews>
  <sheetFormatPr baseColWidth="10" defaultRowHeight="15" x14ac:dyDescent="0.25"/>
  <cols>
    <col min="2" max="2" width="23.42578125" bestFit="1" customWidth="1"/>
    <col min="3" max="3" width="7.28515625" bestFit="1" customWidth="1"/>
    <col min="4" max="5" width="12" bestFit="1" customWidth="1"/>
    <col min="6" max="6" width="9.5703125" bestFit="1" customWidth="1"/>
  </cols>
  <sheetData>
    <row r="1" spans="1:15" x14ac:dyDescent="0.25">
      <c r="J1" t="s">
        <v>66</v>
      </c>
      <c r="K1">
        <v>330</v>
      </c>
    </row>
    <row r="2" spans="1:15" x14ac:dyDescent="0.25">
      <c r="J2" t="s">
        <v>67</v>
      </c>
      <c r="K2">
        <v>120</v>
      </c>
    </row>
    <row r="3" spans="1:15" x14ac:dyDescent="0.25">
      <c r="A3" t="s">
        <v>65</v>
      </c>
      <c r="B3" s="22"/>
      <c r="C3" s="22" t="s">
        <v>50</v>
      </c>
      <c r="D3" s="22" t="s">
        <v>44</v>
      </c>
      <c r="E3" s="22" t="s">
        <v>51</v>
      </c>
      <c r="F3" s="22" t="s">
        <v>47</v>
      </c>
      <c r="G3" s="22" t="s">
        <v>52</v>
      </c>
      <c r="H3" s="24" t="s">
        <v>62</v>
      </c>
      <c r="I3" s="24" t="s">
        <v>48</v>
      </c>
      <c r="J3" s="24" t="s">
        <v>66</v>
      </c>
      <c r="K3" s="24" t="s">
        <v>68</v>
      </c>
      <c r="L3" s="24"/>
      <c r="M3" s="26" t="s">
        <v>63</v>
      </c>
      <c r="N3" s="26"/>
      <c r="O3" s="26"/>
    </row>
    <row r="4" spans="1:15" x14ac:dyDescent="0.25">
      <c r="A4">
        <v>18</v>
      </c>
      <c r="B4" s="22" t="s">
        <v>53</v>
      </c>
      <c r="C4" s="22">
        <v>4542</v>
      </c>
      <c r="D4" s="23">
        <v>4.3367420010884823</v>
      </c>
      <c r="E4" s="23">
        <v>9.7763619535504436</v>
      </c>
      <c r="F4" s="22">
        <v>4401</v>
      </c>
      <c r="G4" s="23">
        <f>C4/F4*3.6</f>
        <v>3.7153374233128837</v>
      </c>
      <c r="H4" s="25">
        <v>8</v>
      </c>
      <c r="I4" s="24">
        <f>INT(C4/(H4*1000)*3600)</f>
        <v>2043</v>
      </c>
      <c r="J4" s="24">
        <f>C4*A4/100</f>
        <v>817.56</v>
      </c>
      <c r="K4" s="24">
        <f>J4/$K$1*$K$2</f>
        <v>297.29454545454541</v>
      </c>
      <c r="L4" s="24"/>
      <c r="M4" s="26">
        <v>6626</v>
      </c>
      <c r="N4" s="26">
        <f>M4-C4</f>
        <v>2084</v>
      </c>
      <c r="O4" s="26"/>
    </row>
    <row r="5" spans="1:15" x14ac:dyDescent="0.25">
      <c r="A5">
        <v>12</v>
      </c>
      <c r="B5" s="22" t="s">
        <v>54</v>
      </c>
      <c r="C5" s="22">
        <v>9645</v>
      </c>
      <c r="D5" s="23">
        <v>9.2091317922717764</v>
      </c>
      <c r="E5" s="23">
        <v>20.760240211799651</v>
      </c>
      <c r="F5" s="22">
        <v>7533</v>
      </c>
      <c r="G5" s="23">
        <f t="shared" ref="G5:G12" si="0">C5/F5*3.6</f>
        <v>4.6093189964157704</v>
      </c>
      <c r="H5" s="25">
        <v>15</v>
      </c>
      <c r="I5" s="24">
        <f t="shared" ref="I5:I12" si="1">INT(C5/(H5*1000)*3600)</f>
        <v>2314</v>
      </c>
      <c r="J5" s="24">
        <f t="shared" ref="J5:J8" si="2">C5*A5/100</f>
        <v>1157.4000000000001</v>
      </c>
      <c r="K5" s="24">
        <f t="shared" ref="K5:K8" si="3">J5/$K$1*$K$2</f>
        <v>420.87272727272733</v>
      </c>
      <c r="L5" s="24"/>
      <c r="M5" s="26">
        <v>10718</v>
      </c>
      <c r="N5" s="26">
        <f t="shared" ref="N5:N12" si="4">M5-C5</f>
        <v>1073</v>
      </c>
      <c r="O5" s="26"/>
    </row>
    <row r="6" spans="1:15" x14ac:dyDescent="0.25">
      <c r="A6">
        <v>8</v>
      </c>
      <c r="B6" s="22" t="s">
        <v>55</v>
      </c>
      <c r="C6" s="22">
        <v>17598</v>
      </c>
      <c r="D6" s="23">
        <v>16.802726934204117</v>
      </c>
      <c r="E6" s="23">
        <v>37.878559590176287</v>
      </c>
      <c r="F6" s="22">
        <v>10165</v>
      </c>
      <c r="G6" s="23">
        <f t="shared" si="0"/>
        <v>6.2324446630595185</v>
      </c>
      <c r="H6" s="25">
        <v>20</v>
      </c>
      <c r="I6" s="24">
        <f t="shared" si="1"/>
        <v>3167</v>
      </c>
      <c r="J6" s="24">
        <f t="shared" si="2"/>
        <v>1407.84</v>
      </c>
      <c r="K6" s="24">
        <f t="shared" si="3"/>
        <v>511.94181818181812</v>
      </c>
      <c r="L6" s="24"/>
      <c r="M6" s="26">
        <v>13102</v>
      </c>
      <c r="N6" s="26">
        <f t="shared" si="4"/>
        <v>-4496</v>
      </c>
      <c r="O6" s="26"/>
    </row>
    <row r="7" spans="1:15" x14ac:dyDescent="0.25">
      <c r="A7">
        <v>5</v>
      </c>
      <c r="B7" s="22" t="s">
        <v>56</v>
      </c>
      <c r="C7" s="22">
        <v>14674</v>
      </c>
      <c r="D7" s="23">
        <v>14.010865725225097</v>
      </c>
      <c r="E7" s="23">
        <v>31.584838244473623</v>
      </c>
      <c r="F7" s="22">
        <v>5347</v>
      </c>
      <c r="G7" s="23">
        <f t="shared" si="0"/>
        <v>9.879633439311764</v>
      </c>
      <c r="H7" s="25">
        <v>20</v>
      </c>
      <c r="I7" s="24">
        <f t="shared" si="1"/>
        <v>2641</v>
      </c>
      <c r="J7" s="24">
        <f t="shared" si="2"/>
        <v>733.7</v>
      </c>
      <c r="K7" s="24">
        <f t="shared" si="3"/>
        <v>266.8</v>
      </c>
      <c r="L7" s="24"/>
      <c r="M7" s="26">
        <v>14984</v>
      </c>
      <c r="N7" s="26">
        <f t="shared" si="4"/>
        <v>310</v>
      </c>
      <c r="O7" s="26"/>
    </row>
    <row r="8" spans="1:15" x14ac:dyDescent="0.25">
      <c r="A8">
        <v>0</v>
      </c>
      <c r="B8" s="22" t="s">
        <v>57</v>
      </c>
      <c r="C8" s="22">
        <v>11723</v>
      </c>
      <c r="D8" s="23">
        <v>11.193224676081083</v>
      </c>
      <c r="E8" s="23">
        <v>0</v>
      </c>
      <c r="F8" s="22">
        <v>2894</v>
      </c>
      <c r="G8" s="23">
        <f t="shared" si="0"/>
        <v>14.582861091914307</v>
      </c>
      <c r="H8" s="25">
        <v>25</v>
      </c>
      <c r="I8" s="24">
        <f t="shared" si="1"/>
        <v>1688</v>
      </c>
      <c r="J8" s="24">
        <f t="shared" si="2"/>
        <v>0</v>
      </c>
      <c r="K8" s="24">
        <f t="shared" si="3"/>
        <v>0</v>
      </c>
      <c r="L8" s="24"/>
      <c r="M8" s="26">
        <v>12036</v>
      </c>
      <c r="N8" s="26">
        <f t="shared" si="4"/>
        <v>313</v>
      </c>
      <c r="O8" s="26"/>
    </row>
    <row r="9" spans="1:15" x14ac:dyDescent="0.25">
      <c r="B9" s="22" t="s">
        <v>58</v>
      </c>
      <c r="C9" s="22">
        <v>15877</v>
      </c>
      <c r="D9" s="23">
        <v>15.159500825909694</v>
      </c>
      <c r="E9" s="23">
        <v>34.106678696483428</v>
      </c>
      <c r="F9" s="22">
        <v>2987</v>
      </c>
      <c r="G9" s="23">
        <f t="shared" si="0"/>
        <v>19.135319718781389</v>
      </c>
      <c r="H9" s="25">
        <v>25</v>
      </c>
      <c r="I9" s="24">
        <f t="shared" si="1"/>
        <v>2286</v>
      </c>
      <c r="J9" s="24"/>
      <c r="K9" s="24"/>
      <c r="L9" s="24"/>
      <c r="M9" s="26">
        <v>13742</v>
      </c>
      <c r="N9" s="26">
        <f t="shared" si="4"/>
        <v>-2135</v>
      </c>
      <c r="O9" s="26"/>
    </row>
    <row r="10" spans="1:15" x14ac:dyDescent="0.25">
      <c r="B10" s="22" t="s">
        <v>59</v>
      </c>
      <c r="C10" s="22">
        <v>16683</v>
      </c>
      <c r="D10" s="23">
        <v>15.929076795279427</v>
      </c>
      <c r="E10" s="23">
        <v>35.83811303731391</v>
      </c>
      <c r="F10" s="22">
        <v>2655</v>
      </c>
      <c r="G10" s="23">
        <f t="shared" si="0"/>
        <v>22.621016949152544</v>
      </c>
      <c r="H10" s="25">
        <v>25</v>
      </c>
      <c r="I10" s="24">
        <f t="shared" si="1"/>
        <v>2402</v>
      </c>
      <c r="J10" s="24"/>
      <c r="K10" s="24"/>
      <c r="L10" s="24"/>
      <c r="M10" s="26">
        <v>12217</v>
      </c>
      <c r="N10" s="26">
        <f t="shared" si="4"/>
        <v>-4466</v>
      </c>
      <c r="O10" s="26"/>
    </row>
    <row r="11" spans="1:15" x14ac:dyDescent="0.25">
      <c r="B11" s="22" t="s">
        <v>60</v>
      </c>
      <c r="C11" s="22">
        <v>8883</v>
      </c>
      <c r="D11" s="23">
        <v>8.4815674142820328</v>
      </c>
      <c r="E11" s="23">
        <v>19.082296835728556</v>
      </c>
      <c r="F11" s="22">
        <v>1463</v>
      </c>
      <c r="G11" s="23">
        <f t="shared" si="0"/>
        <v>21.858373205741628</v>
      </c>
      <c r="H11" s="25">
        <v>25</v>
      </c>
      <c r="I11" s="24">
        <f t="shared" si="1"/>
        <v>1279</v>
      </c>
      <c r="J11" s="24"/>
      <c r="K11" s="24"/>
      <c r="L11" s="24"/>
      <c r="M11" s="26">
        <v>9815</v>
      </c>
      <c r="N11" s="26">
        <f t="shared" si="4"/>
        <v>932</v>
      </c>
      <c r="O11" s="26"/>
    </row>
    <row r="12" spans="1:15" x14ac:dyDescent="0.25">
      <c r="B12" s="22" t="s">
        <v>61</v>
      </c>
      <c r="C12" s="22">
        <v>5108</v>
      </c>
      <c r="D12" s="23">
        <v>4.8771638356582931</v>
      </c>
      <c r="E12" s="23">
        <v>10.972911430474104</v>
      </c>
      <c r="F12" s="22">
        <v>935</v>
      </c>
      <c r="G12" s="23">
        <f t="shared" si="0"/>
        <v>19.66716577540107</v>
      </c>
      <c r="H12" s="25">
        <v>25</v>
      </c>
      <c r="I12" s="24">
        <f t="shared" si="1"/>
        <v>735</v>
      </c>
      <c r="J12" s="24"/>
      <c r="K12" s="24"/>
      <c r="L12" s="24"/>
      <c r="M12" s="26">
        <v>7669</v>
      </c>
      <c r="N12" s="26">
        <f t="shared" si="4"/>
        <v>2561</v>
      </c>
      <c r="O12" s="26"/>
    </row>
    <row r="13" spans="1:15" x14ac:dyDescent="0.25">
      <c r="C13">
        <f>SUM(C4:C12)</f>
        <v>104733</v>
      </c>
      <c r="F13" s="22">
        <f>SUM(F4:F12)</f>
        <v>38380</v>
      </c>
      <c r="I13" s="24">
        <f>SUM(I4:I12)</f>
        <v>18555</v>
      </c>
      <c r="J13">
        <f>SUM(J4:J8)</f>
        <v>4116.5</v>
      </c>
      <c r="K13">
        <f>SUM(K4:K8)</f>
        <v>1496.9090909090908</v>
      </c>
      <c r="M13" s="26">
        <f>SUM(M4:M12)</f>
        <v>100909</v>
      </c>
      <c r="N13" s="26"/>
      <c r="O13" s="26"/>
    </row>
    <row r="14" spans="1:15" x14ac:dyDescent="0.25">
      <c r="B14" s="22" t="s">
        <v>41</v>
      </c>
      <c r="C14">
        <f>SUM(C4:C7)</f>
        <v>46459</v>
      </c>
      <c r="F14" s="22">
        <f>INT(F13/3600)</f>
        <v>10</v>
      </c>
      <c r="I14" s="24">
        <f>INT(I13/3600)</f>
        <v>5</v>
      </c>
      <c r="K14">
        <f>K13/625</f>
        <v>2.3950545454545451</v>
      </c>
      <c r="M14" s="26">
        <f>SUM(M4:M7)</f>
        <v>45430</v>
      </c>
    </row>
    <row r="15" spans="1:15" x14ac:dyDescent="0.25">
      <c r="B15" s="22" t="s">
        <v>42</v>
      </c>
      <c r="C15">
        <f>SUM(C9:C12)</f>
        <v>46551</v>
      </c>
      <c r="F15" s="22">
        <f>INT((F13-F14*3600)/60)</f>
        <v>39</v>
      </c>
      <c r="I15" s="24">
        <f>INT((I13-I14*3600)/60)</f>
        <v>9</v>
      </c>
      <c r="M15" s="26">
        <f>SUM(M9:M12)</f>
        <v>43443</v>
      </c>
    </row>
    <row r="16" spans="1:15" x14ac:dyDescent="0.25">
      <c r="B16" s="22" t="s">
        <v>64</v>
      </c>
      <c r="C16">
        <f>C8</f>
        <v>11723</v>
      </c>
      <c r="F16" s="22">
        <f>INT(F13-F14*3600-F15*60)</f>
        <v>40</v>
      </c>
      <c r="I16" s="24">
        <f>INT(I13-I14*3600-I15*60)</f>
        <v>15</v>
      </c>
      <c r="M16" s="26">
        <f>M8</f>
        <v>12036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Alvarez, Alberto</dc:creator>
  <cp:lastModifiedBy>Alberto Garcia Alvarez</cp:lastModifiedBy>
  <dcterms:created xsi:type="dcterms:W3CDTF">2022-02-04T09:01:12Z</dcterms:created>
  <dcterms:modified xsi:type="dcterms:W3CDTF">2022-02-08T06:25:00Z</dcterms:modified>
</cp:coreProperties>
</file>