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9258d1367456ee/Documents/At home work folder/Hillslope sediment transport/Data/Mobile Layer/"/>
    </mc:Choice>
  </mc:AlternateContent>
  <xr:revisionPtr revIDLastSave="457" documentId="8_{F7F874C0-E168-4722-BAA1-24974F84BA46}" xr6:coauthVersionLast="47" xr6:coauthVersionMax="47" xr10:uidLastSave="{01DF4F14-BA70-40F0-BAB9-E7AA3A4BD3E2}"/>
  <bookViews>
    <workbookView xWindow="-108" yWindow="-108" windowWidth="23256" windowHeight="12456" xr2:uid="{A5BCF812-F01E-4ED6-9107-54DF2CF71FB5}"/>
  </bookViews>
  <sheets>
    <sheet name="mobile layer corr" sheetId="1" r:id="rId1"/>
    <sheet name="averaged profi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25" i="3"/>
  <c r="C26" i="3"/>
  <c r="C24" i="3"/>
  <c r="C23" i="3"/>
  <c r="C29" i="3"/>
  <c r="C28" i="3"/>
  <c r="C27" i="3"/>
  <c r="C5" i="3"/>
  <c r="C4" i="3"/>
  <c r="C3" i="3"/>
  <c r="C10" i="3"/>
  <c r="C9" i="3"/>
  <c r="C8" i="3"/>
  <c r="C7" i="3"/>
  <c r="C6" i="3"/>
  <c r="J18" i="1"/>
  <c r="L18" i="1"/>
  <c r="K18" i="1"/>
  <c r="C13" i="1"/>
  <c r="D13" i="1"/>
  <c r="E13" i="1"/>
  <c r="F13" i="1"/>
  <c r="B13" i="1"/>
  <c r="C31" i="3" l="1"/>
  <c r="D26" i="3" s="1"/>
  <c r="D25" i="3"/>
  <c r="C16" i="3"/>
  <c r="D13" i="3" s="1"/>
  <c r="D12" i="3"/>
  <c r="D11" i="3"/>
  <c r="D10" i="3"/>
  <c r="D8" i="3"/>
  <c r="D7" i="3"/>
  <c r="D9" i="3"/>
  <c r="D4" i="3"/>
  <c r="D6" i="3"/>
  <c r="D5" i="3"/>
  <c r="D3" i="3"/>
  <c r="D15" i="3"/>
  <c r="D14" i="3"/>
  <c r="E8" i="3" l="1"/>
  <c r="E6" i="3"/>
</calcChain>
</file>

<file path=xl/sharedStrings.xml><?xml version="1.0" encoding="utf-8"?>
<sst xmlns="http://schemas.openxmlformats.org/spreadsheetml/2006/main" count="76" uniqueCount="58">
  <si>
    <t>Site name</t>
  </si>
  <si>
    <t>* Mixing depth is the maximum depth the surface tracers mixed, or the most shallow the deepest surface tracers mixed whichever is larger.</t>
  </si>
  <si>
    <t>2023-sc-ml-1</t>
  </si>
  <si>
    <t>2023-sc-ml-2</t>
  </si>
  <si>
    <t>2023-sc-ml-3</t>
  </si>
  <si>
    <t>Top 2 cm transport %</t>
  </si>
  <si>
    <t>* Top 2 cm transport % is how much the top 2 cm of transport contributes to overall flux</t>
  </si>
  <si>
    <t>2023-sc-ml-4</t>
  </si>
  <si>
    <t>2023-sc-ml-5</t>
  </si>
  <si>
    <t>2023-bc-ml-1</t>
  </si>
  <si>
    <t>2023-bc-ml-2</t>
  </si>
  <si>
    <t>2023-bc-ml-3</t>
  </si>
  <si>
    <t>2023-bc-ml-4</t>
  </si>
  <si>
    <t>2023-bc-ml-5</t>
  </si>
  <si>
    <t>2023-bc-ml-6</t>
  </si>
  <si>
    <t>max surface distance (cm)</t>
  </si>
  <si>
    <t>angle</t>
  </si>
  <si>
    <t>Top 3 cm transport %</t>
  </si>
  <si>
    <t>correlation matrix</t>
  </si>
  <si>
    <t>average</t>
  </si>
  <si>
    <t>Max Mixing depth (cm)</t>
  </si>
  <si>
    <t>** 66% of annual flux is in the upper 2 cm and 86% in the top 3 cm</t>
  </si>
  <si>
    <t>Moderate correlations</t>
  </si>
  <si>
    <t>Low correlations</t>
  </si>
  <si>
    <t>No correlations</t>
  </si>
  <si>
    <t>top 2 cm flux &amp; hillslope angle</t>
  </si>
  <si>
    <t>Mixing depth &amp; surface distance</t>
  </si>
  <si>
    <t>Mixing depth &amp; 2 cm flux</t>
  </si>
  <si>
    <t>surface distance &amp; 2 cm flux</t>
  </si>
  <si>
    <t>surface distance &amp; 3 cm flux</t>
  </si>
  <si>
    <t>surface distance &amp; hillslope angle</t>
  </si>
  <si>
    <t>top 3 cm flux &amp; hillslope angle</t>
  </si>
  <si>
    <t>Mixing depth &amp; 3 cm flux</t>
  </si>
  <si>
    <t>Mixing depth &amp; hillslope angle</t>
  </si>
  <si>
    <t>Takeaways:</t>
  </si>
  <si>
    <t>** Mixing likely occurs evenly throughout all hillslope angles</t>
  </si>
  <si>
    <t>** 66% percent of the flux is in the top 2 cm and 86% in the top 3 cm</t>
  </si>
  <si>
    <t>Strong = &gt; 0.7</t>
  </si>
  <si>
    <t>Mod = 0.5 - 0.7</t>
  </si>
  <si>
    <t>Low = 0.3 - 0.5</t>
  </si>
  <si>
    <t>No correlation = &lt; 0.3</t>
  </si>
  <si>
    <t>Oehm &amp; hallet, 2005</t>
  </si>
  <si>
    <t>Qs = CI * U  * (delta / 2)</t>
  </si>
  <si>
    <t>CI = curvature index</t>
  </si>
  <si>
    <t>U = surface speed</t>
  </si>
  <si>
    <t>delta = depth of significant motion</t>
  </si>
  <si>
    <t>Average flux = 0.00019</t>
  </si>
  <si>
    <t>Max surface distance = 50</t>
  </si>
  <si>
    <t>X</t>
  </si>
  <si>
    <t>Y</t>
  </si>
  <si>
    <t>area</t>
  </si>
  <si>
    <t>percentage of total</t>
  </si>
  <si>
    <t>total at check points</t>
  </si>
  <si>
    <t>Need 66%</t>
  </si>
  <si>
    <t>Need 86%</t>
  </si>
  <si>
    <t>sum</t>
  </si>
  <si>
    <t>CI = 0.12</t>
  </si>
  <si>
    <t>** At steeper hillslope angles more of the surface is mobilized compared to deeper depths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</si>
</sst>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1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'averaged profile'!$B$1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'averaged profile'!$A$2:$A$15</c:f>
              <c:numCache>
                <c:formatCode>General</c:formatCode>
                <c:ptCount val="14"/>
                <c:pt idx="0">
                  <c:v>50</c:v>
                </c:pt>
                <c:pt idx="1">
                  <c:v>15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  <c:pt idx="10">
                  <c:v>0.125</c:v>
                </c:pt>
                <c:pt idx="11">
                  <c:v>6.5000000000000002E-2</c:v>
                </c:pt>
                <c:pt idx="12">
                  <c:v>0.03</c:v>
                </c:pt>
                <c:pt idx="13">
                  <c:v>0</c:v>
                </c:pt>
              </c:numCache>
            </c:numRef>
          </c:xVal>
          <c:yVal>
            <c:numRef>
              <c:f>'averaged profile'!$B$2:$B$15</c:f>
              <c:numCache>
                <c:formatCode>General</c:formatCode>
                <c:ptCount val="14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  <c:pt idx="13">
                  <c:v>-6.5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B-4140-ACFF-CB37F83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376144"/>
        <c:axId val="1893378064"/>
      </c:scatterChart>
      <c:valAx>
        <c:axId val="189337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78064"/>
        <c:crosses val="autoZero"/>
        <c:crossBetween val="midCat"/>
      </c:valAx>
      <c:valAx>
        <c:axId val="18933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7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'averaged profile'!$B$21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'averaged profile'!$A$22:$A$30</c:f>
              <c:numCache>
                <c:formatCode>General</c:formatCode>
                <c:ptCount val="9"/>
                <c:pt idx="0">
                  <c:v>50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1.5</c:v>
                </c:pt>
                <c:pt idx="5">
                  <c:v>0.5</c:v>
                </c:pt>
                <c:pt idx="6">
                  <c:v>0.25</c:v>
                </c:pt>
                <c:pt idx="7">
                  <c:v>0.125</c:v>
                </c:pt>
                <c:pt idx="8">
                  <c:v>0</c:v>
                </c:pt>
              </c:numCache>
            </c:numRef>
          </c:xVal>
          <c:yVal>
            <c:numRef>
              <c:f>'averaged profile'!$B$22:$B$30</c:f>
              <c:numCache>
                <c:formatCode>General</c:formatCode>
                <c:ptCount val="9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-5</c:v>
                </c:pt>
                <c:pt idx="7">
                  <c:v>-6</c:v>
                </c:pt>
                <c:pt idx="8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4-4557-B4B4-E26550DD0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49263"/>
        <c:axId val="1019139663"/>
      </c:scatterChart>
      <c:valAx>
        <c:axId val="101914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39663"/>
        <c:crosses val="autoZero"/>
        <c:crossBetween val="midCat"/>
      </c:valAx>
      <c:valAx>
        <c:axId val="10191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4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163830</xdr:rowOff>
    </xdr:from>
    <xdr:to>
      <xdr:col>15</xdr:col>
      <xdr:colOff>320040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BB03D-07A8-6E82-037A-50B19EBB5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18</xdr:row>
      <xdr:rowOff>57150</xdr:rowOff>
    </xdr:from>
    <xdr:to>
      <xdr:col>14</xdr:col>
      <xdr:colOff>38100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7EC248-43C0-D036-E10F-D4D2FE49B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A788-FD8C-4079-93E4-0C65FCEFFB9D}">
  <dimension ref="A1:L36"/>
  <sheetViews>
    <sheetView tabSelected="1" workbookViewId="0">
      <selection activeCell="F24" sqref="F24"/>
    </sheetView>
  </sheetViews>
  <sheetFormatPr defaultRowHeight="14.4" x14ac:dyDescent="0.3"/>
  <cols>
    <col min="1" max="1" width="21.109375" customWidth="1"/>
    <col min="2" max="2" width="25.33203125" customWidth="1"/>
    <col min="3" max="3" width="29.88671875" customWidth="1"/>
    <col min="4" max="4" width="26.44140625" customWidth="1"/>
    <col min="5" max="5" width="21.109375" customWidth="1"/>
    <col min="6" max="6" width="18.88671875" customWidth="1"/>
  </cols>
  <sheetData>
    <row r="1" spans="1:12" x14ac:dyDescent="0.3">
      <c r="A1" t="s">
        <v>0</v>
      </c>
      <c r="B1" t="s">
        <v>20</v>
      </c>
      <c r="C1" t="s">
        <v>15</v>
      </c>
      <c r="D1" t="s">
        <v>5</v>
      </c>
      <c r="E1" t="s">
        <v>17</v>
      </c>
      <c r="F1" t="s">
        <v>16</v>
      </c>
    </row>
    <row r="2" spans="1:12" x14ac:dyDescent="0.3">
      <c r="A2" t="s">
        <v>2</v>
      </c>
      <c r="B2">
        <v>3</v>
      </c>
      <c r="C2">
        <v>2</v>
      </c>
      <c r="D2">
        <v>33</v>
      </c>
      <c r="E2">
        <v>50</v>
      </c>
      <c r="F2">
        <v>8</v>
      </c>
      <c r="G2" t="s">
        <v>1</v>
      </c>
    </row>
    <row r="3" spans="1:12" x14ac:dyDescent="0.3">
      <c r="A3" t="s">
        <v>3</v>
      </c>
      <c r="B3">
        <v>2.5</v>
      </c>
      <c r="C3">
        <v>30</v>
      </c>
      <c r="D3">
        <v>49.1</v>
      </c>
      <c r="E3">
        <v>93.3</v>
      </c>
      <c r="F3">
        <v>10</v>
      </c>
      <c r="G3" t="s">
        <v>6</v>
      </c>
    </row>
    <row r="4" spans="1:12" x14ac:dyDescent="0.3">
      <c r="A4" t="s">
        <v>4</v>
      </c>
      <c r="B4">
        <v>4</v>
      </c>
      <c r="C4">
        <v>120</v>
      </c>
      <c r="D4">
        <v>54.1</v>
      </c>
      <c r="E4">
        <v>81</v>
      </c>
      <c r="F4">
        <v>18</v>
      </c>
    </row>
    <row r="5" spans="1:12" x14ac:dyDescent="0.3">
      <c r="A5" t="s">
        <v>7</v>
      </c>
      <c r="B5">
        <v>1</v>
      </c>
      <c r="C5">
        <v>120</v>
      </c>
      <c r="D5">
        <v>92.3</v>
      </c>
      <c r="E5">
        <v>96.7</v>
      </c>
      <c r="F5">
        <v>20</v>
      </c>
    </row>
    <row r="6" spans="1:12" x14ac:dyDescent="0.3">
      <c r="A6" t="s">
        <v>8</v>
      </c>
      <c r="B6">
        <v>2</v>
      </c>
      <c r="C6">
        <v>1</v>
      </c>
      <c r="D6">
        <v>57.1</v>
      </c>
      <c r="E6">
        <v>85</v>
      </c>
      <c r="F6">
        <v>28</v>
      </c>
      <c r="J6" t="s">
        <v>5</v>
      </c>
      <c r="K6" t="s">
        <v>17</v>
      </c>
      <c r="L6" t="s">
        <v>16</v>
      </c>
    </row>
    <row r="7" spans="1:12" x14ac:dyDescent="0.3">
      <c r="A7" t="s">
        <v>9</v>
      </c>
      <c r="B7">
        <v>3</v>
      </c>
      <c r="C7">
        <v>12</v>
      </c>
      <c r="D7">
        <v>85.7</v>
      </c>
      <c r="E7">
        <v>95.2</v>
      </c>
      <c r="F7">
        <v>17</v>
      </c>
      <c r="J7">
        <v>33</v>
      </c>
      <c r="K7">
        <v>50</v>
      </c>
      <c r="L7">
        <v>8</v>
      </c>
    </row>
    <row r="8" spans="1:12" x14ac:dyDescent="0.3">
      <c r="A8" t="s">
        <v>10</v>
      </c>
      <c r="B8">
        <v>3.5</v>
      </c>
      <c r="C8">
        <v>8</v>
      </c>
      <c r="D8">
        <v>59.2</v>
      </c>
      <c r="E8">
        <v>88.9</v>
      </c>
      <c r="F8">
        <v>8</v>
      </c>
      <c r="J8">
        <v>49.1</v>
      </c>
      <c r="K8">
        <v>93.3</v>
      </c>
      <c r="L8">
        <v>10</v>
      </c>
    </row>
    <row r="9" spans="1:12" x14ac:dyDescent="0.3">
      <c r="A9" t="s">
        <v>11</v>
      </c>
      <c r="B9">
        <v>6</v>
      </c>
      <c r="C9">
        <v>220</v>
      </c>
      <c r="D9">
        <v>65</v>
      </c>
      <c r="E9">
        <v>88.5</v>
      </c>
      <c r="F9">
        <v>24</v>
      </c>
      <c r="J9">
        <v>54.1</v>
      </c>
      <c r="K9">
        <v>81</v>
      </c>
      <c r="L9">
        <v>18</v>
      </c>
    </row>
    <row r="10" spans="1:12" x14ac:dyDescent="0.3">
      <c r="A10" t="s">
        <v>12</v>
      </c>
      <c r="B10">
        <v>2</v>
      </c>
      <c r="C10">
        <v>50</v>
      </c>
      <c r="D10">
        <v>87</v>
      </c>
      <c r="E10">
        <v>95.1</v>
      </c>
      <c r="F10">
        <v>28</v>
      </c>
      <c r="J10">
        <v>92.3</v>
      </c>
      <c r="K10">
        <v>96.7</v>
      </c>
      <c r="L10">
        <v>20</v>
      </c>
    </row>
    <row r="11" spans="1:12" x14ac:dyDescent="0.3">
      <c r="A11" t="s">
        <v>13</v>
      </c>
      <c r="B11">
        <v>3</v>
      </c>
      <c r="C11">
        <v>45</v>
      </c>
      <c r="D11">
        <v>71</v>
      </c>
      <c r="E11">
        <v>83.6</v>
      </c>
      <c r="F11">
        <v>18</v>
      </c>
      <c r="J11">
        <v>57.1</v>
      </c>
      <c r="K11">
        <v>85</v>
      </c>
      <c r="L11">
        <v>28</v>
      </c>
    </row>
    <row r="12" spans="1:12" x14ac:dyDescent="0.3">
      <c r="A12" t="s">
        <v>14</v>
      </c>
      <c r="B12">
        <v>3</v>
      </c>
      <c r="C12">
        <v>200</v>
      </c>
      <c r="D12">
        <v>81</v>
      </c>
      <c r="E12">
        <v>96.1</v>
      </c>
      <c r="F12">
        <v>24</v>
      </c>
      <c r="J12">
        <v>85.7</v>
      </c>
      <c r="K12">
        <v>95.2</v>
      </c>
      <c r="L12">
        <v>17</v>
      </c>
    </row>
    <row r="13" spans="1:12" x14ac:dyDescent="0.3">
      <c r="A13" t="s">
        <v>19</v>
      </c>
      <c r="B13">
        <f>AVERAGE(B2:B12)</f>
        <v>3</v>
      </c>
      <c r="C13">
        <f t="shared" ref="C13:F13" si="0">AVERAGE(C2:C12)</f>
        <v>73.454545454545453</v>
      </c>
      <c r="D13">
        <f t="shared" si="0"/>
        <v>66.772727272727266</v>
      </c>
      <c r="E13">
        <f t="shared" si="0"/>
        <v>86.672727272727286</v>
      </c>
      <c r="F13">
        <f t="shared" si="0"/>
        <v>18.454545454545453</v>
      </c>
      <c r="J13">
        <v>59.2</v>
      </c>
      <c r="K13">
        <v>88.9</v>
      </c>
      <c r="L13">
        <v>8</v>
      </c>
    </row>
    <row r="14" spans="1:12" x14ac:dyDescent="0.3">
      <c r="J14">
        <v>65</v>
      </c>
      <c r="K14">
        <v>88.5</v>
      </c>
      <c r="L14">
        <v>24</v>
      </c>
    </row>
    <row r="15" spans="1:12" ht="15" thickBot="1" x14ac:dyDescent="0.35">
      <c r="A15" t="s">
        <v>18</v>
      </c>
      <c r="J15">
        <v>87</v>
      </c>
      <c r="K15">
        <v>95.1</v>
      </c>
      <c r="L15">
        <v>28</v>
      </c>
    </row>
    <row r="16" spans="1:12" x14ac:dyDescent="0.3">
      <c r="B16" s="2"/>
      <c r="C16" s="2" t="s">
        <v>20</v>
      </c>
      <c r="D16" s="2" t="s">
        <v>15</v>
      </c>
      <c r="E16" s="2" t="s">
        <v>5</v>
      </c>
      <c r="F16" s="2" t="s">
        <v>17</v>
      </c>
      <c r="G16" s="2" t="s">
        <v>16</v>
      </c>
      <c r="J16">
        <v>71</v>
      </c>
      <c r="K16">
        <v>83.6</v>
      </c>
      <c r="L16">
        <v>18</v>
      </c>
    </row>
    <row r="17" spans="1:12" x14ac:dyDescent="0.3">
      <c r="A17" t="s">
        <v>37</v>
      </c>
      <c r="B17" t="s">
        <v>20</v>
      </c>
      <c r="C17">
        <v>1</v>
      </c>
      <c r="J17">
        <v>81</v>
      </c>
      <c r="K17">
        <v>96.1</v>
      </c>
      <c r="L17">
        <v>24</v>
      </c>
    </row>
    <row r="18" spans="1:12" x14ac:dyDescent="0.3">
      <c r="A18" t="s">
        <v>38</v>
      </c>
      <c r="B18" t="s">
        <v>15</v>
      </c>
      <c r="C18" s="4">
        <v>0.46702965147104802</v>
      </c>
      <c r="D18">
        <v>1</v>
      </c>
      <c r="J18">
        <f t="shared" ref="J18" si="1">AVERAGE(J7:J17)</f>
        <v>66.772727272727266</v>
      </c>
      <c r="K18">
        <f t="shared" ref="K18" si="2">AVERAGE(K7:K17)</f>
        <v>86.672727272727286</v>
      </c>
      <c r="L18">
        <f t="shared" ref="L18" si="3">AVERAGE(L7:L17)</f>
        <v>18.454545454545453</v>
      </c>
    </row>
    <row r="19" spans="1:12" x14ac:dyDescent="0.3">
      <c r="A19" t="s">
        <v>39</v>
      </c>
      <c r="B19" t="s">
        <v>5</v>
      </c>
      <c r="C19" s="4">
        <v>-0.31443229199261408</v>
      </c>
      <c r="D19" s="4">
        <v>0.32357252737863929</v>
      </c>
      <c r="E19">
        <v>1</v>
      </c>
    </row>
    <row r="20" spans="1:12" x14ac:dyDescent="0.3">
      <c r="A20" t="s">
        <v>40</v>
      </c>
      <c r="B20" t="s">
        <v>17</v>
      </c>
      <c r="C20" s="6">
        <v>-0.17063991628415442</v>
      </c>
      <c r="D20" s="4">
        <v>0.31438311972950256</v>
      </c>
      <c r="E20" s="9">
        <v>0.77203258448622902</v>
      </c>
      <c r="F20">
        <v>1</v>
      </c>
    </row>
    <row r="21" spans="1:12" ht="15" thickBot="1" x14ac:dyDescent="0.35">
      <c r="B21" s="1" t="s">
        <v>16</v>
      </c>
      <c r="C21" s="7">
        <v>-7.4245747990112645E-2</v>
      </c>
      <c r="D21" s="5">
        <v>0.43615220738806137</v>
      </c>
      <c r="E21" s="3">
        <v>0.56632555992686706</v>
      </c>
      <c r="F21" s="5">
        <v>0.44798702323689449</v>
      </c>
      <c r="G21" s="1">
        <v>1</v>
      </c>
    </row>
    <row r="22" spans="1:12" x14ac:dyDescent="0.3">
      <c r="C22" t="s">
        <v>21</v>
      </c>
      <c r="E22" s="8" t="s">
        <v>34</v>
      </c>
    </row>
    <row r="23" spans="1:12" x14ac:dyDescent="0.3">
      <c r="B23" s="8" t="s">
        <v>22</v>
      </c>
      <c r="C23" s="8" t="s">
        <v>23</v>
      </c>
      <c r="D23" s="8" t="s">
        <v>24</v>
      </c>
      <c r="E23" t="s">
        <v>35</v>
      </c>
    </row>
    <row r="24" spans="1:12" x14ac:dyDescent="0.3">
      <c r="B24" t="s">
        <v>25</v>
      </c>
      <c r="C24" t="s">
        <v>26</v>
      </c>
      <c r="D24" t="s">
        <v>32</v>
      </c>
      <c r="E24" t="s">
        <v>57</v>
      </c>
    </row>
    <row r="25" spans="1:12" x14ac:dyDescent="0.3">
      <c r="C25" t="s">
        <v>27</v>
      </c>
      <c r="D25" t="s">
        <v>33</v>
      </c>
      <c r="E25" t="s">
        <v>36</v>
      </c>
    </row>
    <row r="26" spans="1:12" x14ac:dyDescent="0.3">
      <c r="C26" t="s">
        <v>28</v>
      </c>
    </row>
    <row r="27" spans="1:12" x14ac:dyDescent="0.3">
      <c r="C27" t="s">
        <v>29</v>
      </c>
    </row>
    <row r="28" spans="1:12" x14ac:dyDescent="0.3">
      <c r="C28" t="s">
        <v>30</v>
      </c>
    </row>
    <row r="29" spans="1:12" x14ac:dyDescent="0.3">
      <c r="C29" t="s">
        <v>31</v>
      </c>
    </row>
    <row r="31" spans="1:12" x14ac:dyDescent="0.3">
      <c r="C31" t="s">
        <v>41</v>
      </c>
      <c r="D31" t="s">
        <v>56</v>
      </c>
      <c r="E31" t="s">
        <v>47</v>
      </c>
    </row>
    <row r="32" spans="1:12" x14ac:dyDescent="0.3">
      <c r="C32" t="s">
        <v>42</v>
      </c>
    </row>
    <row r="33" spans="3:4" x14ac:dyDescent="0.3">
      <c r="C33" t="s">
        <v>43</v>
      </c>
    </row>
    <row r="34" spans="3:4" x14ac:dyDescent="0.3">
      <c r="C34" t="s">
        <v>44</v>
      </c>
    </row>
    <row r="35" spans="3:4" x14ac:dyDescent="0.3">
      <c r="C35" t="s">
        <v>45</v>
      </c>
    </row>
    <row r="36" spans="3:4" x14ac:dyDescent="0.3">
      <c r="C36">
        <f>0.12*0.13*(0.03/2)</f>
        <v>2.3399999999999997E-4</v>
      </c>
      <c r="D3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BCE95-A65E-4916-BB92-2BF8102D48E1}">
  <dimension ref="A1:F31"/>
  <sheetViews>
    <sheetView topLeftCell="A20" workbookViewId="0">
      <selection activeCell="C26" sqref="C26"/>
    </sheetView>
  </sheetViews>
  <sheetFormatPr defaultRowHeight="14.4" x14ac:dyDescent="0.3"/>
  <cols>
    <col min="4" max="4" width="16.5546875" customWidth="1"/>
    <col min="5" max="5" width="17" customWidth="1"/>
  </cols>
  <sheetData>
    <row r="1" spans="1:6" x14ac:dyDescent="0.3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6" x14ac:dyDescent="0.3">
      <c r="A2">
        <v>50</v>
      </c>
      <c r="B2">
        <v>0</v>
      </c>
    </row>
    <row r="3" spans="1:6" x14ac:dyDescent="0.3">
      <c r="A3">
        <v>15</v>
      </c>
      <c r="B3">
        <v>-0.5</v>
      </c>
      <c r="C3">
        <f>(0.5*0.5*35)+0.5*15</f>
        <v>16.25</v>
      </c>
      <c r="D3">
        <f>C3/C$16*100</f>
        <v>44.982698961937714</v>
      </c>
    </row>
    <row r="4" spans="1:6" x14ac:dyDescent="0.3">
      <c r="A4">
        <v>10</v>
      </c>
      <c r="B4">
        <v>-1</v>
      </c>
      <c r="C4">
        <f>(0.5*0.5*5)+0.5*10</f>
        <v>6.25</v>
      </c>
      <c r="D4">
        <f t="shared" ref="D4:D15" si="0">C4/C$16*100</f>
        <v>17.301038062283737</v>
      </c>
    </row>
    <row r="5" spans="1:6" x14ac:dyDescent="0.3">
      <c r="A5">
        <v>7</v>
      </c>
      <c r="B5">
        <v>-1.5</v>
      </c>
      <c r="C5">
        <f>0.5*0.5*10+0.5*10</f>
        <v>7.5</v>
      </c>
      <c r="D5">
        <f t="shared" si="0"/>
        <v>20.761245674740483</v>
      </c>
    </row>
    <row r="6" spans="1:6" x14ac:dyDescent="0.3">
      <c r="A6">
        <v>5</v>
      </c>
      <c r="B6">
        <v>-2</v>
      </c>
      <c r="C6">
        <f>(0.5*0.5*5)+0.5*5</f>
        <v>3.75</v>
      </c>
      <c r="D6">
        <f t="shared" si="0"/>
        <v>10.380622837370241</v>
      </c>
      <c r="E6">
        <f>SUM(D3:D6)</f>
        <v>93.425605536332171</v>
      </c>
      <c r="F6" t="s">
        <v>53</v>
      </c>
    </row>
    <row r="7" spans="1:6" x14ac:dyDescent="0.3">
      <c r="A7">
        <v>3</v>
      </c>
      <c r="B7">
        <v>-2.5</v>
      </c>
      <c r="C7">
        <f>(0.5*0.5*1)+0.5*2</f>
        <v>1.25</v>
      </c>
      <c r="D7">
        <f t="shared" si="0"/>
        <v>3.4602076124567476</v>
      </c>
    </row>
    <row r="8" spans="1:6" x14ac:dyDescent="0.3">
      <c r="A8">
        <v>2</v>
      </c>
      <c r="B8">
        <v>-3</v>
      </c>
      <c r="C8">
        <f>0.5*1</f>
        <v>0.5</v>
      </c>
      <c r="D8">
        <f t="shared" si="0"/>
        <v>1.3840830449826991</v>
      </c>
      <c r="E8">
        <f>SUM(D3:D8)</f>
        <v>98.269896193771615</v>
      </c>
      <c r="F8" t="s">
        <v>54</v>
      </c>
    </row>
    <row r="9" spans="1:6" x14ac:dyDescent="0.3">
      <c r="A9">
        <v>1</v>
      </c>
      <c r="B9">
        <v>-3.5</v>
      </c>
      <c r="C9">
        <f>0.5*1</f>
        <v>0.5</v>
      </c>
      <c r="D9">
        <f t="shared" si="0"/>
        <v>1.3840830449826991</v>
      </c>
    </row>
    <row r="10" spans="1:6" x14ac:dyDescent="0.3">
      <c r="A10">
        <v>0.5</v>
      </c>
      <c r="B10">
        <v>-4</v>
      </c>
      <c r="C10">
        <f>0.5*0.5*0.5</f>
        <v>0.125</v>
      </c>
      <c r="D10">
        <f t="shared" si="0"/>
        <v>0.34602076124567477</v>
      </c>
    </row>
    <row r="11" spans="1:6" x14ac:dyDescent="0.3">
      <c r="A11">
        <v>0.25</v>
      </c>
      <c r="B11">
        <v>-4.5</v>
      </c>
      <c r="C11">
        <v>0</v>
      </c>
      <c r="D11">
        <f t="shared" si="0"/>
        <v>0</v>
      </c>
    </row>
    <row r="12" spans="1:6" x14ac:dyDescent="0.3">
      <c r="A12">
        <v>0.125</v>
      </c>
      <c r="B12">
        <v>-5</v>
      </c>
      <c r="C12">
        <v>0</v>
      </c>
      <c r="D12">
        <f t="shared" si="0"/>
        <v>0</v>
      </c>
    </row>
    <row r="13" spans="1:6" x14ac:dyDescent="0.3">
      <c r="A13">
        <v>6.5000000000000002E-2</v>
      </c>
      <c r="B13">
        <v>-5.5</v>
      </c>
      <c r="C13">
        <v>0</v>
      </c>
      <c r="D13">
        <f t="shared" si="0"/>
        <v>0</v>
      </c>
    </row>
    <row r="14" spans="1:6" x14ac:dyDescent="0.3">
      <c r="A14">
        <v>0.03</v>
      </c>
      <c r="B14">
        <v>-6</v>
      </c>
      <c r="C14">
        <v>0</v>
      </c>
      <c r="D14">
        <f t="shared" si="0"/>
        <v>0</v>
      </c>
    </row>
    <row r="15" spans="1:6" x14ac:dyDescent="0.3">
      <c r="A15">
        <v>0</v>
      </c>
      <c r="B15">
        <v>-6.5</v>
      </c>
      <c r="C15">
        <v>0</v>
      </c>
      <c r="D15">
        <f t="shared" si="0"/>
        <v>0</v>
      </c>
    </row>
    <row r="16" spans="1:6" x14ac:dyDescent="0.3">
      <c r="C16">
        <f>SUM(C3:C15)</f>
        <v>36.125</v>
      </c>
    </row>
    <row r="21" spans="1:5" x14ac:dyDescent="0.3">
      <c r="A21" t="s">
        <v>48</v>
      </c>
      <c r="B21" t="s">
        <v>49</v>
      </c>
      <c r="C21" t="s">
        <v>50</v>
      </c>
      <c r="D21" t="s">
        <v>51</v>
      </c>
      <c r="E21" t="s">
        <v>52</v>
      </c>
    </row>
    <row r="22" spans="1:5" x14ac:dyDescent="0.3">
      <c r="A22">
        <v>50</v>
      </c>
      <c r="B22">
        <v>0</v>
      </c>
    </row>
    <row r="23" spans="1:5" x14ac:dyDescent="0.3">
      <c r="A23">
        <v>15</v>
      </c>
      <c r="B23">
        <v>-0.5</v>
      </c>
      <c r="C23">
        <f>(0.5*0.5*35)+15</f>
        <v>23.75</v>
      </c>
    </row>
    <row r="24" spans="1:5" x14ac:dyDescent="0.3">
      <c r="A24">
        <v>3</v>
      </c>
      <c r="B24">
        <v>-1</v>
      </c>
      <c r="C24">
        <f>(0.5*0.5*12)+1*3</f>
        <v>6</v>
      </c>
    </row>
    <row r="25" spans="1:5" x14ac:dyDescent="0.3">
      <c r="A25">
        <v>2</v>
      </c>
      <c r="B25">
        <v>-2</v>
      </c>
      <c r="C25">
        <f>(0.5*5*1)+1*1</f>
        <v>3.5</v>
      </c>
      <c r="D25">
        <f>SUM(C23:C25)/C$31*100</f>
        <v>87.21311475409837</v>
      </c>
      <c r="E25">
        <v>66</v>
      </c>
    </row>
    <row r="26" spans="1:5" x14ac:dyDescent="0.3">
      <c r="A26">
        <v>1.5</v>
      </c>
      <c r="B26">
        <v>-3</v>
      </c>
      <c r="C26">
        <f>(0.5*1*1)+1*0.5</f>
        <v>1</v>
      </c>
      <c r="D26">
        <f>SUM(C23:C26)/C$31*100</f>
        <v>89.836065573770497</v>
      </c>
      <c r="E26">
        <v>86</v>
      </c>
    </row>
    <row r="27" spans="1:5" x14ac:dyDescent="0.3">
      <c r="A27">
        <v>0.5</v>
      </c>
      <c r="B27">
        <v>-4</v>
      </c>
      <c r="C27">
        <f>(0.5*1*4)+1</f>
        <v>3</v>
      </c>
    </row>
    <row r="28" spans="1:5" x14ac:dyDescent="0.3">
      <c r="A28">
        <v>0.25</v>
      </c>
      <c r="B28">
        <v>-5</v>
      </c>
      <c r="C28">
        <f>0.5*1*0.25+1*0.5</f>
        <v>0.625</v>
      </c>
    </row>
    <row r="29" spans="1:5" x14ac:dyDescent="0.3">
      <c r="A29">
        <v>0.125</v>
      </c>
      <c r="B29">
        <v>-6</v>
      </c>
      <c r="C29">
        <f>0.25</f>
        <v>0.25</v>
      </c>
    </row>
    <row r="30" spans="1:5" x14ac:dyDescent="0.3">
      <c r="A30">
        <v>0</v>
      </c>
      <c r="B30">
        <v>-7</v>
      </c>
      <c r="C30">
        <v>0</v>
      </c>
    </row>
    <row r="31" spans="1:5" x14ac:dyDescent="0.3">
      <c r="B31" t="s">
        <v>55</v>
      </c>
      <c r="C31">
        <f>SUM(C23:C30)</f>
        <v>38.125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mobile layer corr</vt:lpstr>
      <vt:lpstr>averaged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Chance</dc:creator>
  <cp:lastModifiedBy>Robert Chance</cp:lastModifiedBy>
  <dcterms:created xsi:type="dcterms:W3CDTF">2025-02-28T18:25:27Z</dcterms:created>
  <dcterms:modified xsi:type="dcterms:W3CDTF">2025-03-18T19:28:20Z</dcterms:modified>
</cp:coreProperties>
</file>