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Registro" sheetId="2" r:id="rId1"/>
    <sheet name="Devoluciones" sheetId="1" r:id="rId2"/>
    <sheet name="Precios" sheetId="3" r:id="rId3"/>
    <sheet name="Reporte" sheetId="4" r:id="rId4"/>
  </sheets>
  <calcPr calcId="145621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4" i="4"/>
  <c r="A25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4" i="4"/>
  <c r="E25" i="4"/>
  <c r="E23" i="4"/>
  <c r="F23" i="4" s="1"/>
  <c r="E21" i="4"/>
  <c r="F21" i="4" s="1"/>
  <c r="E20" i="4"/>
  <c r="F20" i="4" s="1"/>
  <c r="E18" i="4"/>
  <c r="E17" i="4"/>
  <c r="E16" i="4"/>
  <c r="F16" i="4" s="1"/>
  <c r="E15" i="4"/>
  <c r="F15" i="4" s="1"/>
  <c r="E14" i="4"/>
  <c r="F14" i="4" s="1"/>
  <c r="E11" i="4"/>
  <c r="F11" i="4" s="1"/>
  <c r="E10" i="4"/>
  <c r="E9" i="4"/>
  <c r="E8" i="4"/>
  <c r="F8" i="4" s="1"/>
  <c r="E7" i="4"/>
  <c r="F7" i="4" s="1"/>
  <c r="E4" i="4"/>
  <c r="E22" i="1"/>
  <c r="F22" i="1" s="1"/>
  <c r="E23" i="1"/>
  <c r="F23" i="1" s="1"/>
  <c r="E24" i="1"/>
  <c r="F24" i="1" s="1"/>
  <c r="E21" i="1"/>
  <c r="F21" i="1" s="1"/>
  <c r="G21" i="1" s="1"/>
  <c r="E22" i="4" s="1"/>
  <c r="F22" i="4" s="1"/>
  <c r="E19" i="1"/>
  <c r="F19" i="1" s="1"/>
  <c r="E20" i="1"/>
  <c r="F20" i="1" s="1"/>
  <c r="E18" i="1"/>
  <c r="F18" i="1" s="1"/>
  <c r="G18" i="1" s="1"/>
  <c r="E19" i="4" s="1"/>
  <c r="F19" i="4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2" i="1"/>
  <c r="F2" i="1" s="1"/>
  <c r="G22" i="1" l="1"/>
  <c r="E24" i="4" s="1"/>
  <c r="F24" i="4" s="1"/>
  <c r="F4" i="4"/>
  <c r="G4" i="4" s="1"/>
  <c r="I4" i="4" s="1"/>
  <c r="F18" i="4"/>
  <c r="G18" i="4" s="1"/>
  <c r="I18" i="4" s="1"/>
  <c r="F10" i="4"/>
  <c r="G10" i="4" s="1"/>
  <c r="I10" i="4" s="1"/>
  <c r="G16" i="4"/>
  <c r="I16" i="4" s="1"/>
  <c r="G8" i="4"/>
  <c r="I8" i="4" s="1"/>
  <c r="F25" i="4"/>
  <c r="G25" i="4" s="1"/>
  <c r="I25" i="4" s="1"/>
  <c r="F17" i="4"/>
  <c r="G17" i="4" s="1"/>
  <c r="I17" i="4" s="1"/>
  <c r="F9" i="4"/>
  <c r="G9" i="4" s="1"/>
  <c r="I9" i="4" s="1"/>
  <c r="G23" i="4"/>
  <c r="I23" i="4" s="1"/>
  <c r="G15" i="4"/>
  <c r="I15" i="4" s="1"/>
  <c r="G7" i="4"/>
  <c r="I7" i="4" s="1"/>
  <c r="G22" i="4"/>
  <c r="I22" i="4" s="1"/>
  <c r="G14" i="4"/>
  <c r="I14" i="4" s="1"/>
  <c r="G21" i="4"/>
  <c r="I21" i="4" s="1"/>
  <c r="G20" i="4"/>
  <c r="I20" i="4" s="1"/>
  <c r="G19" i="4"/>
  <c r="I19" i="4" s="1"/>
  <c r="G11" i="4"/>
  <c r="I11" i="4" s="1"/>
  <c r="G2" i="1"/>
  <c r="E5" i="4" s="1"/>
  <c r="F5" i="4" s="1"/>
  <c r="G10" i="1"/>
  <c r="E12" i="4" s="1"/>
  <c r="F12" i="4" s="1"/>
  <c r="G15" i="1"/>
  <c r="E13" i="4" s="1"/>
  <c r="F13" i="4" s="1"/>
  <c r="G7" i="1"/>
  <c r="E6" i="4" s="1"/>
  <c r="F6" i="4" s="1"/>
  <c r="G13" i="4" l="1"/>
  <c r="I13" i="4" s="1"/>
  <c r="G6" i="4"/>
  <c r="I6" i="4" s="1"/>
  <c r="G5" i="4"/>
  <c r="I5" i="4" s="1"/>
  <c r="G12" i="4"/>
  <c r="I12" i="4" s="1"/>
  <c r="G26" i="4" s="1"/>
  <c r="G24" i="4"/>
  <c r="I24" i="4" s="1"/>
</calcChain>
</file>

<file path=xl/sharedStrings.xml><?xml version="1.0" encoding="utf-8"?>
<sst xmlns="http://schemas.openxmlformats.org/spreadsheetml/2006/main" count="69" uniqueCount="41">
  <si>
    <t>FAC</t>
  </si>
  <si>
    <t>0001-29930</t>
  </si>
  <si>
    <t>N/C</t>
  </si>
  <si>
    <t>0005-09922</t>
  </si>
  <si>
    <t>0005-09923</t>
  </si>
  <si>
    <t>0001-39941</t>
  </si>
  <si>
    <t>0001-39945</t>
  </si>
  <si>
    <t>0001-40023</t>
  </si>
  <si>
    <t>0001-40033</t>
  </si>
  <si>
    <t>0001-40131</t>
  </si>
  <si>
    <t>0005-09925</t>
  </si>
  <si>
    <t>0005-09926</t>
  </si>
  <si>
    <t>0001-40192</t>
  </si>
  <si>
    <t>0001-40193</t>
  </si>
  <si>
    <t>0001-40209</t>
  </si>
  <si>
    <t>0001-40210</t>
  </si>
  <si>
    <t>0001-40211</t>
  </si>
  <si>
    <t>0005-09989</t>
  </si>
  <si>
    <t>0001-40220</t>
  </si>
  <si>
    <t>0001-40223</t>
  </si>
  <si>
    <t>0005-10000</t>
  </si>
  <si>
    <t>0001-40230</t>
  </si>
  <si>
    <t>0005-10003</t>
  </si>
  <si>
    <t>0001-40232</t>
  </si>
  <si>
    <t>Febrero</t>
  </si>
  <si>
    <t>Marzo</t>
  </si>
  <si>
    <t>Abril</t>
  </si>
  <si>
    <t>IGV:</t>
  </si>
  <si>
    <t>FECHA</t>
  </si>
  <si>
    <t>CLIENTE</t>
  </si>
  <si>
    <t>TIPO</t>
  </si>
  <si>
    <t>DOCUMENTO</t>
  </si>
  <si>
    <t>MONTO</t>
  </si>
  <si>
    <t>IGV</t>
  </si>
  <si>
    <t>MONTO TOTAL</t>
  </si>
  <si>
    <t>REFERENCIA</t>
  </si>
  <si>
    <t>PRODUCTO</t>
  </si>
  <si>
    <t>CANTIDAD</t>
  </si>
  <si>
    <t>PRECIO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</si>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</sst>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right" vertical="center"/>
    </xf>
    <xf numFmtId="2" fontId="0" fillId="0" borderId="8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right" vertical="center"/>
    </xf>
    <xf numFmtId="2" fontId="0" fillId="0" borderId="11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7" fontId="1" fillId="0" borderId="10" xfId="0" applyNumberFormat="1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4" fontId="0" fillId="0" borderId="5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vertical="center"/>
    </xf>
    <xf numFmtId="2" fontId="0" fillId="2" borderId="14" xfId="0" applyNumberForma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7" sqref="H7"/>
    </sheetView>
  </sheetViews>
  <sheetFormatPr baseColWidth="10" defaultRowHeight="15" x14ac:dyDescent="0.25"/>
  <cols>
    <col min="1" max="1" width="9" style="30" bestFit="1" customWidth="1"/>
    <col min="2" max="2" width="10.7109375" style="30" bestFit="1" customWidth="1"/>
    <col min="3" max="3" width="5.140625" style="30" bestFit="1" customWidth="1"/>
    <col min="4" max="4" width="13" style="30" bestFit="1" customWidth="1"/>
    <col min="5" max="5" width="8.5703125" style="29" bestFit="1" customWidth="1"/>
    <col min="6" max="6" width="11.7109375" style="29" bestFit="1" customWidth="1"/>
    <col min="7" max="16384" width="11.42578125" style="29"/>
  </cols>
  <sheetData>
    <row r="1" spans="1:6" x14ac:dyDescent="0.25">
      <c r="A1" s="22" t="s">
        <v>29</v>
      </c>
      <c r="B1" s="32" t="s">
        <v>28</v>
      </c>
      <c r="C1" s="32" t="s">
        <v>30</v>
      </c>
      <c r="D1" s="32" t="s">
        <v>31</v>
      </c>
      <c r="E1" s="66" t="s">
        <v>32</v>
      </c>
      <c r="F1" s="67" t="s">
        <v>35</v>
      </c>
    </row>
    <row r="2" spans="1:6" x14ac:dyDescent="0.25">
      <c r="A2" s="59">
        <v>11000021</v>
      </c>
      <c r="B2" s="60">
        <v>43507</v>
      </c>
      <c r="C2" s="43" t="s">
        <v>0</v>
      </c>
      <c r="D2" s="43" t="s">
        <v>1</v>
      </c>
      <c r="E2" s="44">
        <v>3440</v>
      </c>
      <c r="F2" s="45">
        <v>29930</v>
      </c>
    </row>
    <row r="3" spans="1:6" x14ac:dyDescent="0.25">
      <c r="A3" s="61">
        <v>11000021</v>
      </c>
      <c r="B3" s="62">
        <v>43507</v>
      </c>
      <c r="C3" s="63" t="s">
        <v>2</v>
      </c>
      <c r="D3" s="63" t="s">
        <v>3</v>
      </c>
      <c r="E3" s="64">
        <v>560.4</v>
      </c>
      <c r="F3" s="65">
        <v>29384</v>
      </c>
    </row>
    <row r="4" spans="1:6" x14ac:dyDescent="0.25">
      <c r="A4" s="61">
        <v>11000021</v>
      </c>
      <c r="B4" s="62">
        <v>43507</v>
      </c>
      <c r="C4" s="63" t="s">
        <v>2</v>
      </c>
      <c r="D4" s="63" t="s">
        <v>4</v>
      </c>
      <c r="E4" s="64">
        <v>123.3</v>
      </c>
      <c r="F4" s="65">
        <v>29386</v>
      </c>
    </row>
    <row r="5" spans="1:6" x14ac:dyDescent="0.25">
      <c r="A5" s="59">
        <v>11000021</v>
      </c>
      <c r="B5" s="60">
        <v>43508</v>
      </c>
      <c r="C5" s="43" t="s">
        <v>0</v>
      </c>
      <c r="D5" s="43" t="s">
        <v>5</v>
      </c>
      <c r="E5" s="44">
        <v>10003.200000000001</v>
      </c>
      <c r="F5" s="45">
        <v>39941</v>
      </c>
    </row>
    <row r="6" spans="1:6" x14ac:dyDescent="0.25">
      <c r="A6" s="59">
        <v>11000301</v>
      </c>
      <c r="B6" s="60">
        <v>43508</v>
      </c>
      <c r="C6" s="43" t="s">
        <v>0</v>
      </c>
      <c r="D6" s="43" t="s">
        <v>6</v>
      </c>
      <c r="E6" s="44">
        <v>5003.2</v>
      </c>
      <c r="F6" s="45">
        <v>39945</v>
      </c>
    </row>
    <row r="7" spans="1:6" x14ac:dyDescent="0.25">
      <c r="A7" s="59">
        <v>11000301</v>
      </c>
      <c r="B7" s="60">
        <v>43508</v>
      </c>
      <c r="C7" s="43" t="s">
        <v>0</v>
      </c>
      <c r="D7" s="43" t="s">
        <v>7</v>
      </c>
      <c r="E7" s="44">
        <v>8029</v>
      </c>
      <c r="F7" s="45">
        <v>40023</v>
      </c>
    </row>
    <row r="8" spans="1:6" x14ac:dyDescent="0.25">
      <c r="A8" s="59">
        <v>11000021</v>
      </c>
      <c r="B8" s="60">
        <v>43509</v>
      </c>
      <c r="C8" s="43" t="s">
        <v>0</v>
      </c>
      <c r="D8" s="43" t="s">
        <v>8</v>
      </c>
      <c r="E8" s="44">
        <v>7390</v>
      </c>
      <c r="F8" s="45">
        <v>40033</v>
      </c>
    </row>
    <row r="9" spans="1:6" x14ac:dyDescent="0.25">
      <c r="A9" s="59">
        <v>11000022</v>
      </c>
      <c r="B9" s="60">
        <v>43509</v>
      </c>
      <c r="C9" s="43" t="s">
        <v>0</v>
      </c>
      <c r="D9" s="43" t="s">
        <v>9</v>
      </c>
      <c r="E9" s="44">
        <v>9023.1</v>
      </c>
      <c r="F9" s="45">
        <v>40131</v>
      </c>
    </row>
    <row r="10" spans="1:6" x14ac:dyDescent="0.25">
      <c r="A10" s="61">
        <v>11000022</v>
      </c>
      <c r="B10" s="62">
        <v>43510</v>
      </c>
      <c r="C10" s="63" t="s">
        <v>2</v>
      </c>
      <c r="D10" s="63" t="s">
        <v>10</v>
      </c>
      <c r="E10" s="64">
        <v>728</v>
      </c>
      <c r="F10" s="65">
        <v>30993</v>
      </c>
    </row>
    <row r="11" spans="1:6" x14ac:dyDescent="0.25">
      <c r="A11" s="61">
        <v>11000301</v>
      </c>
      <c r="B11" s="62">
        <v>43510</v>
      </c>
      <c r="C11" s="63" t="s">
        <v>2</v>
      </c>
      <c r="D11" s="63" t="s">
        <v>11</v>
      </c>
      <c r="E11" s="64">
        <v>124.23</v>
      </c>
      <c r="F11" s="65">
        <v>30997</v>
      </c>
    </row>
    <row r="12" spans="1:6" x14ac:dyDescent="0.25">
      <c r="A12" s="59">
        <v>11000022</v>
      </c>
      <c r="B12" s="60">
        <v>43511</v>
      </c>
      <c r="C12" s="43" t="s">
        <v>0</v>
      </c>
      <c r="D12" s="43" t="s">
        <v>12</v>
      </c>
      <c r="E12" s="44">
        <v>5903.5</v>
      </c>
      <c r="F12" s="45">
        <v>40192</v>
      </c>
    </row>
    <row r="13" spans="1:6" x14ac:dyDescent="0.25">
      <c r="A13" s="59">
        <v>11000022</v>
      </c>
      <c r="B13" s="60">
        <v>43511</v>
      </c>
      <c r="C13" s="43" t="s">
        <v>0</v>
      </c>
      <c r="D13" s="43" t="s">
        <v>13</v>
      </c>
      <c r="E13" s="44">
        <v>15800.2</v>
      </c>
      <c r="F13" s="45">
        <v>40193</v>
      </c>
    </row>
    <row r="14" spans="1:6" x14ac:dyDescent="0.25">
      <c r="A14" s="59">
        <v>11000289</v>
      </c>
      <c r="B14" s="60">
        <v>43528</v>
      </c>
      <c r="C14" s="43" t="s">
        <v>0</v>
      </c>
      <c r="D14" s="43" t="s">
        <v>14</v>
      </c>
      <c r="E14" s="44">
        <v>900.5</v>
      </c>
      <c r="F14" s="45">
        <v>40209</v>
      </c>
    </row>
    <row r="15" spans="1:6" x14ac:dyDescent="0.25">
      <c r="A15" s="59">
        <v>11000289</v>
      </c>
      <c r="B15" s="60">
        <v>43530</v>
      </c>
      <c r="C15" s="43" t="s">
        <v>0</v>
      </c>
      <c r="D15" s="43" t="s">
        <v>15</v>
      </c>
      <c r="E15" s="44">
        <v>1200</v>
      </c>
      <c r="F15" s="45">
        <v>40210</v>
      </c>
    </row>
    <row r="16" spans="1:6" x14ac:dyDescent="0.25">
      <c r="A16" s="59">
        <v>11000021</v>
      </c>
      <c r="B16" s="60">
        <v>43539</v>
      </c>
      <c r="C16" s="43" t="s">
        <v>0</v>
      </c>
      <c r="D16" s="43" t="s">
        <v>16</v>
      </c>
      <c r="E16" s="44">
        <v>4900.1000000000004</v>
      </c>
      <c r="F16" s="45">
        <v>40211</v>
      </c>
    </row>
    <row r="17" spans="1:6" x14ac:dyDescent="0.25">
      <c r="A17" s="61">
        <v>11000021</v>
      </c>
      <c r="B17" s="62">
        <v>43540</v>
      </c>
      <c r="C17" s="63" t="s">
        <v>2</v>
      </c>
      <c r="D17" s="63" t="s">
        <v>17</v>
      </c>
      <c r="E17" s="64">
        <v>983.8</v>
      </c>
      <c r="F17" s="65">
        <v>30999</v>
      </c>
    </row>
    <row r="18" spans="1:6" x14ac:dyDescent="0.25">
      <c r="A18" s="59">
        <v>11000301</v>
      </c>
      <c r="B18" s="60">
        <v>43564</v>
      </c>
      <c r="C18" s="43" t="s">
        <v>0</v>
      </c>
      <c r="D18" s="43" t="s">
        <v>18</v>
      </c>
      <c r="E18" s="44">
        <v>8000.5</v>
      </c>
      <c r="F18" s="45">
        <v>40220</v>
      </c>
    </row>
    <row r="19" spans="1:6" x14ac:dyDescent="0.25">
      <c r="A19" s="59">
        <v>11000289</v>
      </c>
      <c r="B19" s="60">
        <v>43566</v>
      </c>
      <c r="C19" s="43" t="s">
        <v>0</v>
      </c>
      <c r="D19" s="43" t="s">
        <v>19</v>
      </c>
      <c r="E19" s="44">
        <v>763.03</v>
      </c>
      <c r="F19" s="45">
        <v>40223</v>
      </c>
    </row>
    <row r="20" spans="1:6" x14ac:dyDescent="0.25">
      <c r="A20" s="61">
        <v>11000301</v>
      </c>
      <c r="B20" s="62">
        <v>43571</v>
      </c>
      <c r="C20" s="63" t="s">
        <v>2</v>
      </c>
      <c r="D20" s="63" t="s">
        <v>20</v>
      </c>
      <c r="E20" s="64">
        <v>2039.3</v>
      </c>
      <c r="F20" s="65">
        <v>31002</v>
      </c>
    </row>
    <row r="21" spans="1:6" x14ac:dyDescent="0.25">
      <c r="A21" s="59">
        <v>11000022</v>
      </c>
      <c r="B21" s="60">
        <v>43572</v>
      </c>
      <c r="C21" s="43" t="s">
        <v>0</v>
      </c>
      <c r="D21" s="43" t="s">
        <v>21</v>
      </c>
      <c r="E21" s="44">
        <v>6200.5</v>
      </c>
      <c r="F21" s="45">
        <v>40230</v>
      </c>
    </row>
    <row r="22" spans="1:6" x14ac:dyDescent="0.25">
      <c r="A22" s="61">
        <v>11000022</v>
      </c>
      <c r="B22" s="62">
        <v>43575</v>
      </c>
      <c r="C22" s="63" t="s">
        <v>2</v>
      </c>
      <c r="D22" s="63" t="s">
        <v>22</v>
      </c>
      <c r="E22" s="64">
        <v>894.33</v>
      </c>
      <c r="F22" s="65">
        <v>31009</v>
      </c>
    </row>
    <row r="23" spans="1:6" x14ac:dyDescent="0.25">
      <c r="A23" s="57">
        <v>11000301</v>
      </c>
      <c r="B23" s="58">
        <v>43576</v>
      </c>
      <c r="C23" s="48" t="s">
        <v>0</v>
      </c>
      <c r="D23" s="48" t="s">
        <v>23</v>
      </c>
      <c r="E23" s="49">
        <v>5000.3</v>
      </c>
      <c r="F23" s="50">
        <v>40232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5" sqref="K5"/>
    </sheetView>
  </sheetViews>
  <sheetFormatPr baseColWidth="10" defaultRowHeight="15" x14ac:dyDescent="0.25"/>
  <cols>
    <col min="1" max="1" width="11.7109375" style="1" bestFit="1" customWidth="1"/>
    <col min="2" max="2" width="10.7109375" style="1" bestFit="1" customWidth="1"/>
    <col min="3" max="3" width="11" style="1" bestFit="1" customWidth="1"/>
    <col min="4" max="4" width="10.28515625" style="2" bestFit="1" customWidth="1"/>
    <col min="5" max="5" width="7.42578125" style="2" bestFit="1" customWidth="1"/>
    <col min="6" max="6" width="10.140625" style="1" bestFit="1" customWidth="1"/>
    <col min="7" max="7" width="6.5703125" style="1" bestFit="1" customWidth="1"/>
    <col min="8" max="16384" width="11.42578125" style="1"/>
  </cols>
  <sheetData>
    <row r="1" spans="1:7" x14ac:dyDescent="0.25">
      <c r="A1" s="22" t="s">
        <v>35</v>
      </c>
      <c r="B1" s="32" t="s">
        <v>28</v>
      </c>
      <c r="C1" s="32" t="s">
        <v>36</v>
      </c>
      <c r="D1" s="33" t="s">
        <v>37</v>
      </c>
      <c r="E1" s="33" t="s">
        <v>38</v>
      </c>
      <c r="F1" s="32" t="s">
        <v>39</v>
      </c>
      <c r="G1" s="34" t="s">
        <v>40</v>
      </c>
    </row>
    <row r="2" spans="1:7" x14ac:dyDescent="0.25">
      <c r="A2" s="4">
        <v>29384</v>
      </c>
      <c r="B2" s="5">
        <v>43507</v>
      </c>
      <c r="C2" s="6">
        <v>600014</v>
      </c>
      <c r="D2" s="7">
        <v>3</v>
      </c>
      <c r="E2" s="8">
        <f>LOOKUP(C2,Precios!$A$2:$A$16,Precios!$B$2:$B$16)</f>
        <v>5.6</v>
      </c>
      <c r="F2" s="8">
        <f>D2*E2</f>
        <v>16.799999999999997</v>
      </c>
      <c r="G2" s="9">
        <f>SUM(F2:F6)</f>
        <v>269.8</v>
      </c>
    </row>
    <row r="3" spans="1:7" x14ac:dyDescent="0.25">
      <c r="A3" s="10"/>
      <c r="B3" s="11">
        <v>43507</v>
      </c>
      <c r="C3" s="12">
        <v>600045</v>
      </c>
      <c r="D3" s="13">
        <v>2</v>
      </c>
      <c r="E3" s="14">
        <f>LOOKUP(C3,Precios!$A$2:$A$16,Precios!$B$2:$B$16)</f>
        <v>9</v>
      </c>
      <c r="F3" s="14">
        <f t="shared" ref="F3:F24" si="0">D3*E3</f>
        <v>18</v>
      </c>
      <c r="G3" s="15"/>
    </row>
    <row r="4" spans="1:7" x14ac:dyDescent="0.25">
      <c r="A4" s="10"/>
      <c r="B4" s="11">
        <v>43507</v>
      </c>
      <c r="C4" s="12">
        <v>600050</v>
      </c>
      <c r="D4" s="13">
        <v>10</v>
      </c>
      <c r="E4" s="14">
        <f>LOOKUP(C4,Precios!$A$2:$A$16,Precios!$B$2:$B$16)</f>
        <v>11.5</v>
      </c>
      <c r="F4" s="14">
        <f t="shared" si="0"/>
        <v>115</v>
      </c>
      <c r="G4" s="15"/>
    </row>
    <row r="5" spans="1:7" x14ac:dyDescent="0.25">
      <c r="A5" s="10"/>
      <c r="B5" s="11">
        <v>43507</v>
      </c>
      <c r="C5" s="12">
        <v>600100</v>
      </c>
      <c r="D5" s="13">
        <v>5</v>
      </c>
      <c r="E5" s="14">
        <f>LOOKUP(C5,Precios!$A$2:$A$16,Precios!$B$2:$B$16)</f>
        <v>12.6</v>
      </c>
      <c r="F5" s="14">
        <f t="shared" si="0"/>
        <v>63</v>
      </c>
      <c r="G5" s="15"/>
    </row>
    <row r="6" spans="1:7" x14ac:dyDescent="0.25">
      <c r="A6" s="16"/>
      <c r="B6" s="17">
        <v>43507</v>
      </c>
      <c r="C6" s="18">
        <v>601023</v>
      </c>
      <c r="D6" s="19">
        <v>6</v>
      </c>
      <c r="E6" s="20">
        <f>LOOKUP(C6,Precios!$A$2:$A$16,Precios!$B$2:$B$16)</f>
        <v>9.5</v>
      </c>
      <c r="F6" s="20">
        <f t="shared" si="0"/>
        <v>57</v>
      </c>
      <c r="G6" s="21"/>
    </row>
    <row r="7" spans="1:7" x14ac:dyDescent="0.25">
      <c r="A7" s="4">
        <v>29386</v>
      </c>
      <c r="B7" s="5">
        <v>43508</v>
      </c>
      <c r="C7" s="6">
        <v>600012</v>
      </c>
      <c r="D7" s="7">
        <v>5</v>
      </c>
      <c r="E7" s="8">
        <f>LOOKUP(C7,Precios!$A$2:$A$16,Precios!$B$2:$B$16)</f>
        <v>3.4</v>
      </c>
      <c r="F7" s="8">
        <f t="shared" si="0"/>
        <v>17</v>
      </c>
      <c r="G7" s="9">
        <f>SUM(F7:F9)</f>
        <v>141.89999999999998</v>
      </c>
    </row>
    <row r="8" spans="1:7" x14ac:dyDescent="0.25">
      <c r="A8" s="10"/>
      <c r="B8" s="11">
        <v>43508</v>
      </c>
      <c r="C8" s="12">
        <v>600050</v>
      </c>
      <c r="D8" s="13">
        <v>1</v>
      </c>
      <c r="E8" s="14">
        <f>LOOKUP(C8,Precios!$A$2:$A$16,Precios!$B$2:$B$16)</f>
        <v>11.5</v>
      </c>
      <c r="F8" s="14">
        <f t="shared" si="0"/>
        <v>11.5</v>
      </c>
      <c r="G8" s="15"/>
    </row>
    <row r="9" spans="1:7" x14ac:dyDescent="0.25">
      <c r="A9" s="16"/>
      <c r="B9" s="17">
        <v>43508</v>
      </c>
      <c r="C9" s="18">
        <v>600100</v>
      </c>
      <c r="D9" s="19">
        <v>9</v>
      </c>
      <c r="E9" s="20">
        <f>LOOKUP(C9,Precios!$A$2:$A$16,Precios!$B$2:$B$16)</f>
        <v>12.6</v>
      </c>
      <c r="F9" s="20">
        <f t="shared" si="0"/>
        <v>113.39999999999999</v>
      </c>
      <c r="G9" s="21"/>
    </row>
    <row r="10" spans="1:7" x14ac:dyDescent="0.25">
      <c r="A10" s="4">
        <v>30993</v>
      </c>
      <c r="B10" s="5">
        <v>43511</v>
      </c>
      <c r="C10" s="6">
        <v>600100</v>
      </c>
      <c r="D10" s="7">
        <v>2</v>
      </c>
      <c r="E10" s="8">
        <f>LOOKUP(C10,Precios!$A$2:$A$16,Precios!$B$2:$B$16)</f>
        <v>12.6</v>
      </c>
      <c r="F10" s="8">
        <f t="shared" si="0"/>
        <v>25.2</v>
      </c>
      <c r="G10" s="9">
        <f>SUM(F10:F14)</f>
        <v>402.5</v>
      </c>
    </row>
    <row r="11" spans="1:7" x14ac:dyDescent="0.25">
      <c r="A11" s="10"/>
      <c r="B11" s="11">
        <v>43511</v>
      </c>
      <c r="C11" s="12">
        <v>600135</v>
      </c>
      <c r="D11" s="13">
        <v>5</v>
      </c>
      <c r="E11" s="14">
        <f>LOOKUP(C11,Precios!$A$2:$A$16,Precios!$B$2:$B$16)</f>
        <v>10.1</v>
      </c>
      <c r="F11" s="14">
        <f t="shared" si="0"/>
        <v>50.5</v>
      </c>
      <c r="G11" s="15"/>
    </row>
    <row r="12" spans="1:7" x14ac:dyDescent="0.25">
      <c r="A12" s="10"/>
      <c r="B12" s="11">
        <v>43511</v>
      </c>
      <c r="C12" s="12">
        <v>601023</v>
      </c>
      <c r="D12" s="13">
        <v>9</v>
      </c>
      <c r="E12" s="14">
        <f>LOOKUP(C12,Precios!$A$2:$A$16,Precios!$B$2:$B$16)</f>
        <v>9.5</v>
      </c>
      <c r="F12" s="14">
        <f t="shared" si="0"/>
        <v>85.5</v>
      </c>
      <c r="G12" s="15"/>
    </row>
    <row r="13" spans="1:7" x14ac:dyDescent="0.25">
      <c r="A13" s="10"/>
      <c r="B13" s="11">
        <v>43511</v>
      </c>
      <c r="C13" s="12">
        <v>601024</v>
      </c>
      <c r="D13" s="13">
        <v>1</v>
      </c>
      <c r="E13" s="14">
        <f>LOOKUP(C13,Precios!$A$2:$A$16,Precios!$B$2:$B$16)</f>
        <v>20.5</v>
      </c>
      <c r="F13" s="14">
        <f t="shared" si="0"/>
        <v>20.5</v>
      </c>
      <c r="G13" s="15"/>
    </row>
    <row r="14" spans="1:7" x14ac:dyDescent="0.25">
      <c r="A14" s="16"/>
      <c r="B14" s="17">
        <v>43511</v>
      </c>
      <c r="C14" s="18">
        <v>601030</v>
      </c>
      <c r="D14" s="19">
        <v>2</v>
      </c>
      <c r="E14" s="20">
        <f>LOOKUP(C14,Precios!$A$2:$A$16,Precios!$B$2:$B$16)</f>
        <v>110.4</v>
      </c>
      <c r="F14" s="20">
        <f t="shared" si="0"/>
        <v>220.8</v>
      </c>
      <c r="G14" s="21"/>
    </row>
    <row r="15" spans="1:7" x14ac:dyDescent="0.25">
      <c r="A15" s="4">
        <v>30997</v>
      </c>
      <c r="B15" s="5">
        <v>43511</v>
      </c>
      <c r="C15" s="6">
        <v>600018</v>
      </c>
      <c r="D15" s="7">
        <v>2</v>
      </c>
      <c r="E15" s="8">
        <f>LOOKUP(C15,Precios!$A$2:$A$16,Precios!$B$2:$B$16)</f>
        <v>22.3</v>
      </c>
      <c r="F15" s="8">
        <f t="shared" si="0"/>
        <v>44.6</v>
      </c>
      <c r="G15" s="9">
        <f>SUM(F15:F17)</f>
        <v>193</v>
      </c>
    </row>
    <row r="16" spans="1:7" x14ac:dyDescent="0.25">
      <c r="A16" s="10"/>
      <c r="B16" s="11">
        <v>43511</v>
      </c>
      <c r="C16" s="12">
        <v>601023</v>
      </c>
      <c r="D16" s="13">
        <v>4</v>
      </c>
      <c r="E16" s="14">
        <f>LOOKUP(C16,Precios!$A$2:$A$16,Precios!$B$2:$B$16)</f>
        <v>9.5</v>
      </c>
      <c r="F16" s="14">
        <f t="shared" si="0"/>
        <v>38</v>
      </c>
      <c r="G16" s="15"/>
    </row>
    <row r="17" spans="1:7" x14ac:dyDescent="0.25">
      <c r="A17" s="16"/>
      <c r="B17" s="17">
        <v>43511</v>
      </c>
      <c r="C17" s="18">
        <v>601030</v>
      </c>
      <c r="D17" s="19">
        <v>1</v>
      </c>
      <c r="E17" s="20">
        <f>LOOKUP(C17,Precios!$A$2:$A$16,Precios!$B$2:$B$16)</f>
        <v>110.4</v>
      </c>
      <c r="F17" s="20">
        <f t="shared" si="0"/>
        <v>110.4</v>
      </c>
      <c r="G17" s="21"/>
    </row>
    <row r="18" spans="1:7" x14ac:dyDescent="0.25">
      <c r="A18" s="4">
        <v>30999</v>
      </c>
      <c r="B18" s="5">
        <v>43541</v>
      </c>
      <c r="C18" s="6">
        <v>600032</v>
      </c>
      <c r="D18" s="7">
        <v>5</v>
      </c>
      <c r="E18" s="8">
        <f>LOOKUP(C18,Precios!$D$2:$D$16,Precios!$E$2:$E$16)</f>
        <v>11.2</v>
      </c>
      <c r="F18" s="8">
        <f t="shared" si="0"/>
        <v>56</v>
      </c>
      <c r="G18" s="9">
        <f>SUM(F18:F20)</f>
        <v>273.39999999999998</v>
      </c>
    </row>
    <row r="19" spans="1:7" x14ac:dyDescent="0.25">
      <c r="A19" s="10"/>
      <c r="B19" s="11">
        <v>43541</v>
      </c>
      <c r="C19" s="12">
        <v>600050</v>
      </c>
      <c r="D19" s="13">
        <v>10</v>
      </c>
      <c r="E19" s="14">
        <f>LOOKUP(C19,Precios!$D$2:$D$16,Precios!$E$2:$E$16)</f>
        <v>12.5</v>
      </c>
      <c r="F19" s="14">
        <f t="shared" si="0"/>
        <v>125</v>
      </c>
      <c r="G19" s="15"/>
    </row>
    <row r="20" spans="1:7" x14ac:dyDescent="0.25">
      <c r="A20" s="16"/>
      <c r="B20" s="17">
        <v>43541</v>
      </c>
      <c r="C20" s="18">
        <v>600125</v>
      </c>
      <c r="D20" s="19">
        <v>7</v>
      </c>
      <c r="E20" s="20">
        <f>LOOKUP(C20,Precios!$D$2:$D$16,Precios!$E$2:$E$16)</f>
        <v>13.2</v>
      </c>
      <c r="F20" s="20">
        <f t="shared" si="0"/>
        <v>92.399999999999991</v>
      </c>
      <c r="G20" s="21"/>
    </row>
    <row r="21" spans="1:7" x14ac:dyDescent="0.25">
      <c r="A21" s="22">
        <v>31002</v>
      </c>
      <c r="B21" s="23">
        <v>43571</v>
      </c>
      <c r="C21" s="24">
        <v>601030</v>
      </c>
      <c r="D21" s="25">
        <v>2</v>
      </c>
      <c r="E21" s="26">
        <f>LOOKUP(C21,Precios!$G$2:$G$16,Precios!$H$2:$H$16)</f>
        <v>110.4</v>
      </c>
      <c r="F21" s="26">
        <f t="shared" si="0"/>
        <v>220.8</v>
      </c>
      <c r="G21" s="27">
        <f>SUM(F21:F21)</f>
        <v>220.8</v>
      </c>
    </row>
    <row r="22" spans="1:7" x14ac:dyDescent="0.25">
      <c r="A22" s="10">
        <v>31009</v>
      </c>
      <c r="B22" s="11">
        <v>43575</v>
      </c>
      <c r="C22" s="12">
        <v>600029</v>
      </c>
      <c r="D22" s="13">
        <v>3</v>
      </c>
      <c r="E22" s="14">
        <f>LOOKUP(C22,Precios!$G$2:$G$16,Precios!$H$2:$H$16)</f>
        <v>3.5</v>
      </c>
      <c r="F22" s="14">
        <f t="shared" si="0"/>
        <v>10.5</v>
      </c>
      <c r="G22" s="15">
        <f>SUM(F22:F24)</f>
        <v>165.7</v>
      </c>
    </row>
    <row r="23" spans="1:7" x14ac:dyDescent="0.25">
      <c r="A23" s="10"/>
      <c r="B23" s="11">
        <v>43575</v>
      </c>
      <c r="C23" s="12">
        <v>600032</v>
      </c>
      <c r="D23" s="13">
        <v>6</v>
      </c>
      <c r="E23" s="14">
        <f>LOOKUP(C23,Precios!$G$2:$G$16,Precios!$H$2:$H$16)</f>
        <v>9.1999999999999993</v>
      </c>
      <c r="F23" s="14">
        <f t="shared" si="0"/>
        <v>55.199999999999996</v>
      </c>
      <c r="G23" s="15"/>
    </row>
    <row r="24" spans="1:7" x14ac:dyDescent="0.25">
      <c r="A24" s="16"/>
      <c r="B24" s="17">
        <v>43575</v>
      </c>
      <c r="C24" s="18">
        <v>600125</v>
      </c>
      <c r="D24" s="19">
        <v>8</v>
      </c>
      <c r="E24" s="20">
        <f>LOOKUP(C24,Precios!$G$2:$G$16,Precios!$H$2:$H$16)</f>
        <v>12.5</v>
      </c>
      <c r="F24" s="20">
        <f t="shared" si="0"/>
        <v>100</v>
      </c>
      <c r="G24" s="21"/>
    </row>
  </sheetData>
  <mergeCells count="12">
    <mergeCell ref="G2:G6"/>
    <mergeCell ref="G10:G14"/>
    <mergeCell ref="G7:G9"/>
    <mergeCell ref="G15:G17"/>
    <mergeCell ref="G18:G20"/>
    <mergeCell ref="G22:G24"/>
    <mergeCell ref="A2:A6"/>
    <mergeCell ref="A7:A9"/>
    <mergeCell ref="A10:A14"/>
    <mergeCell ref="A22:A24"/>
    <mergeCell ref="A18:A20"/>
    <mergeCell ref="A15:A1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23" sqref="H23"/>
    </sheetView>
  </sheetViews>
  <sheetFormatPr baseColWidth="10" defaultRowHeight="15" x14ac:dyDescent="0.25"/>
  <cols>
    <col min="1" max="1" width="7" style="3" bestFit="1" customWidth="1"/>
    <col min="2" max="2" width="6" bestFit="1" customWidth="1"/>
    <col min="3" max="3" width="6" customWidth="1"/>
    <col min="4" max="4" width="7" style="3" bestFit="1" customWidth="1"/>
    <col min="5" max="5" width="6" bestFit="1" customWidth="1"/>
    <col min="6" max="6" width="6" customWidth="1"/>
    <col min="7" max="7" width="7" style="3" bestFit="1" customWidth="1"/>
    <col min="8" max="8" width="6" bestFit="1" customWidth="1"/>
  </cols>
  <sheetData>
    <row r="1" spans="1:8" x14ac:dyDescent="0.25">
      <c r="A1" s="39" t="s">
        <v>24</v>
      </c>
      <c r="B1" s="40"/>
      <c r="C1" s="28"/>
      <c r="D1" s="39" t="s">
        <v>25</v>
      </c>
      <c r="E1" s="40"/>
      <c r="F1" s="28"/>
      <c r="G1" s="39" t="s">
        <v>26</v>
      </c>
      <c r="H1" s="40"/>
    </row>
    <row r="2" spans="1:8" x14ac:dyDescent="0.25">
      <c r="A2" s="35">
        <v>600012</v>
      </c>
      <c r="B2" s="36">
        <v>3.4</v>
      </c>
      <c r="D2" s="35">
        <v>600012</v>
      </c>
      <c r="E2" s="36">
        <v>3.5</v>
      </c>
      <c r="G2" s="35">
        <v>600012</v>
      </c>
      <c r="H2" s="36">
        <v>4</v>
      </c>
    </row>
    <row r="3" spans="1:8" x14ac:dyDescent="0.25">
      <c r="A3" s="35">
        <v>600014</v>
      </c>
      <c r="B3" s="36">
        <v>5.6</v>
      </c>
      <c r="D3" s="35">
        <v>600014</v>
      </c>
      <c r="E3" s="36">
        <v>5.8</v>
      </c>
      <c r="G3" s="35">
        <v>600014</v>
      </c>
      <c r="H3" s="36">
        <v>5.9</v>
      </c>
    </row>
    <row r="4" spans="1:8" x14ac:dyDescent="0.25">
      <c r="A4" s="35">
        <v>600016</v>
      </c>
      <c r="B4" s="36">
        <v>10.5</v>
      </c>
      <c r="D4" s="35">
        <v>600016</v>
      </c>
      <c r="E4" s="36">
        <v>11.5</v>
      </c>
      <c r="G4" s="35">
        <v>600016</v>
      </c>
      <c r="H4" s="36">
        <v>10.5</v>
      </c>
    </row>
    <row r="5" spans="1:8" x14ac:dyDescent="0.25">
      <c r="A5" s="35">
        <v>600018</v>
      </c>
      <c r="B5" s="36">
        <v>22.3</v>
      </c>
      <c r="D5" s="35">
        <v>600018</v>
      </c>
      <c r="E5" s="36">
        <v>22.8</v>
      </c>
      <c r="G5" s="35">
        <v>600018</v>
      </c>
      <c r="H5" s="36">
        <v>22.3</v>
      </c>
    </row>
    <row r="6" spans="1:8" x14ac:dyDescent="0.25">
      <c r="A6" s="35">
        <v>600029</v>
      </c>
      <c r="B6" s="36">
        <v>4.5</v>
      </c>
      <c r="D6" s="35">
        <v>600029</v>
      </c>
      <c r="E6" s="36">
        <v>4.8</v>
      </c>
      <c r="G6" s="35">
        <v>600029</v>
      </c>
      <c r="H6" s="36">
        <v>3.5</v>
      </c>
    </row>
    <row r="7" spans="1:8" x14ac:dyDescent="0.25">
      <c r="A7" s="35">
        <v>600032</v>
      </c>
      <c r="B7" s="36">
        <v>10.199999999999999</v>
      </c>
      <c r="D7" s="35">
        <v>600032</v>
      </c>
      <c r="E7" s="36">
        <v>11.2</v>
      </c>
      <c r="G7" s="35">
        <v>600032</v>
      </c>
      <c r="H7" s="36">
        <v>9.1999999999999993</v>
      </c>
    </row>
    <row r="8" spans="1:8" x14ac:dyDescent="0.25">
      <c r="A8" s="35">
        <v>600045</v>
      </c>
      <c r="B8" s="36">
        <v>9</v>
      </c>
      <c r="D8" s="35">
        <v>600045</v>
      </c>
      <c r="E8" s="36">
        <v>9.8000000000000007</v>
      </c>
      <c r="G8" s="35">
        <v>600045</v>
      </c>
      <c r="H8" s="36">
        <v>9</v>
      </c>
    </row>
    <row r="9" spans="1:8" x14ac:dyDescent="0.25">
      <c r="A9" s="35">
        <v>600050</v>
      </c>
      <c r="B9" s="36">
        <v>11.5</v>
      </c>
      <c r="D9" s="35">
        <v>600050</v>
      </c>
      <c r="E9" s="36">
        <v>12.5</v>
      </c>
      <c r="G9" s="35">
        <v>600050</v>
      </c>
      <c r="H9" s="36">
        <v>10.5</v>
      </c>
    </row>
    <row r="10" spans="1:8" x14ac:dyDescent="0.25">
      <c r="A10" s="35">
        <v>600100</v>
      </c>
      <c r="B10" s="36">
        <v>12.6</v>
      </c>
      <c r="D10" s="35">
        <v>600100</v>
      </c>
      <c r="E10" s="36">
        <v>13.6</v>
      </c>
      <c r="G10" s="35">
        <v>600100</v>
      </c>
      <c r="H10" s="36">
        <v>11.6</v>
      </c>
    </row>
    <row r="11" spans="1:8" x14ac:dyDescent="0.25">
      <c r="A11" s="35">
        <v>600105</v>
      </c>
      <c r="B11" s="36">
        <v>8.6999999999999993</v>
      </c>
      <c r="D11" s="35">
        <v>600105</v>
      </c>
      <c r="E11" s="36">
        <v>9.1999999999999993</v>
      </c>
      <c r="G11" s="35">
        <v>600105</v>
      </c>
      <c r="H11" s="36">
        <v>9</v>
      </c>
    </row>
    <row r="12" spans="1:8" x14ac:dyDescent="0.25">
      <c r="A12" s="35">
        <v>600125</v>
      </c>
      <c r="B12" s="36">
        <v>12.3</v>
      </c>
      <c r="D12" s="35">
        <v>600125</v>
      </c>
      <c r="E12" s="36">
        <v>13.2</v>
      </c>
      <c r="G12" s="35">
        <v>600125</v>
      </c>
      <c r="H12" s="36">
        <v>12.5</v>
      </c>
    </row>
    <row r="13" spans="1:8" x14ac:dyDescent="0.25">
      <c r="A13" s="35">
        <v>600135</v>
      </c>
      <c r="B13" s="36">
        <v>10.1</v>
      </c>
      <c r="D13" s="35">
        <v>600135</v>
      </c>
      <c r="E13" s="36">
        <v>12</v>
      </c>
      <c r="G13" s="35">
        <v>600135</v>
      </c>
      <c r="H13" s="36">
        <v>10.1</v>
      </c>
    </row>
    <row r="14" spans="1:8" x14ac:dyDescent="0.25">
      <c r="A14" s="35">
        <v>601023</v>
      </c>
      <c r="B14" s="36">
        <v>9.5</v>
      </c>
      <c r="D14" s="35">
        <v>601023</v>
      </c>
      <c r="E14" s="36">
        <v>10</v>
      </c>
      <c r="G14" s="35">
        <v>601023</v>
      </c>
      <c r="H14" s="36">
        <v>9.5</v>
      </c>
    </row>
    <row r="15" spans="1:8" x14ac:dyDescent="0.25">
      <c r="A15" s="35">
        <v>601024</v>
      </c>
      <c r="B15" s="36">
        <v>20.5</v>
      </c>
      <c r="D15" s="35">
        <v>601024</v>
      </c>
      <c r="E15" s="36">
        <v>22.5</v>
      </c>
      <c r="G15" s="35">
        <v>601024</v>
      </c>
      <c r="H15" s="36">
        <v>19</v>
      </c>
    </row>
    <row r="16" spans="1:8" x14ac:dyDescent="0.25">
      <c r="A16" s="37">
        <v>601030</v>
      </c>
      <c r="B16" s="38">
        <v>110.4</v>
      </c>
      <c r="D16" s="37">
        <v>601030</v>
      </c>
      <c r="E16" s="38">
        <v>110.4</v>
      </c>
      <c r="G16" s="37">
        <v>601030</v>
      </c>
      <c r="H16" s="38">
        <v>110.4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M12" sqref="M12"/>
    </sheetView>
  </sheetViews>
  <sheetFormatPr baseColWidth="10" defaultColWidth="11" defaultRowHeight="15" x14ac:dyDescent="0.25"/>
  <cols>
    <col min="1" max="1" width="10.7109375" style="29" bestFit="1" customWidth="1"/>
    <col min="2" max="2" width="9" style="29" bestFit="1" customWidth="1"/>
    <col min="3" max="3" width="5.140625" style="29" bestFit="1" customWidth="1"/>
    <col min="4" max="4" width="13" style="30" bestFit="1" customWidth="1"/>
    <col min="5" max="5" width="8.5703125" style="29" bestFit="1" customWidth="1"/>
    <col min="6" max="6" width="7.5703125" style="29" bestFit="1" customWidth="1"/>
    <col min="7" max="7" width="14.140625" style="29" bestFit="1" customWidth="1"/>
    <col min="8" max="8" width="11.7109375" style="29" bestFit="1" customWidth="1"/>
    <col min="9" max="9" width="9.5703125" style="29" bestFit="1" customWidth="1"/>
    <col min="10" max="16384" width="11" style="29"/>
  </cols>
  <sheetData>
    <row r="1" spans="1:9" x14ac:dyDescent="0.25">
      <c r="A1" s="52" t="s">
        <v>27</v>
      </c>
      <c r="B1" s="51">
        <v>0.18</v>
      </c>
    </row>
    <row r="3" spans="1:9" s="30" customFormat="1" x14ac:dyDescent="0.25">
      <c r="A3" s="22" t="s">
        <v>28</v>
      </c>
      <c r="B3" s="32" t="s">
        <v>29</v>
      </c>
      <c r="C3" s="32" t="s">
        <v>30</v>
      </c>
      <c r="D3" s="32" t="s">
        <v>31</v>
      </c>
      <c r="E3" s="32" t="s">
        <v>32</v>
      </c>
      <c r="F3" s="32" t="s">
        <v>33</v>
      </c>
      <c r="G3" s="53" t="s">
        <v>34</v>
      </c>
      <c r="H3" s="34" t="s">
        <v>35</v>
      </c>
    </row>
    <row r="4" spans="1:9" x14ac:dyDescent="0.25">
      <c r="A4" s="41">
        <f>Registro!B2</f>
        <v>43507</v>
      </c>
      <c r="B4" s="42">
        <f>Registro!A2</f>
        <v>11000021</v>
      </c>
      <c r="C4" s="42" t="str">
        <f>Registro!C2</f>
        <v>FAC</v>
      </c>
      <c r="D4" s="43" t="str">
        <f>Registro!D2</f>
        <v>0001-29930</v>
      </c>
      <c r="E4" s="44">
        <f>IF(Registro!C2="N/C",LOOKUP(Registro!F2,Devoluciones!$A$2:$A$24,Devoluciones!$G$2:$G$24),Registro!E2)</f>
        <v>3440</v>
      </c>
      <c r="F4" s="44">
        <f>E4*$B$1</f>
        <v>619.19999999999993</v>
      </c>
      <c r="G4" s="54">
        <f>E4+F4</f>
        <v>4059.2</v>
      </c>
      <c r="H4" s="45">
        <f>Registro!F2</f>
        <v>29930</v>
      </c>
      <c r="I4" s="31">
        <f>IF(C4="FAC",G4,-G4)</f>
        <v>4059.2</v>
      </c>
    </row>
    <row r="5" spans="1:9" x14ac:dyDescent="0.25">
      <c r="A5" s="41">
        <f>Registro!B3</f>
        <v>43507</v>
      </c>
      <c r="B5" s="42">
        <f>Registro!A3</f>
        <v>11000021</v>
      </c>
      <c r="C5" s="42" t="str">
        <f>Registro!C3</f>
        <v>N/C</v>
      </c>
      <c r="D5" s="43" t="str">
        <f>Registro!D3</f>
        <v>0005-09922</v>
      </c>
      <c r="E5" s="44">
        <f>IF(Registro!C3="N/C",LOOKUP(Registro!F3,Devoluciones!$A$2:$A$24,Devoluciones!$G$2:$G$24),Registro!E3)</f>
        <v>269.8</v>
      </c>
      <c r="F5" s="44">
        <f t="shared" ref="F5:F25" si="0">E5*$B$1</f>
        <v>48.564</v>
      </c>
      <c r="G5" s="54">
        <f t="shared" ref="G5:G25" si="1">E5+F5</f>
        <v>318.36400000000003</v>
      </c>
      <c r="H5" s="45">
        <f>Registro!F3</f>
        <v>29384</v>
      </c>
      <c r="I5" s="31">
        <f t="shared" ref="I5:I25" si="2">IF(C5="FAC",G5,-G5)</f>
        <v>-318.36400000000003</v>
      </c>
    </row>
    <row r="6" spans="1:9" x14ac:dyDescent="0.25">
      <c r="A6" s="41">
        <f>Registro!B4</f>
        <v>43507</v>
      </c>
      <c r="B6" s="42">
        <f>Registro!A4</f>
        <v>11000021</v>
      </c>
      <c r="C6" s="42" t="str">
        <f>Registro!C4</f>
        <v>N/C</v>
      </c>
      <c r="D6" s="43" t="str">
        <f>Registro!D4</f>
        <v>0005-09923</v>
      </c>
      <c r="E6" s="44">
        <f>IF(Registro!C4="N/C",LOOKUP(Registro!F4,Devoluciones!$A$2:$A$24,Devoluciones!$G$2:$G$24),Registro!E4)</f>
        <v>141.89999999999998</v>
      </c>
      <c r="F6" s="44">
        <f t="shared" si="0"/>
        <v>25.541999999999994</v>
      </c>
      <c r="G6" s="54">
        <f t="shared" si="1"/>
        <v>167.44199999999998</v>
      </c>
      <c r="H6" s="45">
        <f>Registro!F4</f>
        <v>29386</v>
      </c>
      <c r="I6" s="31">
        <f t="shared" si="2"/>
        <v>-167.44199999999998</v>
      </c>
    </row>
    <row r="7" spans="1:9" x14ac:dyDescent="0.25">
      <c r="A7" s="41">
        <f>Registro!B5</f>
        <v>43508</v>
      </c>
      <c r="B7" s="42">
        <f>Registro!A5</f>
        <v>11000021</v>
      </c>
      <c r="C7" s="42" t="str">
        <f>Registro!C5</f>
        <v>FAC</v>
      </c>
      <c r="D7" s="43" t="str">
        <f>Registro!D5</f>
        <v>0001-39941</v>
      </c>
      <c r="E7" s="44">
        <f>IF(Registro!C5="N/C",LOOKUP(Registro!F5,Devoluciones!$A$2:$A$24,Devoluciones!$G$2:$G$24),Registro!E5)</f>
        <v>10003.200000000001</v>
      </c>
      <c r="F7" s="44">
        <f t="shared" si="0"/>
        <v>1800.576</v>
      </c>
      <c r="G7" s="54">
        <f t="shared" si="1"/>
        <v>11803.776000000002</v>
      </c>
      <c r="H7" s="45">
        <f>Registro!F5</f>
        <v>39941</v>
      </c>
      <c r="I7" s="31">
        <f t="shared" si="2"/>
        <v>11803.776000000002</v>
      </c>
    </row>
    <row r="8" spans="1:9" x14ac:dyDescent="0.25">
      <c r="A8" s="41">
        <f>Registro!B6</f>
        <v>43508</v>
      </c>
      <c r="B8" s="42">
        <f>Registro!A6</f>
        <v>11000301</v>
      </c>
      <c r="C8" s="42" t="str">
        <f>Registro!C6</f>
        <v>FAC</v>
      </c>
      <c r="D8" s="43" t="str">
        <f>Registro!D6</f>
        <v>0001-39945</v>
      </c>
      <c r="E8" s="44">
        <f>IF(Registro!C6="N/C",LOOKUP(Registro!F6,Devoluciones!$A$2:$A$24,Devoluciones!$G$2:$G$24),Registro!E6)</f>
        <v>5003.2</v>
      </c>
      <c r="F8" s="44">
        <f t="shared" si="0"/>
        <v>900.57599999999991</v>
      </c>
      <c r="G8" s="54">
        <f t="shared" si="1"/>
        <v>5903.7759999999998</v>
      </c>
      <c r="H8" s="45">
        <f>Registro!F6</f>
        <v>39945</v>
      </c>
      <c r="I8" s="31">
        <f t="shared" si="2"/>
        <v>5903.7759999999998</v>
      </c>
    </row>
    <row r="9" spans="1:9" x14ac:dyDescent="0.25">
      <c r="A9" s="41">
        <f>Registro!B7</f>
        <v>43508</v>
      </c>
      <c r="B9" s="42">
        <f>Registro!A7</f>
        <v>11000301</v>
      </c>
      <c r="C9" s="42" t="str">
        <f>Registro!C7</f>
        <v>FAC</v>
      </c>
      <c r="D9" s="43" t="str">
        <f>Registro!D7</f>
        <v>0001-40023</v>
      </c>
      <c r="E9" s="44">
        <f>IF(Registro!C7="N/C",LOOKUP(Registro!F7,Devoluciones!$A$2:$A$24,Devoluciones!$G$2:$G$24),Registro!E7)</f>
        <v>8029</v>
      </c>
      <c r="F9" s="44">
        <f t="shared" si="0"/>
        <v>1445.22</v>
      </c>
      <c r="G9" s="54">
        <f t="shared" si="1"/>
        <v>9474.2199999999993</v>
      </c>
      <c r="H9" s="45">
        <f>Registro!F7</f>
        <v>40023</v>
      </c>
      <c r="I9" s="31">
        <f t="shared" si="2"/>
        <v>9474.2199999999993</v>
      </c>
    </row>
    <row r="10" spans="1:9" x14ac:dyDescent="0.25">
      <c r="A10" s="41">
        <f>Registro!B8</f>
        <v>43509</v>
      </c>
      <c r="B10" s="42">
        <f>Registro!A8</f>
        <v>11000021</v>
      </c>
      <c r="C10" s="42" t="str">
        <f>Registro!C8</f>
        <v>FAC</v>
      </c>
      <c r="D10" s="43" t="str">
        <f>Registro!D8</f>
        <v>0001-40033</v>
      </c>
      <c r="E10" s="44">
        <f>IF(Registro!C8="N/C",LOOKUP(Registro!F8,Devoluciones!$A$2:$A$24,Devoluciones!$G$2:$G$24),Registro!E8)</f>
        <v>7390</v>
      </c>
      <c r="F10" s="44">
        <f t="shared" si="0"/>
        <v>1330.2</v>
      </c>
      <c r="G10" s="54">
        <f t="shared" si="1"/>
        <v>8720.2000000000007</v>
      </c>
      <c r="H10" s="45">
        <f>Registro!F8</f>
        <v>40033</v>
      </c>
      <c r="I10" s="31">
        <f t="shared" si="2"/>
        <v>8720.2000000000007</v>
      </c>
    </row>
    <row r="11" spans="1:9" x14ac:dyDescent="0.25">
      <c r="A11" s="41">
        <f>Registro!B9</f>
        <v>43509</v>
      </c>
      <c r="B11" s="42">
        <f>Registro!A9</f>
        <v>11000022</v>
      </c>
      <c r="C11" s="42" t="str">
        <f>Registro!C9</f>
        <v>FAC</v>
      </c>
      <c r="D11" s="43" t="str">
        <f>Registro!D9</f>
        <v>0001-40131</v>
      </c>
      <c r="E11" s="44">
        <f>IF(Registro!C9="N/C",LOOKUP(Registro!F9,Devoluciones!$A$2:$A$24,Devoluciones!$G$2:$G$24),Registro!E9)</f>
        <v>9023.1</v>
      </c>
      <c r="F11" s="44">
        <f t="shared" si="0"/>
        <v>1624.1579999999999</v>
      </c>
      <c r="G11" s="54">
        <f t="shared" si="1"/>
        <v>10647.258</v>
      </c>
      <c r="H11" s="45">
        <f>Registro!F9</f>
        <v>40131</v>
      </c>
      <c r="I11" s="31">
        <f t="shared" si="2"/>
        <v>10647.258</v>
      </c>
    </row>
    <row r="12" spans="1:9" x14ac:dyDescent="0.25">
      <c r="A12" s="41">
        <f>Registro!B10</f>
        <v>43510</v>
      </c>
      <c r="B12" s="42">
        <f>Registro!A10</f>
        <v>11000022</v>
      </c>
      <c r="C12" s="42" t="str">
        <f>Registro!C10</f>
        <v>N/C</v>
      </c>
      <c r="D12" s="43" t="str">
        <f>Registro!D10</f>
        <v>0005-09925</v>
      </c>
      <c r="E12" s="44">
        <f>IF(Registro!C10="N/C",LOOKUP(Registro!F10,Devoluciones!$A$2:$A$24,Devoluciones!$G$2:$G$24),Registro!E10)</f>
        <v>402.5</v>
      </c>
      <c r="F12" s="44">
        <f t="shared" si="0"/>
        <v>72.45</v>
      </c>
      <c r="G12" s="54">
        <f t="shared" si="1"/>
        <v>474.95</v>
      </c>
      <c r="H12" s="45">
        <f>Registro!F10</f>
        <v>30993</v>
      </c>
      <c r="I12" s="31">
        <f t="shared" si="2"/>
        <v>-474.95</v>
      </c>
    </row>
    <row r="13" spans="1:9" x14ac:dyDescent="0.25">
      <c r="A13" s="41">
        <f>Registro!B11</f>
        <v>43510</v>
      </c>
      <c r="B13" s="42">
        <f>Registro!A11</f>
        <v>11000301</v>
      </c>
      <c r="C13" s="42" t="str">
        <f>Registro!C11</f>
        <v>N/C</v>
      </c>
      <c r="D13" s="43" t="str">
        <f>Registro!D11</f>
        <v>0005-09926</v>
      </c>
      <c r="E13" s="44">
        <f>IF(Registro!C11="N/C",LOOKUP(Registro!F11,Devoluciones!$A$2:$A$24,Devoluciones!$G$2:$G$24),Registro!E11)</f>
        <v>193</v>
      </c>
      <c r="F13" s="44">
        <f t="shared" si="0"/>
        <v>34.74</v>
      </c>
      <c r="G13" s="54">
        <f t="shared" si="1"/>
        <v>227.74</v>
      </c>
      <c r="H13" s="45">
        <f>Registro!F11</f>
        <v>30997</v>
      </c>
      <c r="I13" s="31">
        <f t="shared" si="2"/>
        <v>-227.74</v>
      </c>
    </row>
    <row r="14" spans="1:9" x14ac:dyDescent="0.25">
      <c r="A14" s="41">
        <f>Registro!B12</f>
        <v>43511</v>
      </c>
      <c r="B14" s="42">
        <f>Registro!A12</f>
        <v>11000022</v>
      </c>
      <c r="C14" s="42" t="str">
        <f>Registro!C12</f>
        <v>FAC</v>
      </c>
      <c r="D14" s="43" t="str">
        <f>Registro!D12</f>
        <v>0001-40192</v>
      </c>
      <c r="E14" s="44">
        <f>IF(Registro!C12="N/C",LOOKUP(Registro!F12,Devoluciones!$A$2:$A$24,Devoluciones!$G$2:$G$24),Registro!E12)</f>
        <v>5903.5</v>
      </c>
      <c r="F14" s="44">
        <f t="shared" si="0"/>
        <v>1062.6299999999999</v>
      </c>
      <c r="G14" s="54">
        <f t="shared" si="1"/>
        <v>6966.13</v>
      </c>
      <c r="H14" s="45">
        <f>Registro!F12</f>
        <v>40192</v>
      </c>
      <c r="I14" s="31">
        <f t="shared" si="2"/>
        <v>6966.13</v>
      </c>
    </row>
    <row r="15" spans="1:9" x14ac:dyDescent="0.25">
      <c r="A15" s="41">
        <f>Registro!B13</f>
        <v>43511</v>
      </c>
      <c r="B15" s="42">
        <f>Registro!A13</f>
        <v>11000022</v>
      </c>
      <c r="C15" s="42" t="str">
        <f>Registro!C13</f>
        <v>FAC</v>
      </c>
      <c r="D15" s="43" t="str">
        <f>Registro!D13</f>
        <v>0001-40193</v>
      </c>
      <c r="E15" s="44">
        <f>IF(Registro!C13="N/C",LOOKUP(Registro!F13,Devoluciones!$A$2:$A$24,Devoluciones!$G$2:$G$24),Registro!E13)</f>
        <v>15800.2</v>
      </c>
      <c r="F15" s="44">
        <f t="shared" si="0"/>
        <v>2844.0360000000001</v>
      </c>
      <c r="G15" s="54">
        <f t="shared" si="1"/>
        <v>18644.236000000001</v>
      </c>
      <c r="H15" s="45">
        <f>Registro!F13</f>
        <v>40193</v>
      </c>
      <c r="I15" s="31">
        <f t="shared" si="2"/>
        <v>18644.236000000001</v>
      </c>
    </row>
    <row r="16" spans="1:9" x14ac:dyDescent="0.25">
      <c r="A16" s="41">
        <f>Registro!B14</f>
        <v>43528</v>
      </c>
      <c r="B16" s="42">
        <f>Registro!A14</f>
        <v>11000289</v>
      </c>
      <c r="C16" s="42" t="str">
        <f>Registro!C14</f>
        <v>FAC</v>
      </c>
      <c r="D16" s="43" t="str">
        <f>Registro!D14</f>
        <v>0001-40209</v>
      </c>
      <c r="E16" s="44">
        <f>IF(Registro!C14="N/C",LOOKUP(Registro!F14,Devoluciones!$A$2:$A$24,Devoluciones!$G$2:$G$24),Registro!E14)</f>
        <v>900.5</v>
      </c>
      <c r="F16" s="44">
        <f t="shared" si="0"/>
        <v>162.09</v>
      </c>
      <c r="G16" s="54">
        <f t="shared" si="1"/>
        <v>1062.5899999999999</v>
      </c>
      <c r="H16" s="45">
        <f>Registro!F14</f>
        <v>40209</v>
      </c>
      <c r="I16" s="31">
        <f t="shared" si="2"/>
        <v>1062.5899999999999</v>
      </c>
    </row>
    <row r="17" spans="1:9" x14ac:dyDescent="0.25">
      <c r="A17" s="41">
        <f>Registro!B15</f>
        <v>43530</v>
      </c>
      <c r="B17" s="42">
        <f>Registro!A15</f>
        <v>11000289</v>
      </c>
      <c r="C17" s="42" t="str">
        <f>Registro!C15</f>
        <v>FAC</v>
      </c>
      <c r="D17" s="43" t="str">
        <f>Registro!D15</f>
        <v>0001-40210</v>
      </c>
      <c r="E17" s="44">
        <f>IF(Registro!C15="N/C",LOOKUP(Registro!F15,Devoluciones!$A$2:$A$24,Devoluciones!$G$2:$G$24),Registro!E15)</f>
        <v>1200</v>
      </c>
      <c r="F17" s="44">
        <f t="shared" si="0"/>
        <v>216</v>
      </c>
      <c r="G17" s="54">
        <f t="shared" si="1"/>
        <v>1416</v>
      </c>
      <c r="H17" s="45">
        <f>Registro!F15</f>
        <v>40210</v>
      </c>
      <c r="I17" s="31">
        <f t="shared" si="2"/>
        <v>1416</v>
      </c>
    </row>
    <row r="18" spans="1:9" x14ac:dyDescent="0.25">
      <c r="A18" s="41">
        <f>Registro!B16</f>
        <v>43539</v>
      </c>
      <c r="B18" s="42">
        <f>Registro!A16</f>
        <v>11000021</v>
      </c>
      <c r="C18" s="42" t="str">
        <f>Registro!C16</f>
        <v>FAC</v>
      </c>
      <c r="D18" s="43" t="str">
        <f>Registro!D16</f>
        <v>0001-40211</v>
      </c>
      <c r="E18" s="44">
        <f>IF(Registro!C16="N/C",LOOKUP(Registro!F16,Devoluciones!$A$2:$A$24,Devoluciones!$G$2:$G$24),Registro!E16)</f>
        <v>4900.1000000000004</v>
      </c>
      <c r="F18" s="44">
        <f t="shared" si="0"/>
        <v>882.01800000000003</v>
      </c>
      <c r="G18" s="54">
        <f t="shared" si="1"/>
        <v>5782.1180000000004</v>
      </c>
      <c r="H18" s="45">
        <f>Registro!F16</f>
        <v>40211</v>
      </c>
      <c r="I18" s="31">
        <f t="shared" si="2"/>
        <v>5782.1180000000004</v>
      </c>
    </row>
    <row r="19" spans="1:9" x14ac:dyDescent="0.25">
      <c r="A19" s="41">
        <f>Registro!B17</f>
        <v>43540</v>
      </c>
      <c r="B19" s="42">
        <f>Registro!A17</f>
        <v>11000021</v>
      </c>
      <c r="C19" s="42" t="str">
        <f>Registro!C17</f>
        <v>N/C</v>
      </c>
      <c r="D19" s="43" t="str">
        <f>Registro!D17</f>
        <v>0005-09989</v>
      </c>
      <c r="E19" s="44">
        <f>IF(Registro!C17="N/C",LOOKUP(Registro!F17,Devoluciones!$A$2:$A$24,Devoluciones!$G$2:$G$24),Registro!E17)</f>
        <v>273.39999999999998</v>
      </c>
      <c r="F19" s="44">
        <f t="shared" si="0"/>
        <v>49.211999999999996</v>
      </c>
      <c r="G19" s="54">
        <f t="shared" si="1"/>
        <v>322.61199999999997</v>
      </c>
      <c r="H19" s="45">
        <f>Registro!F17</f>
        <v>30999</v>
      </c>
      <c r="I19" s="31">
        <f t="shared" si="2"/>
        <v>-322.61199999999997</v>
      </c>
    </row>
    <row r="20" spans="1:9" x14ac:dyDescent="0.25">
      <c r="A20" s="41">
        <f>Registro!B18</f>
        <v>43564</v>
      </c>
      <c r="B20" s="42">
        <f>Registro!A18</f>
        <v>11000301</v>
      </c>
      <c r="C20" s="42" t="str">
        <f>Registro!C18</f>
        <v>FAC</v>
      </c>
      <c r="D20" s="43" t="str">
        <f>Registro!D18</f>
        <v>0001-40220</v>
      </c>
      <c r="E20" s="44">
        <f>IF(Registro!C18="N/C",LOOKUP(Registro!F18,Devoluciones!$A$2:$A$24,Devoluciones!$G$2:$G$24),Registro!E18)</f>
        <v>8000.5</v>
      </c>
      <c r="F20" s="44">
        <f t="shared" si="0"/>
        <v>1440.09</v>
      </c>
      <c r="G20" s="54">
        <f t="shared" si="1"/>
        <v>9440.59</v>
      </c>
      <c r="H20" s="45">
        <f>Registro!F18</f>
        <v>40220</v>
      </c>
      <c r="I20" s="31">
        <f t="shared" si="2"/>
        <v>9440.59</v>
      </c>
    </row>
    <row r="21" spans="1:9" x14ac:dyDescent="0.25">
      <c r="A21" s="41">
        <f>Registro!B19</f>
        <v>43566</v>
      </c>
      <c r="B21" s="42">
        <f>Registro!A19</f>
        <v>11000289</v>
      </c>
      <c r="C21" s="42" t="str">
        <f>Registro!C19</f>
        <v>FAC</v>
      </c>
      <c r="D21" s="43" t="str">
        <f>Registro!D19</f>
        <v>0001-40223</v>
      </c>
      <c r="E21" s="44">
        <f>IF(Registro!C19="N/C",LOOKUP(Registro!F19,Devoluciones!$A$2:$A$24,Devoluciones!$G$2:$G$24),Registro!E19)</f>
        <v>763.03</v>
      </c>
      <c r="F21" s="44">
        <f t="shared" si="0"/>
        <v>137.34539999999998</v>
      </c>
      <c r="G21" s="54">
        <f t="shared" si="1"/>
        <v>900.3753999999999</v>
      </c>
      <c r="H21" s="45">
        <f>Registro!F19</f>
        <v>40223</v>
      </c>
      <c r="I21" s="31">
        <f t="shared" si="2"/>
        <v>900.3753999999999</v>
      </c>
    </row>
    <row r="22" spans="1:9" x14ac:dyDescent="0.25">
      <c r="A22" s="41">
        <f>Registro!B20</f>
        <v>43571</v>
      </c>
      <c r="B22" s="42">
        <f>Registro!A20</f>
        <v>11000301</v>
      </c>
      <c r="C22" s="42" t="str">
        <f>Registro!C20</f>
        <v>N/C</v>
      </c>
      <c r="D22" s="43" t="str">
        <f>Registro!D20</f>
        <v>0005-10000</v>
      </c>
      <c r="E22" s="44">
        <f>IF(Registro!C20="N/C",LOOKUP(Registro!F20,Devoluciones!$A$2:$A$24,Devoluciones!$G$2:$G$24),Registro!E20)</f>
        <v>220.8</v>
      </c>
      <c r="F22" s="44">
        <f t="shared" si="0"/>
        <v>39.744</v>
      </c>
      <c r="G22" s="54">
        <f t="shared" si="1"/>
        <v>260.54399999999998</v>
      </c>
      <c r="H22" s="45">
        <f>Registro!F20</f>
        <v>31002</v>
      </c>
      <c r="I22" s="31">
        <f t="shared" si="2"/>
        <v>-260.54399999999998</v>
      </c>
    </row>
    <row r="23" spans="1:9" x14ac:dyDescent="0.25">
      <c r="A23" s="41">
        <f>Registro!B21</f>
        <v>43572</v>
      </c>
      <c r="B23" s="42">
        <f>Registro!A21</f>
        <v>11000022</v>
      </c>
      <c r="C23" s="42" t="str">
        <f>Registro!C21</f>
        <v>FAC</v>
      </c>
      <c r="D23" s="43" t="str">
        <f>Registro!D21</f>
        <v>0001-40230</v>
      </c>
      <c r="E23" s="44">
        <f>IF(Registro!C21="N/C",LOOKUP(Registro!F21,Devoluciones!$A$2:$A$24,Devoluciones!$G$2:$G$24),Registro!E21)</f>
        <v>6200.5</v>
      </c>
      <c r="F23" s="44">
        <f t="shared" si="0"/>
        <v>1116.0899999999999</v>
      </c>
      <c r="G23" s="54">
        <f t="shared" si="1"/>
        <v>7316.59</v>
      </c>
      <c r="H23" s="45">
        <f>Registro!F21</f>
        <v>40230</v>
      </c>
      <c r="I23" s="31">
        <f t="shared" si="2"/>
        <v>7316.59</v>
      </c>
    </row>
    <row r="24" spans="1:9" x14ac:dyDescent="0.25">
      <c r="A24" s="41">
        <f>Registro!B22</f>
        <v>43575</v>
      </c>
      <c r="B24" s="42">
        <f>Registro!A22</f>
        <v>11000022</v>
      </c>
      <c r="C24" s="42" t="str">
        <f>Registro!C22</f>
        <v>N/C</v>
      </c>
      <c r="D24" s="43" t="str">
        <f>Registro!D22</f>
        <v>0005-10003</v>
      </c>
      <c r="E24" s="44">
        <f>IF(Registro!C22="N/C",LOOKUP(Registro!F22,Devoluciones!$A$2:$A$24,Devoluciones!$G$2:$G$24),Registro!E22)</f>
        <v>165.7</v>
      </c>
      <c r="F24" s="44">
        <f t="shared" si="0"/>
        <v>29.825999999999997</v>
      </c>
      <c r="G24" s="54">
        <f t="shared" si="1"/>
        <v>195.52599999999998</v>
      </c>
      <c r="H24" s="45">
        <f>Registro!F22</f>
        <v>31009</v>
      </c>
      <c r="I24" s="31">
        <f t="shared" si="2"/>
        <v>-195.52599999999998</v>
      </c>
    </row>
    <row r="25" spans="1:9" x14ac:dyDescent="0.25">
      <c r="A25" s="46">
        <f>Registro!B23</f>
        <v>43576</v>
      </c>
      <c r="B25" s="47">
        <f>Registro!A23</f>
        <v>11000301</v>
      </c>
      <c r="C25" s="47" t="str">
        <f>Registro!C23</f>
        <v>FAC</v>
      </c>
      <c r="D25" s="48" t="str">
        <f>Registro!D23</f>
        <v>0001-40232</v>
      </c>
      <c r="E25" s="49">
        <f>IF(Registro!C23="N/C",LOOKUP(Registro!F23,Devoluciones!$A$2:$A$24,Devoluciones!$G$2:$G$24),Registro!E23)</f>
        <v>5000.3</v>
      </c>
      <c r="F25" s="49">
        <f t="shared" si="0"/>
        <v>900.05399999999997</v>
      </c>
      <c r="G25" s="55">
        <f t="shared" si="1"/>
        <v>5900.3540000000003</v>
      </c>
      <c r="H25" s="50">
        <f>Registro!F23</f>
        <v>40232</v>
      </c>
      <c r="I25" s="31">
        <f t="shared" si="2"/>
        <v>5900.3540000000003</v>
      </c>
    </row>
    <row r="26" spans="1:9" x14ac:dyDescent="0.25">
      <c r="E26" s="31"/>
      <c r="G26" s="56">
        <f>SUM(I4:I25)</f>
        <v>106070.23540000003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Devoluciones</vt:lpstr>
      <vt:lpstr>Precios</vt:lpstr>
      <vt:lpstr>Reporte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Gutiérrez</dc:creator>
  <cp:lastModifiedBy>Anthony Gutiérrez</cp:lastModifiedBy>
  <dcterms:created xsi:type="dcterms:W3CDTF">2019-09-20T23:10:48Z</dcterms:created>
  <dcterms:modified xsi:type="dcterms:W3CDTF">2019-09-20T23:35:49Z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9f1f03a5-e5ba-4225-8497-df9a221a1219</vt:lpwstr>
  </property>
</Properties>
</file>