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 sheetId="1" r:id="rId5"/>
    <sheet state="visible" name="Theorem register" sheetId="2" r:id="rId6"/>
    <sheet state="visible" name="Research queue" sheetId="3" r:id="rId7"/>
    <sheet state="visible" name="Fusion list" sheetId="4" r:id="rId8"/>
    <sheet state="visible" name="New results" sheetId="5" r:id="rId9"/>
    <sheet state="visible" name="Prior work" sheetId="6" r:id="rId10"/>
    <sheet state="visible" name="Proof sources" sheetId="7" r:id="rId11"/>
    <sheet state="visible" name="Next cycle" sheetId="8" r:id="rId12"/>
    <sheet state="visible" name="Incoming queue" sheetId="9" r:id="rId13"/>
    <sheet state="visible" name="Catalogue" sheetId="10" r:id="rId14"/>
    <sheet state="visible" name="Source comparisons" sheetId="11" r:id="rId15"/>
    <sheet state="visible" name="novelity breakthough" sheetId="12" r:id="rId16"/>
    <sheet state="visible" name="Research overview" sheetId="13" r:id="rId17"/>
  </sheets>
  <definedNames>
    <definedName hidden="1" localSheetId="11" name="_xlnm._FilterDatabase">'novelity breakthough'!$A$5:$Z$221</definedName>
    <definedName hidden="1" localSheetId="12" name="_xlnm._FilterDatabase">'Research overview'!$A$4:$Q$329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33">
      <text>
        <t xml:space="preserve">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t>
      </text>
    </comment>
    <comment authorId="0" ref="G29">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J3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25">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D22">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22">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25">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G19">
      <text>
        <t xml:space="preserve">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t>
      </text>
    </comment>
    <comment authorId="0" ref="J1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J37">
      <text>
        <t xml:space="preserve">[2026-10-12 12:46 UTC; bounded exact-DFT source comparison, no new mathematical result]
The accepted NF06 four-route F4 certificate is rigorous finite existence. Four inverse maps are not four scalar gates; its conditional supplied-constant upper pays 52 complex multiplications and 40 additions, with root/coefficient preparation separate. No exact finite synthesis program or efficient uniform C-tensor/dirty-scratch compilation is supplied. Earlier all-N phase-orbit existence is retained, with its potentially exponential term count.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4">
      <text>
        <t xml:space="preserve">[2026-10-12 12:46 UTC; bounded exact-DFT source comparison, no new mathematical result]
The existing finite-word/relative-error contract and accepted resource-refusal result do not supply an all-length exact-complex-DFT exponent comparison. A target-compatible uniform C-tensor recursion, complete physical histogram, charged adapter/preparation costs and exact rate/transfer certificate remain absent. This context changes neither the accepted Q01 theorem nor its implementation limitations.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35">
      <text>
        <t xml:space="preserve">[2026-10-12 12:46 UTC; bounded exact-DFT source comparison, no new mathematical result]
The accepted matched Good–Thomas comparator is a bounded normalized F60 dyadic-accuracy implementation, not an exact all-length asymptotic DFT improvement. Whole-call PFA widened products 576 versus reference 516 and mixed timing boundaries do not establish a practical speed advantage. The bounded algorithmic-comparator sub-obligation is complete; broader native qualification remains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E20">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Arbitrary-matrix diagonal-pencil universal factors and reciprocity now independently proved at fixed homogeneous degree.</t>
      </text>
    </comment>
    <comment authorId="0" ref="F20">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C16">
      <text>
        <t xml:space="preserve">Bounded sparse phase-zero frontend and metered dispatcher independently ACCEPTED; manuscript v3 fidelity complete. Broader optimized production work remains open.
Historical cell record before 2026-10-11 19:40 UTC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text>
    </comment>
    <comment authorId="0" ref="E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text>
    </comment>
    <comment authorId="0" ref="I20">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t>
      </text>
    </comment>
    <comment authorId="0" ref="F16">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text>
    </comment>
    <comment authorId="0" ref="J20">
      <text>
        <t xml:space="preserve">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Not applicable to abstract proof</t>
      </text>
    </comment>
    <comment authorId="0" ref="J19">
      <text>
        <t xml:space="preserve">[2026-10-12 12:46 UTC; bounded exact-DFT source comparison, no new mathematical result]
Trusted-window bucket and supplied-location companion arithmetic are bounded approximate components. Their arithmetic accuracy is distinct from interference/bias, location discovery and complete recovery. They do not establish this exact all-input, all-length complex-DFT exponent contract or a competing recursive network histogram. Full sparse-engine obligations remain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C11">
      <text>
        <t xml:space="preserve">All-A b=1/b=3 overlap simplicity independently accepted. Fixed-profile reference and v3 fidelity complete; broader numerical engine remains open.
Historical cell record before 2026-10-11 19:40 UTC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text>
    </comment>
    <comment authorId="0" ref="G14">
      <text>
        <t xml:space="preserve">[2026-10-12 15:07 UTC; independently accepted restricted Q11 matching-support and rank-incidence lower bounds]
Construction unchanged.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1">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text>
    </comment>
    <comment authorId="0" ref="J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text>
    </comment>
    <comment authorId="0" ref="F11">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text>
    </comment>
    <comment authorId="0" ref="I1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J14">
      <text>
        <t xml:space="preserve">[2026-10-12 12:46 UTC; bounded exact-DFT source comparison, no new mathematical result]
The accepted fixed five-dimensional Cq is not F5, and increasing q does not produce all ambient outputs. The accepted growing q=483^m full B_N upper pays O(N²) and targets (F_N^(-1)+A_N)^(-1), not a faster uniform DFT. It supplies no target-compatible efficient C-tensor transfer or better exponent. Existing minimum-three and restricted-obstruction results remain accepted in their own models.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L16">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text>
    </comment>
    <comment authorId="0" ref="I11">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L1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H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F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H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text>
    </comment>
    <comment authorId="0" ref="E19">
      <text>
        <t xml:space="preserve">Three-prime/general nilpotent extensions, sharp escape bounds and historical priority remain open. Earlier stronger cyclic bounds are retained; no general FFT or speedup claim.
Historical cell record before 2026-10-11 19:40 UTC (preserved):
Dense A=F keeps Θ(p²) construction/evaluation. Ordering optimality is confined to the fixed sine-difference single-chain coefficient family. No unrestricted aggregate minimum, bounded-weight or FFT-speedup claim.</t>
      </text>
    </comment>
    <comment authorId="0" ref="H4">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9">
      <text>
        <t xml:space="preserve">2026-10-12 11:28 UTC; correct inherited unrelated SCHUR queue cross-link.
No dedicated PREFIX queue ID; NEW-16 remains the result anchor.
Prior displayed cell, preserved verbatim:
SCHUR-V28</t>
      </text>
    </comment>
    <comment authorId="0" ref="H19">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1735 aggregate review; 1744 prefix-optimality independent acceptance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Historical cell record before 2026-10-11 19:40 UTC (preserved):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t>
      </text>
    </comment>
    <comment authorId="0" ref="C15">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PRIMARY-THETA. Classical overlap: No matching statement in this source; no novelty inference. Retained: Universal arbitrary-pencil factorization remains supporting explicit formula candidate with classical mechanism; source gives no exact match and does not clear priority.</t>
      </text>
    </comment>
    <comment authorId="0" ref="D15">
      <text>
        <t xml:space="preserve">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PRIMARY-THETA: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text>
    </comment>
    <comment authorId="0" ref="D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text>
    </comment>
    <comment authorId="0" ref="D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text>
    </comment>
    <comment authorId="0" ref="C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F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text>
    </comment>
    <comment authorId="0" ref="F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Integrate the later review at its exact source hash, preserving its scope and open cases.
[2026-10-10 12:13:36 UTC; updated status] Sharp enlarged-bank minima, compact weights and improved shared evaluator remain open.</t>
      </text>
    </comment>
    <comment authorId="0" ref="C5">
      <text>
        <t xml:space="preserve">Bounded reference, sparse phase-zero frontend, metered dispatcher and manuscript v3 fidelity complete; broader optimized production and priority open.
Historical cell record before 2026-10-11 19:40 UTC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text>
    </comment>
    <comment authorId="0" ref="F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D5">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
      <text>
        <t xml:space="preserve">[2026-10-11; historical review-byte recovery]
HERO1 Phase37 support-adaptive online minimum: 65685bb591307cdbe7bd00baf460eac1902f55578561dd66cd4e4cd834796ed4; 15235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6">
      <text>
        <t xml:space="preserve">2026-10-12 02:44 UTC; evidence-wording correction: recorded controls, no separate cold replay.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
Prior displayed cell,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F27">
      <text>
        <t xml:space="preserve">[2026-10-11; historical review-byte recovery]
HERO17 Phase27 common-modulation fast path: d1d3b17db49a9afd869de2f59893062b71a6af3bc0c220face3e270bb0511f65; 17579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6">
      <text>
        <t xml:space="preserve">[2026-10-11; historical review-byte recovery]
HERO0 Phase26 global-template obstruction: d72f4e6fa390f39e7365ef26ee8ef703ade3f3cb5ddf520bb2a42ce3d9a51a8c; 17081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5">
      <text>
        <t xml:space="preserve">[2026-10-11; historical review-byte recovery]
Phase-defect rank and arbitrary-monomial correction: 7a7bcbebd605268cb9cd7b396ac880d06e91b044ace9e39ad5709f01701b320b; 15462 bytes; reconstructed by reinstating only omitted provenance identifiers from the preserved intake record; exact historical SHA-256 and reverse-redaction roundtrip verified.
Phase-defect bounded prior-art comparison: 69733be3085bfc56c7a7609a6c79dcaa803a8270ba6a0feb1cb758140934887a; 15407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4">
      <text>
        <t xml:space="preserve">[2026-10-11; historical review-byte recovery]
N256 determinant and solver saturation: 4ccb987e5b2ea4ce78e2a4e600808b2a0ed358f879e90a15c2f3553e9037786c; 14383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D20">
      <text>
        <t xml:space="preserve">[2026-10-11;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Historical cell record before 2026-10-11 19:40 UTC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text>
    </comment>
    <comment authorId="0" ref="F22">
      <text>
        <t xml:space="preserve">[2026-10-11; historical review-byte recovery]
Phase43 arc-rank and four-row interpolation: de3213ac9c2eb1e055773f27c54b208309390a96775d5f5a8378a401764557bc; 18287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0">
      <text>
        <t xml:space="preserve">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F20">
      <text>
        <t xml:space="preserve">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text>
    </comment>
    <comment authorId="0" ref="F19">
      <text>
        <t xml:space="preserve">[2026-10-11; historical review-byte recovery]
CFGL conductor and Fourier equivalence: 9af367d0a5a0462af40fe16fba9987a824af44d98d583b06b33ec99174c0c027; 13600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16">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5">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4">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F8">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B36">
      <text>
        <t xml:space="preserve">2026-10-12 02:02 UTC; independently accepted remaining Phase56 finite certificates.
Phase56 two-stage complex Green Fourier certificates, N5/N7/N8/N11/N13
Prior displayed cell, preserved verbatim:
Phase56 two-stage complex Green Fourier certificates, N5 and N8</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7">
      <text>
        <t xml:space="preserve">[2026-10-12 20:45 UTC; corrected classical factorization and prior compiler cross-reference]
The q-Pascal/Newton factorization remains classical. OpenAI’s pinned 8 October formal source already supplies exact-width O(log² r), polynomial preparation and the two-bank route. The exponent is prior; no new asymptotic improvement follows. Historical originality of the narrower one-bank regularized implementation remains unestablished. This is a note-only annotation; the historical displayed blank is preserved.</t>
      </text>
    </comment>
    <comment authorId="0" ref="U174">
      <text>
        <t xml:space="preserve">2026-10-11 bounded cross-tab evidence reconciliation. Fills a blank current-priority overlay using an exact same-ID recorded assessment and its scoped current evidence, without inventing a review or numeric rank.
Sources: Catalogue!T179:V179; novelity breakthough!I216:T216
Prior displayed cell, preserved verbatim:
</t>
      </text>
    </comment>
    <comment authorId="0" ref="U9">
      <text>
        <t xml:space="preserve">2026-10-11 bounded cross-tab evidence reconciliation. Fills a blank current-priority overlay using an exact same-ID recorded assessment and its scoped current evidence, without inventing a review or numeric rank.
Sources: Catalogue!T35:V35; novelity breakthough!I27:T27
Prior displayed cell, preserved verbatim:
</t>
      </text>
    </comment>
    <comment authorId="0" ref="Y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T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V5">
      <text>
        <t xml:space="preserve">2026-10-11 bounded cross-tab evidence reconciliation. Makes the practical blocker actionable instead of merely saying implementation pending.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Q16: Ideal HIKP arithmetic. No relative-l2 guarantee or finite-word sparse-engine certificate. Implementation: Finite-word engine certification pending</t>
      </text>
    </comment>
    <comment authorId="0" ref="Z9">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Z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Z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158">
      <text>
        <t xml:space="preserve">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Q17: Proof closed. Arbitrary-matrix diagonal-pencil universal factors and reciprocity now independently proved at fixed homogeneous degree.</t>
      </text>
    </comment>
    <comment authorId="0" ref="U158">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
Historical cell record before 2026-10-11 19:40 UTC (preserved):
Q17: Classical resultant mechanism; printed formula/application priority unresolved.
Exact source comparison: PRIMARY-THETA. Classical overlap: No matching theorem identified; no novelty inference. Retained: Universal arbitrary-pencil factorization remains supporting explicit formula candidate with classical mechanism; source gives no exact match and does not clear priority.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15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Q17: Specialization may increase vanishing order; generic exact order is not universal. Implementation: Not applicable to abstract proof</t>
      </text>
    </comment>
    <comment authorId="0" ref="Z162">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Y9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179">
      <text>
        <t xml:space="preserve">2026-10-11 bounded cross-tab evidence reconciliation. Fills a blank current-priority overlay using an exact same-ID recorded assessment and its scoped current evidence, without inventing a review or numeric rank.
Sources: Catalogue!T174:V174; novelity breakthough!I214:T214
Prior displayed cell, preserved verbatim:
</t>
      </text>
    </comment>
    <comment authorId="0" ref="Z2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U175">
      <text>
        <t xml:space="preserve">2026-10-11 bounded cross-tab evidence reconciliation. The existing macro-compiler attribution is not a precise current assessment of this canonical lower-bound-input row.
Sources: Catalogue!T180; fft_target_models_1601/packet/INDEPENDENT_SCOPE_REVIEW.txt; Library libfile_f3f150b6bdb881919bf568fa32b389e0; archive SHA256 9887536c1b968e698b9ceb7ddf371d269cec1f0d5577c4e2e97c23ec5fa1c2c2; novelity breakthough!I51
Prior displayed cell, preserved verbatim:
Q06: Classical perturbation, balancing and tabulation synthesis.</t>
      </text>
    </comment>
    <comment authorId="0" ref="Y179">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V175">
      <text>
        <t xml:space="preserve">2026-10-11 bounded cross-tab evidence reconciliation. Separates the row's actual model-transfer obligation from a broad associated-task overlay.
Sources: Catalogue!T180; fft_target_models_1601/packet/INDEPENDENT_SCOPE_REVIEW.txt; Library libfile_f3f150b6bdb881919bf568fa32b389e0; archive SHA256 9887536c1b968e698b9ceb7ddf371d269cec1f0d5577c4e2e97c23ec5fa1c2c2
Prior displayed cell, preserved verbatim:
Q06: Need a concrete non-Fourier family with paid envelopes and scaled-template budget. Implementation: Implementation pending</t>
      </text>
    </comment>
    <comment authorId="0" ref="U97">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U60">
      <text>
        <t xml:space="preserve">2026-10-11 bounded cross-tab evidence reconciliation. Fills a blank current-priority overlay using an exact same-ID recorded assessment and its scoped current evidence, without inventing a review or numeric rank.
Sources: Catalogue!T83:V83; novelity breakthough!I122:T122
Prior displayed cell, preserved verbatim:
</t>
      </text>
    </comment>
    <comment authorId="0" ref="Z97">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Y9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23">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Z23">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11">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text>
    </comment>
    <comment authorId="0" ref="V11">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P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Y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Q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7">
      <text>
        <t xml:space="preserve">2026-10-11 bounded cross-tab evidence reconciliation. Fills a blank current-priority overlay using an exact same-ID recorded assessment and its scoped current evidence, without inventing a review or numeric rank.
Sources: Catalogue!T33:V33; novelity breakthough!I28:T28
Prior displayed cell, preserved verbatim:
</t>
      </text>
    </comment>
    <comment authorId="0" ref="T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Z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R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S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3">
      <text>
        <t xml:space="preserve">2026-10-11 bounded cross-tab evidence reconciliation. A blank current-priority overlay means no later claim-specific priority verdict has been recorded here. It is not a proof failure and not an invitation to assign a rank. Historical assessment stays in K; exact same-ID current screening and its depth are in novelty I/T. Only specific source-backed updates belong in U.
Sources: Catalogue!K4:U181; novelity breakthough!C6:T221</t>
      </text>
    </comment>
    <comment authorId="0" ref="Z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U160">
      <text>
        <t xml:space="preserve">2026-10-11 bounded cross-tab evidence reconciliation. Fills a blank current-priority overlay using an exact same-ID recorded assessment and its scoped current evidence, without inventing a review or numeric rank.
Sources: Catalogue!T17:V17; novelity breakthough!I17:T17
Prior displayed cell, preserved verbatim:
</t>
      </text>
    </comment>
    <comment authorId="0" ref="Y32">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U86">
      <text>
        <t xml:space="preserve">2026-10-11 bounded cross-tab evidence reconciliation. Fills a blank current-priority overlay using an exact same-ID recorded assessment and its scoped current evidence, without inventing a review or numeric rank.
Sources: Catalogue!T162:V162; novelity breakthough!I86:T86
Prior displayed cell, preserved verbatim:
</t>
      </text>
    </comment>
    <comment authorId="0" ref="Y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T16">
      <text>
        <t xml:space="preserve">2026-10-11 bounded cross-tab evidence reconciliation. Existing proof closure is retained; current overlay omitted the separate accepted comparator and the rejected stronger substitution.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Proof closed. Original F015 cap and aggregate theorems freshly reread and independently accepted with fresh exact controls and all guarded Green-domain assumptions.</t>
      </text>
    </comment>
    <comment authorId="0" ref="U16">
      <text>
        <t xml:space="preserve">2026-10-11 bounded cross-tab evidence reconciliation. Replaces the blanket unresolved interface label with the actual completed bounded comparison and surviving priority question.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Classical transform ingredients; exact intermediate-fiber/rejection interface remains unresolved.</t>
      </text>
    </comment>
    <comment authorId="0" ref="V16">
      <text>
        <t xml:space="preserve">2026-10-11 bounded cross-tab evidence reconciliation. Closes the already completed comparison stage without claiming that the remaining interface or numerical tasks are complete.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T12">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Q13: Proof closed. Blocked common-chirp cost O(N r^(2+log₂3)+r^(2+3log₂3)); named Toeplitz and Gauss proofs are inherited dependencies.</t>
      </text>
    </comment>
    <comment authorId="0" ref="Y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V12">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Z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U74">
      <text>
        <t xml:space="preserve">2026-10-11 bounded cross-tab evidence reconciliation. Fills a blank current-priority overlay using an exact same-ID recorded assessment and its scoped current evidence, without inventing a review or numeric rank.
Sources: Catalogue!T109:V109; novelity breakthough!I74:T74
Prior displayed cell, preserved verbatim:
</t>
      </text>
    </comment>
    <comment authorId="0" ref="U136">
      <text>
        <t xml:space="preserve">2026-10-11 bounded cross-tab evidence reconciliation. Fills a blank current-priority overlay using an exact same-ID recorded assessment and its scoped current evidence, without inventing a review or numeric rank.
Sources: Catalogue!T133:V133; novelity breakthough!I151:T151
Prior displayed cell, preserved verbatim:
</t>
      </text>
    </comment>
    <comment authorId="0" ref="T4">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text>
    </comment>
    <comment authorId="0" ref="U4">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V4">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Q02: See Q29 for the broader composite extension. Implementation: Not applicable to abstract proof
Q08: Does not give a uniform growing-degree stability theorem. Implementation: Implementation pending</t>
      </text>
    </comment>
    <comment authorId="0" ref="Y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4">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29">
      <text>
        <t xml:space="preserve">2026-10-11 bounded cross-tab evidence reconciliation. Replaces existence-only overlay with the accepted, separately scoped constructive follow-on; does not replace the original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Proof closed. Even N=2h ≥4 admits at most h+1 legal nonzero distinct poles; complete pencil proof accepted.</t>
      </text>
    </comment>
    <comment authorId="0" ref="U29">
      <text>
        <t xml:space="preserve">2026-10-11 bounded cross-tab evidence reconciliation. Current priority must not mistake the accepted implementation contract for a new general moment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novelity breakthough!I63
Prior displayed cell, preserved verbatim:
Q20: Chirp Hankel determinant is row-reversed Lubinsky–Saff Theorem 3.2. Accepted h&lt;=Q&lt;=h+1 legal extra-pole construction remains a scoped application; no new general moment theory or h-pole optimum.
Exact source comparison: PRIMARY-THETA. Classical overlap: chirp Hankel determinant is row-reversed Theorem3.2 Retained: Accepted h≤Q≤h+1 legal construction; no h-pole optimum or new general moment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29">
      <text>
        <t xml:space="preserve">2026-10-11 bounded cross-tab evidence reconciliation. The old generic implementation-pending text omits what is proved and what remains practically open.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Exact h-pole optimum and universal parameter t=1 remain open. Implementation: Implementation pending</t>
      </text>
    </comment>
    <comment authorId="0" ref="Z161">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Y91">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
      <text>
        <t xml:space="preserve">[2026-10-12 13:26 UTC; accepted-baseline comparison addendum]
Later accepted Q11 update: the growing q=483^m full B_N now has a 20q+1 legal zero-edge Green upper, O(N) compressed preparation and Theta(Nq)=Theta(N^1.5) direct application. This improves the earlier quadratic Green baseline recorded in this dated comparison, while the accepted two-DFT O(N log N) evaluator remains faster. It supplies no target-compatible dirty-scratch C-tensor transfer or improved exact-DFT exponent. Earlier comparison source bytes and all other conclusions are retained. Independent review ZIP SHA256 604a419f89bd0cb79e53448d39a37798bbef05e01bccc3d3421c98a2beec6a32.
[2026-10-12 15:07 UTC; restricted model comparison]
Later restricted Q11 evidence: the fixed-partition matching model needs at least 5q branches; Model R additionally bounds directed cross-block ranks/orientations and needs 20q−12. Against the fully paid 20q+1 upper this leaves 13, without determining the minimum. The literal separate-row executor needs at least N(5q−1) visits, but shared/fused and two-DFT computations are outside that executor. No arbitrary-cycle, FFT or bit-complexity lower follows; no improvement of the exact-DFT comparison exponent is established. ZIP SHA256 7bfdc4108aaccfb8ebf12bfa6812b632a82b07565fe73304fe2da7b26a351a74.
[2026-10-12 15:26 UTC; accepted coloring upper comparison]
Later accepted Q11 update: exceptional-block coloring reduces the fully paid Model R upper from 20q+1 to 20q−7, eight branches saved, with lower 20q−12 and gap five. O(N) field setup now has additional O(s³) integer-word coloring and O(s²) integer storage; application remains Theta(Nq). The earlier linear-total-preparation baseline and its reproducer are preserved. The two-DFT O(N log N) evaluator remains asymptotically faster. This supplies no target-compatible efficient C-tensor/dirty-scratch transfer or improved exact-DFT exponent. Review ZIP SHA256 f9f9c9f35fb14710faa1780b1e1b7145688b0029165d6fc3bb0ab95ab3b8e300.
[2026-10-12 17:45 UTC; independently accepted Q11 shared character-bank evaluator]
Later Q11 shared-evaluator acceptance: the same legal matching sum admits O(N log q) fused field/word evaluation and O(N) cold setup/storage via its closed-form20q+1 witness, matching the known two-DFT asymptotic rate. This replaces the separate-branch execution cost only; branch interval[20q−12,20q−7], cold coloring O(s³) and expanded-output Theta(Nq) remain. It provides no improved exact-DFT exponent or target-compatible uniform C-tensor/dirty-scratch compilation.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No improved finite-network exact-DFT exponent or target-compatible dirty-scratch C-tensor compiler is supplied.</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N46">
      <text>
        <t xml:space="preserve">2026-10-11 bounded cross-tab evidence reconciliation. Old existence-only limitations miss the proved quantitative family and its severe condition number.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t>
      </text>
    </comment>
    <comment authorId="0" ref="O46">
      <text>
        <t xml:space="preserve">2026-10-11 bounded cross-tab evidence reconciliation. Supplies the real next gate instead of a generic family-wide literature task.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Compare legal nonzero/nonresonant-node restrictions and forced diagonal/minimum classification against q-moment/Padé literature after applying the exact Lubinsky–Saff substitution.</t>
      </text>
    </comment>
    <comment authorId="0" ref="Q11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46">
      <text>
        <t xml:space="preserve">2026-10-11 bounded cross-tab evidence reconciliation. Adds an exact accepted review binding without discarding the original source locators.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J166">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46">
      <text>
        <t xml:space="preserve">2026-10-11 bounded cross-tab evidence reconciliation. Prevents the obsolete screened-only label from hiding the accepted correctness review while keeping novelty separate.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SCREENED ONLY: exact statement/status checked; external historical novelty unassessed for this row in this pass</t>
      </text>
    </comment>
    <comment authorId="0" ref="Q38">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Q166">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J18">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text>
    </comment>
    <comment authorId="0" ref="N18">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text>
    </comment>
    <comment authorId="0" ref="Q18">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Q1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J200">
      <text>
        <t xml:space="preserve">2026-10-11 bounded cross-tab evidence reconciliation. Propagates a current source-backed model clarification missing from the novelty view.
Sources: Catalogue!T180; fft_target_models_1601/packet/INDEPENDENT_SCOPE_REVIEW.txt; Library libfile_f3f150b6bdb881919bf568fa32b389e0; archive SHA256 9887536c1b968e698b9ceb7ddf371d269cec1f0d5577c4e2e97c23ec5fa1c2c2
Prior displayed cell, preserved verbatim:
Independent audit accepts scoped classical tolls and field counts.
Related current status (scope, not blanket theorem equivalence): Q06: Proof closed. Macro compiler retained; paid dyadic prefix balancing added in S1.</t>
      </text>
    </comment>
    <comment authorId="0" ref="J6">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Historical cell record before 2026-10-11 19:40 UTC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text>
    </comment>
    <comment authorId="0" ref="Q109">
      <text>
        <t xml:space="preserve">
[2026-10-12 01:08 UTC; explicit stable extraction evidence]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text>
    </comment>
    <comment authorId="0" ref="K6">
      <text>
        <t xml:space="preserve">Independent arbitrary-P structure review ACCEPT, with exact source bindings; earlier manuscript fidelity remains valid for its own scope.
Historical cell record before 2026-10-11 19:40 UTC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text>
    </comment>
    <comment authorId="0" ref="L6">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text>
    </comment>
    <comment authorId="0" ref="N200">
      <text>
        <t xml:space="preserve">2026-10-11 bounded cross-tab evidence reconciliation. Makes the exact model boundary visible and removes the unrelated compiler next-action from limitations.
Sources: Catalogue!T180; fft_target_models_1601/packet/INDEPENDENT_SCOPE_REVIEW.txt; Library libfile_f3f150b6bdb881919bf568fa32b389e0; archive SHA256 9887536c1b968e698b9ceb7ddf371d269cec1f0d5577c4e2e97c23ec5fa1c2c2
Prior displayed cell, preserved verbatim:
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t>
      </text>
    </comment>
    <comment authorId="0" ref="Q10">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O200">
      <text>
        <t xml:space="preserve">2026-10-11 bounded cross-tab evidence reconciliation. Replaces a generic same-model instruction with the audited missing hypothesis checklist.
Sources: Catalogue!T180; fft_target_models_1601/packet/INDEPENDENT_SCOPE_REVIEW.txt; Library libfile_f3f150b6bdb881919bf568fa32b389e0; archive SHA256 9887536c1b968e698b9ceb7ddf371d269cec1f0d5577c4e2e97c23ec5fa1c2c2
Prior displayed cell, preserved verbatim:
Derive a full same-model comparison with bit-packed FFT and word-RAM multiplication results, especially Chan et al. Appendix B: input representation, precision, norm, preparation and output costs must all match.</t>
      </text>
    </comment>
    <comment authorId="0" ref="N6">
      <text>
        <t xml:space="preserve">Three-prime/general nilpotent extensions, sharp escape bounds and historical priority remain open. Earlier stronger cyclic bounds are retained; no general FFT or speedup claim.
Historical cell record before 2026-10-11 19:40 UTC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text>
    </comment>
    <comment authorId="0" ref="Q200">
      <text>
        <t xml:space="preserve">2026-10-11 bounded cross-tab evidence reconciliation. Binds the later exact model clarification to its reviewed artifact.
Sources: Catalogue!T180; fft_target_models_1601/packet/INDEPENDENT_SCOPE_REVIEW.txt; Library libfile_f3f150b6bdb881919bf568fa32b389e0; archive SHA256 9887536c1b968e698b9ceb7ddf371d269cec1f0d5577c4e2e97c23ec5fa1c2c2
Prior displayed cell,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Q6">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text>
    </comment>
    <comment authorId="0" ref="Q68">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I23">
      <text>
        <t xml:space="preserve">2026-10-11 bounded cross-tab evidence reconciliation. The older candidate-mechanism label fails to reflect the independently reviewed alternative classical derivation.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Potentially useful interface/budget synthesis; Prony, CRT and sparse FFT ingredients known. External priority unresolved.</t>
      </text>
    </comment>
    <comment authorId="0" ref="J23">
      <text>
        <t xml:space="preserve">2026-10-11 bounded cross-tab evidence reconciliation. Retains the original proof and distinguishes the accepted repaired comparator from the unaccepted sharper plug-in.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t>
      </text>
    </comment>
    <comment authorId="0" ref="K23">
      <text>
        <t xml:space="preserve">2026-10-11 bounded cross-tab evidence reconciliation. Replaces R1-only screening with the already documented deeper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R1: exact catalogue statement, proof/status qualifiers and current related overlays screened; full proof and model-matched external novelty unassessed for this row in this pass</t>
      </text>
    </comment>
    <comment authorId="0" ref="N23">
      <text>
        <t xml:space="preserve">2026-10-11 bounded cross-tab evidence reconciliation. Adds the actual RIP-preprocessing distinction and preserves model/speed limits.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O23">
      <text>
        <t xml:space="preserve">2026-10-11 bounded cross-tab evidence reconciliation. Replaces a generic comparison task with the exact missing prerequisite identified by independent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Compare model-matched raw-vector sparse interpolation and pruned transforms at intermediate fiber budgets, including all negative-instance work and supplied-root costs.</t>
      </text>
    </comment>
    <comment authorId="0" ref="Q23">
      <text>
        <t xml:space="preserve">2026-10-11 bounded cross-tab evidence reconciliation. Binds the stronger review to a stable artifact while preserving original proof and audit links.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Q213">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T23">
      <text>
        <t xml:space="preserve">2026-10-11 bounded cross-tab evidence reconciliation. The previous screened-only external-review label is stale.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SCREENED ONLY: exact statement/status checked; external historical novelty unassessed for this row in this pass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L110">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Q114">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I7">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7">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36">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I16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N7">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text>
    </comment>
    <comment authorId="0" ref="T44">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K131">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catalogue/current statements and inherited priority notes screened; original proof and historical novelty unassessed in this pass</t>
      </text>
    </comment>
    <comment authorId="0" ref="Q20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Q7">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N131">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Ideal HIKP arithmetic. No relative-l2 guarantee or finite-word sparse-engine certificate.</t>
      </text>
    </comment>
    <comment authorId="0" ref="O131">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breakthough!I135
Prior displayed cell, preserved verbatim:
Compare the exact error norm and scale with sparse Fourier recovery, sampling and rank barriers; a sublinear per-bin scale need not imply meaningful relative-l2 accuracy.</t>
      </text>
    </comment>
    <comment authorId="0" ref="Q36">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Q16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Q131">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J218">
      <text>
        <t xml:space="preserve">2026-10-11 bounded cross-tab evidence reconciliation. The generic retained-engineering status obscures the precise accepted and unaccepted conditional-exponent components.
Sources: Catalogue!T174:V174; novelity breakthough!K214:Q214
Prior displayed cell, preserved verbatim:
Retained finite exact/conditional engineering results; broad novelty not claimed.</t>
      </text>
    </comment>
    <comment authorId="0" ref="J18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O218">
      <text>
        <t xml:space="preserve">2026-10-11 bounded cross-tab evidence reconciliation. Replaces a generic benchmark suggestion with the actual proof gate identified by the scoped audit.
Sources: Catalogue!V174; novelity breakthough!N214:Q214
Prior displayed cell, preserved verbatim:
Benchmark an end-to-end reproducible implementation against an appropriate tuned baseline; do not treat caching, bilinearity, Good–Thomas or real FFT packing as new mathematics.</t>
      </text>
    </comment>
    <comment authorId="0" ref="Q218">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Q18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K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A4">
      <text>
        <t xml:space="preserve">2026-10-11 bounded cross-tab evidence reconciliation. Adds a single visible interpretation of rank blanks instead of 151 artificial values.
Sources: novelity breakthough!A5:T221
Prior displayed cell, preserved verbatim:
Family rank is provisional; members are not necessarily equivalent. Review depth and limitations are part of every assessment.</t>
      </text>
    </comment>
    <comment authorId="0" ref="Q20">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K8">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 statement, proof/status qualifiers and current related overlays screened; full proof and model-matched external novelty unassessed for this row in this pass</t>
      </text>
    </comment>
    <comment authorId="0" ref="J198">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N8">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t>
      </text>
    </comment>
    <comment authorId="0" ref="O8">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breakthough!I96
Prior displayed cell, preserved verbatim:
Compare the exact error norm and scale with sparse Fourier recovery, sampling and rank barriers; a sublinear per-bin scale need not imply meaningful relative-l2 accuracy.</t>
      </text>
    </comment>
    <comment authorId="0" ref="T45">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M198">
      <text>
        <t xml:space="preserve">Current accepted P02/R15 scope: fixed formal degree, arbitrary commutative rings; field evaluator claims separately guarded.
Historical cell record before 2026-10-11 19:40 UTC (preserved):
Integral polynomial identities under fixed formal degree. General arbitrary-matrix extension has an assessment-level proof; Hankel specialization has a separate accepted audit.</t>
      </text>
    </comment>
    <comment authorId="0" ref="N19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text>
    </comment>
    <comment authorId="0" ref="Q8">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O198">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Q198">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J116">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Proof closed</t>
      </text>
    </comment>
    <comment authorId="0" ref="J17">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text>
    </comment>
    <comment authorId="0" ref="M116">
      <text>
        <t xml:space="preserve">Current accepted P02/R15 scope: fixed formal degree, arbitrary commutative rings; field evaluator claims separately guarded.
Historical cell record before 2026-10-11 19:40 UTC (preserved):
Exact source model and guards preserved in linked canonical record</t>
      </text>
    </comment>
    <comment authorId="0" ref="N116">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O116">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A5">
      <text>
        <t xml:space="preserve">2026-10-11 bounded cross-tab evidence reconciliation. Ranks 1–14 are provisional family priorities, shared by 65 views; they are not independent theorem scores or evidence of worldwide novelty. The 151 unranked views comprise 64 specialized B records, 65 supporting/refinement C records, 19 known/engineering D records, and 3 open/failed O records. B/C absences mean no family priority was assigned; D/O are not ranked as established discoveries. Each record's evidence/review limitations remain in I/K/T. No ranks were created in this audit.
Sources: novelity breakthough!A6:T221</t>
      </text>
    </comment>
    <comment authorId="0" ref="J46">
      <text>
        <t xml:space="preserve">2026-10-11 bounded cross-tab evidence reconciliation. Current attributed correctness omits the completed NF-03 independent review.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N17">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text>
    </comment>
    <comment authorId="0" ref="K46">
      <text>
        <t xml:space="preserve">2026-10-11 bounded cross-tab evidence reconciliation. Distinguishes accepted review depth from finite controls and avoids claiming that this consolidation reran the proof.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R1: exact catalogue statement, proof/status qualifiers and current related overlays screened; full proof and model-matched external novelty unassessed for this row in this pass</t>
      </text>
    </comment>
    <comment authorId="0" ref="Q116">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L46">
      <text>
        <t xml:space="preserve">2026-10-11 bounded cross-tab evidence reconciliation. Keeps the original h-to-h+1 statement and makes the later related scope discoverable without redefining the canonical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65">
      <text>
        <t xml:space="preserve">All exact source anchors:
NF-08 | Fusion list row23 | https://docs.google.com/spreadsheets/d/1BHaGJHkXxf_UfZdyTKF2zrWNFzIP4IvhaqFMj-83BjU/edit#gid=1242754826&amp;range=A23:V23</t>
      </text>
    </comment>
    <comment authorId="0" ref="F133">
      <text>
        <t xml:space="preserve">Accepted result at cited scope; recorded follow-up open</t>
      </text>
    </comment>
    <comment authorId="0" ref="J265">
      <text>
        <t xml:space="preserve">2026-10-12 00:14 UTC; independently accepted bounded NF08 whole-target scalar resources.
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
Prior displayed cell, preserved verbatim:
P06, SP10
Prior note, preserved verbatim:
P06, SP10</t>
      </text>
    </comment>
    <comment authorId="0" ref="G133">
      <text>
        <t xml:space="preserve">Construction and independent escape audit accepted within stated interfaces.</t>
      </text>
    </comment>
    <comment authorId="0" ref="I133">
      <text>
        <t xml:space="preserve">All exact source anchors:
ALG-043 | Catalogue: ALG-043 | https://docs.google.com/spreadsheets/d/1BHaGJHkXxf_UfZdyTKF2zrWNFzIP4IvhaqFMj-83BjU/edit#gid=214001001&amp;range=A144:AF144
ALG-043 | novelity breakthough: ALG-043 | https://docs.google.com/spreadsheets/d/1BHaGJHkXxf_UfZdyTKF2zrWNFzIP4IvhaqFMj-83BjU/edit#gid=214001003&amp;range=A154:Z154</t>
      </text>
    </comment>
    <comment authorId="0" ref="J133">
      <text>
        <t xml:space="preserve">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text>
    </comment>
    <comment authorId="0" ref="A266">
      <text>
        <t xml:space="preserve">Unranked source record; stable-ID order; open work before closed stages
Rank is workflow priority, not a breakthrough score.</t>
      </text>
    </comment>
    <comment authorId="0" ref="B266">
      <text>
        <t xml:space="preserve">Kinds: Fusion workflow
Explicit aliases: </t>
      </text>
    </comment>
    <comment authorId="0" ref="C26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and exact application priority. Existing resonance and scalar-bank model unchanged; not all composite or repeated-prime d.
Prior note, preserved verbatim:
Resolve general augmented-content prime support and exact application priority.
Existing resonance and scalar-bank model unchanged; not all composite or repeated-prime d.</t>
      </text>
    </comment>
    <comment authorId="0" ref="A134">
      <text>
        <t xml:space="preserve">Unranked source record; stable-ID order; open work before closed stages
Rank is workflow priority, not a breakthrough score.</t>
      </text>
    </comment>
    <comment authorId="0" ref="B134">
      <text>
        <t xml:space="preserve">Kinds: Canonical claim, Canonical catalogue claim
Explicit aliases: </t>
      </text>
    </comment>
    <comment authorId="0" ref="F26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C134">
      <text>
        <t xml:space="preserve">Some root packet sums collapse to one O(N) stride solve, but not Fourier. Approximation support-t gate is eta sqrt(max(0,1−t/N)), eta=(1−|a|^r)/(1+|a|^r), in operator and normalized Frobenius norms.
No new current closure; historical limitations remain.
Next comparison: Compare classical volume, uncertainty, Schur and selected-output tools under the exact source/retained-state interface; account for normalization and information dimension.</t>
      </text>
    </comment>
    <comment authorId="0" ref="G26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All-A half-order overlap guards now close for d=sp, s in {3,7,11}, every prime p=1 mod4. Reviewed update: Accepted parity-complete inverse Hermite pairing with its exact exception, augmented same-component criterion, and unconditional composite families d=sp for s in {3,7,11},…
Prior note, preserved verbatim: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text>
    </comment>
    <comment authorId="0" ref="I266">
      <text>
        <t xml:space="preserve">All exact source anchors:
NF-09 | Fusion list row24 | https://docs.google.com/spreadsheets/d/1BHaGJHkXxf_UfZdyTKF2zrWNFzIP4IvhaqFMj-83BjU/edit#gid=1242754826&amp;range=A24:V24</t>
      </text>
    </comment>
    <comment authorId="0" ref="F134">
      <text>
        <t xml:space="preserve">2026-10-12 21:00 UTC; scoped review label clarification, research remains open.
Guarded root-packet identities and scoped bounds reviewed; general arithmetic complexity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H02, P04, SP02
Prior note, preserved verbatim:
H02, P04, SP02</t>
      </text>
    </comment>
    <comment authorId="0" ref="G134">
      <text>
        <t xml:space="preserve">Independent audit supports exact identity and scoped rank/uncertainty gates.</t>
      </text>
    </comment>
    <comment authorId="0" ref="I134">
      <text>
        <t xml:space="preserve">All exact source anchors:
ALG-044 | Catalogue: ALG-044 | https://docs.google.com/spreadsheets/d/1BHaGJHkXxf_UfZdyTKF2zrWNFzIP4IvhaqFMj-83BjU/edit#gid=214001001&amp;range=A145:AF145
ALG-044 | novelity breakthough: ALG-044 | https://docs.google.com/spreadsheets/d/1BHaGJHkXxf_UfZdyTKF2zrWNFzIP4IvhaqFMj-83BjU/edit#gid=214001003&amp;range=A155:Z155</t>
      </text>
    </comment>
    <comment authorId="0" ref="J134">
      <text>
        <t xml:space="preserve">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text>
    </comment>
    <comment authorId="0" ref="A267">
      <text>
        <t xml:space="preserve">Unranked source record; stable-ID order; open work before closed stages
Rank is workflow priority, not a breakthrough score.</t>
      </text>
    </comment>
    <comment authorId="0" ref="B267">
      <text>
        <t xml:space="preserve">Kinds: Fusion workflow
Explicit aliases: </t>
      </text>
    </comment>
    <comment authorId="0" ref="C267">
      <text>
        <t xml:space="preserve">2026-10-11 23:59 UTC; independently accepted complete Q30 superlinear baseline.
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
Prior displayed cell, preserved verbatim:
CURRENT: This inverse-transfer route remains conditional. The later Q30 work has accepted all-b canonical odd-grid minima, all-length first-order preparation with explicit b-dependent costs, nonchirp recurrence stability, and the fixed b=1 full-Q inverse/residual contract.…
Prior note, preserved verbatim: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t>
      </text>
    </comment>
    <comment authorId="0" ref="A135">
      <text>
        <t xml:space="preserve">Unranked source record; stable-ID order; open work before closed stages
Rank is workflow priority, not a breakthrough score.</t>
      </text>
    </comment>
    <comment authorId="0" ref="B135">
      <text>
        <t xml:space="preserve">Kinds: Canonical claim, Canonical catalogue claim
Explicit aliases: </t>
      </text>
    </comment>
    <comment authorId="0" ref="F267">
      <text>
        <t xml:space="preserve">2026-10-11 23:59 UTC; independently accepted complete Q30 superlinear baseline.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C135">
      <text>
        <t xml:space="preserve">Necessary normal form, not unrestricted converse or cheap application. Supplied action arrays are genuine side information.
No new current closure; historical limitations remain.
Next comparison: Attribute Heisenberg/Weil/Bruhat and character-table theory; isolate only a precise extra interface, degeneracy or cost theorem for any further novelty search.</t>
      </text>
    </comment>
    <comment authorId="0" ref="G267">
      <text>
        <t xml:space="preserve">2026-10-11 23:59 UTC; independently accepted complete Q30 superlinear baseline.
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Prior note,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text>
    </comment>
    <comment authorId="0" ref="I267">
      <text>
        <t xml:space="preserve">All exact source anchors:
NF-10 | Fusion list row25 | https://docs.google.com/spreadsheets/d/1BHaGJHkXxf_UfZdyTKF2zrWNFzIP4IvhaqFMj-83BjU/edit#gid=1242754826&amp;range=A25:V25</t>
      </text>
    </comment>
    <comment authorId="0" ref="F135">
      <text>
        <t xml:space="preserve">Accepted result at cited scope; recorded follow-up open</t>
      </text>
    </comment>
    <comment authorId="0" ref="J267">
      <text>
        <t xml:space="preserve">2026-10-11 23:59 UTC; independently accepted complete Q30 superlinear baseline.
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
Prior displayed cell, preserved verbatim:
P01, H01, SP03, SP07
Prior note, preserved verbatim:
P01, H01, SP03, SP07</t>
      </text>
    </comment>
    <comment authorId="0" ref="G135">
      <text>
        <t xml:space="preserve">Accepted classification/constructor with orientation corrections.</t>
      </text>
    </comment>
    <comment authorId="0" ref="I135">
      <text>
        <t xml:space="preserve">All exact source anchors:
ALG-045 | Catalogue: ALG-045 | https://docs.google.com/spreadsheets/d/1BHaGJHkXxf_UfZdyTKF2zrWNFzIP4IvhaqFMj-83BjU/edit#gid=214001001&amp;range=A166:AF166
ALG-045 | novelity breakthough: ALG-045 | https://docs.google.com/spreadsheets/d/1BHaGJHkXxf_UfZdyTKF2zrWNFzIP4IvhaqFMj-83BjU/edit#gid=214001003&amp;range=A204:Z204</t>
      </text>
    </comment>
    <comment authorId="0" ref="J135">
      <text>
        <t xml:space="preserve">https://github.com/AgentSlop-Si/research/blob/main/math/archive/objects/e8/e8883d45965fab036f8caf136bac4176d41cdceced99da8049969b2e82359b46__WEYL_CLASSIFICATION_AUDIT.md | export SHA256 e8883d45965fab036f8caf136bac4176d41cdceced99da8049969b2e82359b46</t>
      </text>
    </comment>
    <comment authorId="0" ref="A268">
      <text>
        <t xml:space="preserve">Unranked source record; stable-ID order; open work before closed stages
Rank is workflow priority, not a breakthrough score.</t>
      </text>
    </comment>
    <comment authorId="0" ref="B268">
      <text>
        <t xml:space="preserve">Kinds: Intake workflow
Explicit aliases: </t>
      </text>
    </comment>
    <comment authorId="0" ref="C268">
      <text>
        <t xml:space="preserve">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Prior displayed cell, preserved verbatim:
A named finite-N rank optimum and a compatible jointly real Green reference remain open. Retain rank-only/external-error hypotheses and the bounded classical comparison; do not infer a full Green factorization or unrestricted runtime improvement.
Prior note, preserved verbatim:
2026-10-11 21:56 UTC; source-pinned current-view reconciliation.
A named finite-N rank optimum and a compatible jointly real Green reference remain open. Retain rank-only/external-error hypotheses and the bounded classical comparison; do not infer a full Green factorization or unrestricted runtime improvement.
Prior displayed cell,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Prior note,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text>
    </comment>
    <comment authorId="0" ref="A136">
      <text>
        <t xml:space="preserve">Unranked source record; stable-ID order; open work before closed stages
Rank is workflow priority, not a breakthrough score.</t>
      </text>
    </comment>
    <comment authorId="0" ref="B136">
      <text>
        <t xml:space="preserve">Kinds: Canonical claim, Canonical catalogue claim
Explicit aliases: </t>
      </text>
    </comment>
    <comment authorId="0" ref="F268">
      <text>
        <t xml:space="preserve">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Prior displayed cell, preserved verbatim:
Accepted result at cited scope; recorded follow-up open
Prior note, preserved verbatim:
Accepted result at cited scope; recorded follow-up open</t>
      </text>
    </comment>
    <comment authorId="0" ref="C136">
      <text>
        <t xml:space="preserve">Does not make the remaining Fourier cheap or show every matrix has this grammar.
No new current closure; historical limitations remain.
Next comparison: Attribute Heisenberg/Weil/Bruhat and character-table theory; isolate only a precise extra interface, degeneracy or cost theorem for any further novelty search.</t>
      </text>
    </comment>
    <comment authorId="0" ref="G268">
      <text>
        <t xml:space="preserve">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Prior displayed cell, preserved verbatim:
Rank/variational statements and the stated monomial-gauge extension are accepted under the rank-only/external-error model. The later bounded classical comparison is complete; no new novelty or runtime conclusion is added.
Prior note, preserved verbatim:
2026-10-11 21:56 UTC; source-pinned current-view reconciliation.
Rank/variational statements and the stated monomial-gauge extension are accepted under the rank-only/external-error model. The later bounded classical comparison is complete; no new novelty or runtime conclusion is added.
Prior displayed cell,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Prior note,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t>
      </text>
    </comment>
    <comment authorId="0" ref="I268">
      <text>
        <t xml:space="preserve">All exact source anchors:
PHASE-DEFECT-RANK-20261011 | Incoming queue row25 | https://docs.google.com/spreadsheets/d/1BHaGJHkXxf_UfZdyTKF2zrWNFzIP4IvhaqFMj-83BjU/edit#gid=1395216284&amp;range=A25:V25</t>
      </text>
    </comment>
    <comment authorId="0" ref="F136">
      <text>
        <t xml:space="preserve">Accepted result at cited scope; recorded follow-up open</t>
      </text>
    </comment>
    <comment authorId="0" ref="J268">
      <text>
        <t xml:space="preserve">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Prior displayed cell, preserved verbatim:
Distinct intake prepared 2026-10-10 UTC; outside completed 178 Catalogue. Source-dated 2026-10-11. Related to GRAM-REALIFICATION row 17, whose sharp Frobenius identity is explicitly inherited. Register only the new phase-defect synthesis as…
Prior note,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text>
    </comment>
    <comment authorId="0" ref="G136">
      <text>
        <t xml:space="preserve">Accepted classical normal form with paid word read and scalar.</t>
      </text>
    </comment>
    <comment authorId="0" ref="I136">
      <text>
        <t xml:space="preserve">All exact source anchors:
ALG-046 | Catalogue: ALG-046 | https://docs.google.com/spreadsheets/d/1BHaGJHkXxf_UfZdyTKF2zrWNFzIP4IvhaqFMj-83BjU/edit#gid=214001001&amp;range=A167:AF167
ALG-046 | novelity breakthough: ALG-046 | https://docs.google.com/spreadsheets/d/1BHaGJHkXxf_UfZdyTKF2zrWNFzIP4IvhaqFMj-83BjU/edit#gid=214001003&amp;range=A205:Z205</t>
      </text>
    </comment>
    <comment authorId="0" ref="J136">
      <text>
        <t xml:space="preserve">https://github.com/AgentSlop-Si/research/blob/main/math/archive/objects/c0/c06d430e42954fabf35d2791dda691f3a728f32b124bd620623f8cc7381c7bd1__REVIEW.md | export SHA256 4c94a086dd99d934a807814fd7505bfd297b3a414674135d59affb824c44661c</t>
      </text>
    </comment>
    <comment authorId="0" ref="A269">
      <text>
        <t xml:space="preserve">Unranked source record; stable-ID order; open work before closed stages
Rank is workflow priority, not a breakthrough score.</t>
      </text>
    </comment>
    <comment authorId="0" ref="B269">
      <text>
        <t xml:space="preserve">Kinds: Intake workflow
Explicit aliases: </t>
      </text>
    </comment>
    <comment authorId="0" ref="C269">
      <text>
        <t xml:space="preserve">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Prior displayed cell, preserved verbatim:
Rigorously certify the saved N32 numerical candidate and its exact claimed rows with all Green/interval guards. Accepted N8/N16 four-row certificates do not establish a fifth row, full Fourier target or all-length construction. The one-layer bound is inherited from M-ROUTED-FIELD.
Prior note, preserved verbatim:
2026-10-11 21:56 UTC; source-pinned current-view reconciliation.
Rigorously certify the saved N32 numerical candidate and its exact claimed rows with all Green/interval guards. Accepted N8/N16 four-row certificates do not establish a fifth row, full Fourier target or all-length construction. The one-layer bound is inherited from M-ROUTED-FIELD.
Prior displayed cell,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Prior note,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text>
    </comment>
    <comment authorId="0" ref="A137">
      <text>
        <t xml:space="preserve">Unranked source record; stable-ID order; open work before closed stages
Rank is workflow priority, not a breakthrough score.</t>
      </text>
    </comment>
    <comment authorId="0" ref="B137">
      <text>
        <t xml:space="preserve">Kinds: Canonical claim, Canonical catalogue claim
Explicit aliases: </t>
      </text>
    </comment>
    <comment authorId="0" ref="F269">
      <text>
        <t xml:space="preserve">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Prior displayed cell, preserved verbatim:
Scoped result recorded; follow-up remains
Prior note, preserved verbatim:
Scoped result recorded; follow-up remains</t>
      </text>
    </comment>
    <comment authorId="0" ref="C137">
      <text>
        <t xml:space="preserve">Growing strength, arbitrary magnitude diagonals, changed primitives or fused execution escape. No universal Fourier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G269">
      <text>
        <t xml:space="preserve">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Prior displayed cell, preserved verbatim:
Relative gauge, modular ranks and corrected N8/N16 four-row interval certificates are already reviewed. The one-layer bound is inherited from M-ROUTED-FIELD. N32 target existence remains numerical, and full Fourier/all-length gates remain open.
Prior note, preserved verbatim:
2026-10-11 21:56 UTC; source-pinned current-view reconciliation.
Relative gauge, modular ranks and corrected N8/N16 four-row interval certificates are already reviewed. The one-layer bound is inherited from M-ROUTED-FIELD. N32 target existence remains numerical, and full Fourier/all-length gates remain open.
Prior displayed cell, preserved verbatim:
SCOPED REVIEW COMPLETE. Relative gauge, modular ranks and the corrected N=8/16 four-row interval certificates were reviewed; the one-layer bound is inherited from M-ROUTED-FIELD, not another discovery. N=32 target existence is numerical only; full Fourier/all-length…
Prior note, preserved verbatim: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t>
      </text>
    </comment>
    <comment authorId="0" ref="A5">
      <text>
        <t xml:space="preserve">Workflow placement using existing family priority and current task scope (1); open work before closed stages
Rank is workflow priority, not a breakthrough score.</t>
      </text>
    </comment>
    <comment authorId="0" ref="I269">
      <text>
        <t xml:space="preserve">All exact source anchors:
PHASE43-GREEN-20261011 | Incoming queue row22 | https://docs.google.com/spreadsheets/d/1BHaGJHkXxf_UfZdyTKF2zrWNFzIP4IvhaqFMj-83BjU/edit#gid=1395216284&amp;range=A22:V22</t>
      </text>
    </comment>
    <comment authorId="0" ref="B5">
      <text>
        <t xml:space="preserve">Kinds: Current new-result view (not a new-discovery count), Result view
Explicit aliases: </t>
      </text>
    </comment>
    <comment authorId="0" ref="F137">
      <text>
        <t xml:space="preserve">Accepted result at cited scope; recorded follow-up open</t>
      </text>
    </comment>
    <comment authorId="0" ref="J269">
      <text>
        <t xml:space="preserve">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Prior displayed cell, preserved verbatim:
Distinct intake prepared 2026-10-10 UTC; outside completed 178 Catalogue. Source-dated 2026-10-11. Continuation of Phase 41 family IN-01, but a distinct Phase 43 source. The ZIP embeds older Phase 41/42 material that must not be counted as new…
Prior note, preserved verbatim: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text>
    </comment>
    <comment authorId="0" ref="G137">
      <text>
        <t xml:space="preserve">Accepted model-specific norm arguments.</t>
      </text>
    </comment>
    <comment authorId="0" ref="C5">
      <text>
        <t xml:space="preserve">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Prior displayed cell, preserved verbatim: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note, preserved verbatim: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displayed cell, preserved verbatim: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note, preserved verbatim: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displayed cell, preserved verbatim: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note, preserved verbatim: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displayed cell, preserved verbatim: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note,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displayed cell, preserved verbatim: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note, preserved verbatim: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displayed cell, preserved verbatim: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note, preserved verbatim: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displayed cell, preserved verbatim: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note, preserved verbatim: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displayed cell, preserved verbatim:
Arbitrary nonabelian three-Sylow/general nilpotent extensions outside the accepted classes, sharp escape bounds and historical priority remain open. Preserve earlier stronger cyclic bounds. No new discovery count, ranking or general FFT/speedup claim.
Prior note, preserved verbatim:
2026-10-11 20:59 UTC; source-bound accepted-result addendum.
Arbitrary nonabelian three-Sylow/general nilpotent extensions outside the accepted classes, sharp escape bounds and historical priority remain open. Preserve earlier stronger cyclic bounds. No new discovery count, ranking or general FFT/speedup claim.
Prior displayed cell, preserved verbatim:
Three-prime/general nilpotent extensions, sharp escape bounds and historical priority remain open. Earlier stronger cyclic bounds are retained; no general FFT or speedup claim.
Prior note, preserved verbatim:
Three-prime/general nilpotent extensions, sharp escape bounds and historical priority remain open. Earlier stronger cyclic bounds are retained; no general FFT or speedup claim.
Historical cell record before 2026-10-11 19:40 UTC (preserved):
General noncyclic P optimizer/count/escape beyond accepted order-p³ scope; three-prime/general nilpotent extension, sharp bounds and historical priority remain open.</t>
      </text>
    </comment>
    <comment authorId="0" ref="I137">
      <text>
        <t xml:space="preserve">All exact source anchors:
ALG-048 | Catalogue: ALG-048 | https://docs.google.com/spreadsheets/d/1BHaGJHkXxf_UfZdyTKF2zrWNFzIP4IvhaqFMj-83BjU/edit#gid=214001001&amp;range=A82:AF82
ALG-048 | novelity breakthough: ALG-048 | https://docs.google.com/spreadsheets/d/1BHaGJHkXxf_UfZdyTKF2zrWNFzIP4IvhaqFMj-83BjU/edit#gid=214001003&amp;range=A59:Z59</t>
      </text>
    </comment>
    <comment authorId="0" ref="F5">
      <text>
        <t xml:space="preserve">2026-10-12 17:13 UTC; independently accepted uniform p11 PREFIX slice.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
Prior displayed cell, preserved verbatim: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note, preserved verbatim:
2026-10-12 13:03 UTC; independently accepted p=7 uniform PREFIX extension.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displayed cell, preserved verbatim: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note, preserved verbatim:
2026-10-12 12:08 UTC; independently accepted uniform p5 PREFIX slice.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displayed cell, preserved verbatim: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note, preserved verbatim:
2026-10-12 11:18 UTC; independently accepted D8 C5 C7 finite PREFIX case.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displayed cell, preserved verbatim: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note, preserved verbatim:
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displayed cell, preserved verbatim: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note, preserved verbatim:
2026-10-11 23:34 UTC; independently accepted uniform p3 mixed-prime slice.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displayed cell, preserved verbatim:
Concrete nonabelian orders 120 and 168 accepted; uniform lower constructions accepted; uniform upper bounds and broader groups open.
Prior note, preserved verbatim:
2026-10-11 21:27 UTC; independently accepted order-168 extension.
Concrete nonabelian orders 120 and 168 accepted; uniform lower constructions accepted; uniform upper bounds and broader groups open.
Prior displayed cell, preserved verbatim:
Concrete nonabelian order-120 gate accepted; earlier permutable/p-group/two-Sylow scopes retained; uniform broader scope open.
Prior note, preserved verbatim:
2026-10-11 21:07 UTC; independently accepted bounded result.
Concrete nonabelian order-120 gate accepted; earlier permutable/p-group/two-Sylow scopes retained; uniform broader scope open.
Prior displayed cell, preserved verbatim:
Earlier all-abelian/pairwise-permutable, all p-group and separate arbitrary two-Sylow scopes accepted; broader nonabelian scope and priority open.
Prior note, preserved verbatim:
2026-10-11 20:59 UTC; source-bound accepted-result addendum.
Earlier all-abelian/pairwise-permutable, all p-group and separate arbitrary two-Sylow scopes accepted; broader nonabelian scope and priority open.
Prior displayed cell, preserved verbatim:
Arbitrary two-Sylow structure/count/escape proof closed; broader scope and priority open
Prior note, preserved verbatim:
Arbitrary two-Sylow structure/count/escape proof closed; broader scope and priority open
Historical cell record before 2026-10-11 19:40 UTC (preserved):
Two-Sylow and order-p³ scopes accepted; broader structure open</t>
      </text>
    </comment>
    <comment authorId="0" ref="J137">
      <text>
        <t xml:space="preserve">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text>
    </comment>
    <comment authorId="0" ref="G5">
      <text>
        <t xml:space="preserve">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Prior displayed cell, preserved verbatim: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note, preserved verbatim: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displayed cell, preserved verbatim: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note, preserved verbatim: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displayed cell, preserved verbatim: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note, preserved verbatim: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displayed cell, preserved verbatim: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note, preserved verbatim: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displayed cell, preserved verbatim: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note, preserved verbatim: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displayed cell, preserved verbatim: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note, preserved verbatim: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displayed cell, preserved verbatim: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note, preserved verbatim:
2026-10-11 20:59 UTC; source-bound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displayed cell,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Prior note,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Value theorem for arbitrary two Sylow factors; optimizer/count/escape extension for every group of order p³ independently accepted. Noncyclic manuscript v3 fidelity PASS,19 pages.</t>
      </text>
    </comment>
    <comment authorId="0" ref="I5">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J5">
      <text>
        <t xml:space="preserve">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Prior displayed cell, preserved verbatim: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note, preserved verbatim: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displayed cell, preserved verbatim: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note, preserved verbatim: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displayed cell, preserved verbatim: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note, preserved verbatim: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displayed cell, preserved verbatim: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note, preserved verbatim: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displayed cell, preserved verbatim: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note, preserved verbatim: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displayed cell, preserved verbatim: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note, preserved verbatim: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displayed cell, preserved verbatim: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note, preserved verbatim: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displayed cell, preserved verbatim: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note, preserved verbatim:
2026-10-11 20:59 UTC; source-bound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displayed cell,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Prior note,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p³ review libfile_948c6d7a48288191a3645a2e3174895c; SHA256 ea5298da2cdae0f75141add6a064c18b86b43372abd6a640d8f1da9a0f899f45. v3 fidelity libfile_52c4ec3566d081919a0567e9ce18f1e3.</t>
      </text>
    </comment>
    <comment authorId="0" ref="K5">
      <text>
        <t xml:space="preserve">2026-10-11 21:27 UTC; independently accepted order-168 extension.
2026-10-11 21:27 UTC
Prior displayed cell, preserved verbatim:
2026-10-11 21:07 UTC
Prior note, preserved verbatim:
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0">
      <text>
        <t xml:space="preserve">Unranked source record; stable-ID order; open work before closed stages
Rank is workflow priority, not a breakthrough score.</t>
      </text>
    </comment>
    <comment authorId="0" ref="B270">
      <text>
        <t xml:space="preserve">Kinds: Intake workflow
Explicit aliases: </t>
      </text>
    </comment>
    <comment authorId="0" ref="C270">
      <text>
        <t xml:space="preserve">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Prior displayed cell,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Prior note,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t>
      </text>
    </comment>
    <comment authorId="0" ref="A138">
      <text>
        <t xml:space="preserve">Unranked source record; stable-ID order; open work before closed stages
Rank is workflow priority, not a breakthrough score.</t>
      </text>
    </comment>
    <comment authorId="0" ref="B138">
      <text>
        <t xml:space="preserve">Kinds: Canonical claim, Canonical catalogue claim
Explicit aliases: </t>
      </text>
    </comment>
    <comment authorId="0" ref="F270">
      <text>
        <t xml:space="preserve">2026-10-11 22:02 UTC; independently reviewed direct compiler obstruction.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
Prior displayed cell, preserved verbatim:
Scoped result recorded; follow-up remains
Prior note, preserved verbatim:
Scoped result recorded; follow-up remains</t>
      </text>
    </comment>
    <comment authorId="0" ref="C138">
      <text>
        <t xml:space="preserve">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
Next comparison: Compare the exact grammar and endpoint freedoms with uncertainty, quasiseparable, displacement and graph-induced rank results; scope-specific novelty remains unassessed.</t>
      </text>
    </comment>
    <comment authorId="0" ref="G270">
      <text>
        <t xml:space="preserve">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Prior displayed cell, preserved verbatim:
. No F8-alone minimum-depth, speedup, global universality or worldwide-first claim.
Prior note, preserved verbatim:
. No F8-alone minimum-depth, speedup, global universality or worldwide-first claim.</t>
      </text>
    </comment>
    <comment authorId="0" ref="A6">
      <text>
        <t xml:space="preserve">Workflow placement using existing family priority and current task scope (2); open work before closed stages
Rank is workflow priority, not a breakthrough score.</t>
      </text>
    </comment>
    <comment authorId="0" ref="I270">
      <text>
        <t xml:space="preserve">All exact source anchors:
PHASE44-FULL-F8-20261011 | Incoming queue row30 | https://docs.google.com/spreadsheets/d/1BHaGJHkXxf_UfZdyTKF2zrWNFzIP4IvhaqFMj-83BjU/edit#gid=1395216284&amp;range=A30:V30</t>
      </text>
    </comment>
    <comment authorId="0" ref="B6">
      <text>
        <t xml:space="preserve">Kinds: Canonical claim, Canonical catalogue claim, Theorem view
Explicit aliases: </t>
      </text>
    </comment>
    <comment authorId="0" ref="F138">
      <text>
        <t xml:space="preserve">Accepted result at cited scope; recorded follow-up open</t>
      </text>
    </comment>
    <comment authorId="0" ref="J270">
      <text>
        <t xml:space="preserve">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Prior displayed cell, preserved verbatim:
Originality report: research_cycle_0015/phase44_originality/REPORT.md; SHA256 d79f836fb83c9d410ef1307b4bc6ab2b37358dbaaaa9499284abf9dc4434f2c1. Independent local-expressivity review: research_cycle_0024/phase44_corollary_review/REVIEW.md; SHA256…
Prior note, preserved verbatim: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t>
      </text>
    </comment>
    <comment authorId="0" ref="G138">
      <text>
        <t xml:space="preserve">Accepted classification/spectral argument with N=2 exception.</t>
      </text>
    </comment>
    <comment authorId="0" ref="C6">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K270">
      <text>
        <t xml:space="preserve">2026-10-11 22:02 UTC; independently reviewed direct compiler obstruction.
2026-10-11 22:02 UTC
Prior displayed cell, preserved verbatim:
2026-10-11 17:24–17:31 UTC</t>
      </text>
    </comment>
    <comment authorId="0" ref="I138">
      <text>
        <t xml:space="preserve">All exact source anchors:
ALG-049 | Catalogue: ALG-049 | https://docs.google.com/spreadsheets/d/1BHaGJHkXxf_UfZdyTKF2zrWNFzIP4IvhaqFMj-83BjU/edit#gid=214001001&amp;range=A83:AF83
ALG-049 | novelity breakthough: ALG-049 | https://docs.google.com/spreadsheets/d/1BHaGJHkXxf_UfZdyTKF2zrWNFzIP4IvhaqFMj-83BjU/edit#gid=214001003&amp;range=A60:Z60</t>
      </text>
    </comment>
    <comment authorId="0" ref="F6">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 reference and v3 editorial review complete; general engine open</t>
      </text>
    </comment>
    <comment authorId="0" ref="J138">
      <text>
        <t xml:space="preserve">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text>
    </comment>
    <comment authorId="0" ref="G6">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6">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J6">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6">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1">
      <text>
        <t xml:space="preserve">Unranked source record; stable-ID order; open work before closed stages
Rank is workflow priority, not a breakthrough score.</t>
      </text>
    </comment>
    <comment authorId="0" ref="B271">
      <text>
        <t xml:space="preserve">Kinds: Intake workflow
Explicit aliases: </t>
      </text>
    </comment>
    <comment authorId="0" ref="C271">
      <text>
        <t xml:space="preserve">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text>
    </comment>
    <comment authorId="0" ref="A139">
      <text>
        <t xml:space="preserve">Unranked source record; stable-ID order; open work before closed stages
Rank is workflow priority, not a breakthrough score.</t>
      </text>
    </comment>
    <comment authorId="0" ref="B139">
      <text>
        <t xml:space="preserve">Kinds: Canonical claim, Canonical catalogue claim
Explicit aliases: </t>
      </text>
    </comment>
    <comment authorId="0" ref="F271">
      <text>
        <t xml:space="preserve">Scoped result recorded; follow-up remains</t>
      </text>
    </comment>
    <comment authorId="0" ref="C139">
      <text>
        <t xml:space="preserve">Changing geometry/nonlocal auxiliary ports or uncharged retained transcripts escape the rational model. Full-array pass charging required for time conclusions.
No new current closure; historical limitations remain.
Next comparison: Compare the exact grammar and endpoint freedoms with uncertainty, quasiseparable, displacement and graph-induced rank results; scope-specific novelty remains unassessed.</t>
      </text>
    </comment>
    <comment authorId="0" ref="G271">
      <text>
        <t xml:space="preserve">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Explicit all-power-of-two radix-2 FFT realization: each matching is (I+G-Gswap)R, with two actual stable Green solves per stage, k=log2 N stages and O(N) working memory. Binary lookup8 in a DIT orientation removes three initial levels. Both remain Theta(N log N).</t>
      </text>
    </comment>
    <comment authorId="0" ref="A7">
      <text>
        <t xml:space="preserve">Workflow placement using existing family priority and current task scope (3); open work before closed stages
Rank is workflow priority, not a breakthrough score.</t>
      </text>
    </comment>
    <comment authorId="0" ref="I271">
      <text>
        <t xml:space="preserve">All exact source anchors:
PHASE45-GREEN-FUSION-20261011 | Incoming queue row34 | https://docs.google.com/spreadsheets/d/1BHaGJHkXxf_UfZdyTKF2zrWNFzIP4IvhaqFMj-83BjU/edit#gid=1395216284&amp;range=A34:V34</t>
      </text>
    </comment>
    <comment authorId="0" ref="B7">
      <text>
        <t xml:space="preserve">Kinds: Canonical claim, Canonical catalogue claim
Explicit aliases: </t>
      </text>
    </comment>
    <comment authorId="0" ref="F139">
      <text>
        <t xml:space="preserve">Accepted result at cited scope; recorded follow-up open</t>
      </text>
    </comment>
    <comment authorId="0" ref="J271">
      <text>
        <t xml:space="preserve">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text>
    </comment>
    <comment authorId="0" ref="G139">
      <text>
        <t xml:space="preserve">Accepted scoped whole-word and routed sequential-state obstructions.</t>
      </text>
    </comment>
    <comment authorId="0" ref="C7">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39">
      <text>
        <t xml:space="preserve">All exact source anchors:
ALG-050 | Catalogue: ALG-050 | https://docs.google.com/spreadsheets/d/1BHaGJHkXxf_UfZdyTKF2zrWNFzIP4IvhaqFMj-83BjU/edit#gid=214001001&amp;range=A84:AF84
ALG-050 | novelity breakthough: ALG-050 | https://docs.google.com/spreadsheets/d/1BHaGJHkXxf_UfZdyTKF2zrWNFzIP4IvhaqFMj-83BjU/edit#gid=214001003&amp;range=A61:Z61</t>
      </text>
    </comment>
    <comment authorId="0" ref="F7">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39">
      <text>
        <t xml:space="preserve">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text>
    </comment>
    <comment authorId="0" ref="G7">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7">
      <text>
        <t xml:space="preserve">All exact source anchors:
ALG-CHIRP-ELIM | Catalogue: ALG-CHIRP-ELIM | https://docs.google.com/spreadsheets/d/1BHaGJHkXxf_UfZdyTKF2zrWNFzIP4IvhaqFMj-83BjU/edit#gid=214001001&amp;range=A11:AF11
ALG-CHIRP-ELIM | novelity breakthough: ALG-CHIRP-ELIM | https://docs.google.com/spreadsheets/d/1BHaGJHkXxf_UfZdyTKF2zrWNFzIP4IvhaqFMj-83BjU/edit#gid=214001003&amp;range=A17:Z17</t>
      </text>
    </comment>
    <comment authorId="0" ref="J7">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7">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2">
      <text>
        <t xml:space="preserve">Unranked source record; stable-ID order; open work before closed stages
Rank is workflow priority, not a breakthrough score.</t>
      </text>
    </comment>
    <comment authorId="0" ref="B272">
      <text>
        <t xml:space="preserve">Kinds: Research workflow
Explicit aliases: </t>
      </text>
    </comment>
    <comment authorId="0" ref="C272">
      <text>
        <t xml:space="preserve">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Implementation pending
Prior note, preserved verbatim:
Exact field with supplied primitive roots and complete rejection verification.
Classical Prony/pruning synthesis; interface priority unresolved.
Implementation pending</t>
      </text>
    </comment>
    <comment authorId="0" ref="A140">
      <text>
        <t xml:space="preserve">Unranked source record; stable-ID order; open work before closed stages
Rank is workflow priority, not a breakthrough score.</t>
      </text>
    </comment>
    <comment authorId="0" ref="B140">
      <text>
        <t xml:space="preserve">Kinds: Canonical claim, Canonical catalogue claim
Explicit aliases: </t>
      </text>
    </comment>
    <comment authorId="0" ref="F272">
      <text>
        <t xml:space="preserve">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https://docs.google.com/spreadsheets/d/1BHaGJHkXxf_UfZdyTKF2zrWNFzIP4IvhaqFMj-83BjU/edit#gid=1877766156&amp;range=A10:V10
Prior overview wording: Scoped result recorded; follow-up remains</t>
      </text>
    </comment>
    <comment authorId="0" ref="C140">
      <text>
        <t xml:space="preserve">Higher-degree/rational decoders, direct raw input, exact integer coefficients or stronger side information remain outside measured-information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G272">
      <text>
        <t xml:space="preserve">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recognizer update (10 October 2026): Independent review on 10 October 2026 accepts the unified supplied-prime-field dispatcher. Sparse acceptance returns all N…
Prior note, preserved verbatim: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text>
    </comment>
    <comment authorId="0" ref="A8">
      <text>
        <t xml:space="preserve">Workflow placement using existing family priority and current task scope (3); open work before closed stages
Rank is workflow priority, not a breakthrough score.</t>
      </text>
    </comment>
    <comment authorId="0" ref="I272">
      <text>
        <t xml:space="preserve">All exact source anchors:
Q07 | Research queue row10 | https://docs.google.com/spreadsheets/d/1BHaGJHkXxf_UfZdyTKF2zrWNFzIP4IvhaqFMj-83BjU/edit#gid=1877766156&amp;range=A10:V10</t>
      </text>
    </comment>
    <comment authorId="0" ref="B8">
      <text>
        <t xml:space="preserve">Kinds: Canonical claim, Canonical catalogue claim, Theorem view
Explicit aliases: </t>
      </text>
    </comment>
    <comment authorId="0" ref="F140">
      <text>
        <t xml:space="preserve">Accepted result at cited scope; recorded follow-up open</t>
      </text>
    </comment>
    <comment authorId="0" ref="J272">
      <text>
        <t xml:space="preserve">2026-10-12 16:17 UTC; independently accepted bounded ternary raw Weyl interface.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R04, R20
Prior note, preserved verbatim:
R04, R20</t>
      </text>
    </comment>
    <comment authorId="0" ref="G140">
      <text>
        <t xml:space="preserve">Accepted scoped algebraic/rank and stability gates; finite examples not asymptotic proof.</t>
      </text>
    </comment>
    <comment authorId="0" ref="C8">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40">
      <text>
        <t xml:space="preserve">All exact source anchors:
ALG-052 | Catalogue: ALG-052 | https://docs.google.com/spreadsheets/d/1BHaGJHkXxf_UfZdyTKF2zrWNFzIP4IvhaqFMj-83BjU/edit#gid=214001001&amp;range=A147:AF147
ALG-052 | novelity breakthough: ALG-052 | https://docs.google.com/spreadsheets/d/1BHaGJHkXxf_UfZdyTKF2zrWNFzIP4IvhaqFMj-83BjU/edit#gid=214001003&amp;range=A156:Z156</t>
      </text>
    </comment>
    <comment authorId="0" ref="F8">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40">
      <text>
        <t xml:space="preserve">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text>
    </comment>
    <comment authorId="0" ref="G8">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8">
      <text>
        <t xml:space="preserve">All exact source anchors:
C06 | Catalogue: C06 | https://docs.google.com/spreadsheets/d/1BHaGJHkXxf_UfZdyTKF2zrWNFzIP4IvhaqFMj-83BjU/edit#gid=214001001&amp;range=A12:AF12
C06 | novelity breakthough: C06 | https://docs.google.com/spreadsheets/d/1BHaGJHkXxf_UfZdyTKF2zrWNFzIP4IvhaqFMj-83BjU/edit#gid=214001003&amp;range=A18:Z18
C06 | Theorem register row28 | https://docs.google.com/spreadsheets/d/1BHaGJHkXxf_UfZdyTKF2zrWNFzIP4IvhaqFMj-83BjU/edit#gid=404576783&amp;range=A28:V28
C06 | Prior work row10 | https://docs.google.com/spreadsheets/d/1BHaGJHkXxf_UfZdyTKF2zrWNFzIP4IvhaqFMj-83BjU/edit#gid=562593543&amp;range=A10:V10</t>
      </text>
    </comment>
    <comment authorId="0" ref="J8">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8">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3">
      <text>
        <t xml:space="preserve">Unranked source record; stable-ID order; open work before closed stages
Rank is workflow priority, not a breakthrough score.</t>
      </text>
    </comment>
    <comment authorId="0" ref="B273">
      <text>
        <t xml:space="preserve">Kinds: Research workflow
Explicit aliases: </t>
      </text>
    </comment>
    <comment authorId="0" ref="C273">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Base-field-only length three remains unproved as well as a growing-dimensional full-B upper construction. The accepted displayed upper uses a genuine quadratic extension. Fixed-dimensional polynomial-in-log-q exact preparation remains accepted; production and numerical…
Prior note, preserved verbatim: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t>
      </text>
    </comment>
    <comment authorId="0" ref="A141">
      <text>
        <t xml:space="preserve">Unranked source record; stable-ID order; open work before closed stages
Rank is workflow priority, not a breakthrough score.</t>
      </text>
    </comment>
    <comment authorId="0" ref="B141">
      <text>
        <t xml:space="preserve">Kinds: Canonical claim, Canonical catalogue claim
Explicit aliases: </t>
      </text>
    </comment>
    <comment authorId="0" ref="F273">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C141">
      <text>
        <t xml:space="preserve">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73">
      <text>
        <t xml:space="preserve">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Prior displayed cell, preserved verbatim: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note, preserved verbatim: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SP11 evidence/SP11.md is SHA-256 4aed4e38953ac9266f8dbe8995dae1d61046f02972f11c5434c018681eac8df5 in Library libfile_c587a06594ac8191b9479f3c402f42db. The accepted source is explicitly bound to supplement_v3/H01-H05; its ledger is…
Prior note, preserved verbatim: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t>
      </text>
    </comment>
    <comment authorId="0" ref="A9">
      <text>
        <t xml:space="preserve">Workflow placement using existing family priority and current task scope (3); open work before closed stages
Rank is workflow priority, not a breakthrough score.</t>
      </text>
    </comment>
    <comment authorId="0" ref="I273">
      <text>
        <t xml:space="preserve">All exact source anchors:
Q11 | Research queue row14 | https://docs.google.com/spreadsheets/d/1BHaGJHkXxf_UfZdyTKF2zrWNFzIP4IvhaqFMj-83BjU/edit#gid=1877766156&amp;range=A14:V14</t>
      </text>
    </comment>
    <comment authorId="0" ref="B9">
      <text>
        <t xml:space="preserve">Kinds: Research workflow
Explicit aliases: </t>
      </text>
    </comment>
    <comment authorId="0" ref="F141">
      <text>
        <t xml:space="preserve">Accepted result at cited scope; recorded follow-up open</t>
      </text>
    </comment>
    <comment authorId="0" ref="J273">
      <text>
        <t xml:space="preserve">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Prior displayed cell, preserved verbatim: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note, preserved verbatim: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Fully qualified review verdicts: supplement_v3/H01-H05 ACCEPT; supplement_v3/H12 REJECTS generic FFT/runtime promotion; supplement_v3/H13-H15 OPEN for broader upper constructions, production/numerical scope and priority. These H review labels are…
Prior note, preserved verbatim: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 authorId="0" ref="G141">
      <text>
        <t xml:space="preserve">Accepted promised recurrence synthesis; randomized verification is not deterministic certification.</t>
      </text>
    </comment>
    <comment authorId="0" ref="C9">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41">
      <text>
        <t xml:space="preserve">All exact source anchors:
ALG-053 | Catalogue: ALG-053 | https://docs.google.com/spreadsheets/d/1BHaGJHkXxf_UfZdyTKF2zrWNFzIP4IvhaqFMj-83BjU/edit#gid=214001001&amp;range=A148:AF148
ALG-053 | novelity breakthough: ALG-053 | https://docs.google.com/spreadsheets/d/1BHaGJHkXxf_UfZdyTKF2zrWNFzIP4IvhaqFMj-83BjU/edit#gid=214001003&amp;range=A157:Z157</t>
      </text>
    </comment>
    <comment authorId="0" ref="F9">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41">
      <text>
        <t xml:space="preserve">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text>
    </comment>
    <comment authorId="0" ref="G9">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9">
      <text>
        <t xml:space="preserve">All exact source anchors:
Q13 | Research queue row16 | https://docs.google.com/spreadsheets/d/1BHaGJHkXxf_UfZdyTKF2zrWNFzIP4IvhaqFMj-83BjU/edit#gid=1877766156&amp;range=A16:V16</t>
      </text>
    </comment>
    <comment authorId="0" ref="J9">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9">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4">
      <text>
        <t xml:space="preserve">Unranked source record; stable-ID order; open work before closed stages
Rank is workflow priority, not a breakthrough score.</t>
      </text>
    </comment>
    <comment authorId="0" ref="B274">
      <text>
        <t xml:space="preserve">Kinds: Research workflow
Explicit aliases: </t>
      </text>
    </comment>
    <comment authorId="0" ref="C274">
      <text>
        <t xml:space="preserve">Final proof keeps one affine endpoint, or complex prime length for two arbitrary endpoints. No arbitrary-depth/approximate extension.
Final Delvaux–Van Barel 2008 comparison complete. rank discrepancy bridge distinct relative to DV2008 final; worldwide unresolved. Classical overlap: Prime arbitrary-minor full spark is classical Theorem 4, pp.1592-1593.
Not applicable to abstract proof</t>
      </text>
    </comment>
    <comment authorId="0" ref="A142">
      <text>
        <t xml:space="preserve">Unranked source record; stable-ID order; open work before closed stages
Rank is workflow priority, not a breakthrough score.</t>
      </text>
    </comment>
    <comment authorId="0" ref="B142">
      <text>
        <t xml:space="preserve">Kinds: Canonical claim, Canonical catalogue claim
Explicit aliases: </t>
      </text>
    </comment>
    <comment authorId="0" ref="F274">
      <text>
        <t xml:space="preserve">Proof closed at cited scope; recorded follow-up open
Source: https://docs.google.com/spreadsheets/d/1BHaGJHkXxf_UfZdyTKF2zrWNFzIP4IvhaqFMj-83BjU/edit#gid=1877766156&amp;range=A15:V15
Prior overview wording: Scoped result recorded; follow-up remains</t>
      </text>
    </comment>
    <comment authorId="0" ref="C142">
      <text>
        <t xml:space="preserve">Original odd-k m&lt;q regime is not proved by square/fixed-radix extension. Cannot replace missing first P call by cached data.
No new current closure; historical limitations remain.
Next comparison: Compare classical volume, uncertainty, Schur and selected-output tools under the exact source/retained-state interface; account for normalization and information dimension.</t>
      </text>
    </comment>
    <comment authorId="0" ref="G274">
      <text>
        <t xml:space="preserve">C04 three-stage discrepancy proof reconstructed with endpoint restrictions explicit.</t>
      </text>
    </comment>
    <comment authorId="0" ref="A10">
      <text>
        <t xml:space="preserve">Workflow placement using existing family priority and current task scope (2); open work before closed stages
Rank is workflow priority, not a breakthrough score.</t>
      </text>
    </comment>
    <comment authorId="0" ref="I274">
      <text>
        <t xml:space="preserve">All exact source anchors:
Q12 | Research queue row15 | https://docs.google.com/spreadsheets/d/1BHaGJHkXxf_UfZdyTKF2zrWNFzIP4IvhaqFMj-83BjU/edit#gid=1877766156&amp;range=A15:V15</t>
      </text>
    </comment>
    <comment authorId="0" ref="B10">
      <text>
        <t xml:space="preserve">Kinds: Canonical claim, Canonical catalogue claim
Explicit aliases: </t>
      </text>
    </comment>
    <comment authorId="0" ref="F142">
      <text>
        <t xml:space="preserve">Accepted result at cited scope; recorded follow-up open</t>
      </text>
    </comment>
    <comment authorId="0" ref="J274">
      <text>
        <t xml:space="preserve">R31</t>
      </text>
    </comment>
    <comment authorId="0" ref="G142">
      <text>
        <t xml:space="preserve">Accepted within stated bank geometry.</t>
      </text>
    </comment>
    <comment authorId="0" ref="C10">
      <text>
        <t xml:space="preserve">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2">
      <text>
        <t xml:space="preserve">All exact source anchors:
ALG-056 | Catalogue: ALG-056 | https://docs.google.com/spreadsheets/d/1BHaGJHkXxf_UfZdyTKF2zrWNFzIP4IvhaqFMj-83BjU/edit#gid=214001001&amp;range=A149:AF149
ALG-056 | novelity breakthough: ALG-056 | https://docs.google.com/spreadsheets/d/1BHaGJHkXxf_UfZdyTKF2zrWNFzIP4IvhaqFMj-83BjU/edit#gid=214001003&amp;range=A158:Z158</t>
      </text>
    </comment>
    <comment authorId="0" ref="F10">
      <text>
        <t xml:space="preserve">Accepted result at cited scope; recorded follow-up open</t>
      </text>
    </comment>
    <comment authorId="0" ref="J142">
      <text>
        <t xml:space="preserve">https://github.com/AgentSlop-Si/research/blob/main/math/archive/objects/25/25714db4a29fb0d86f50cd18d252904482c68088ae45c3b91f9d38dd8efc77aa__INTEGRATED_RESULTS.md | export SHA256 25714db4a29fb0d86f50cd18d252904482c68088ae45c3b91f9d38dd8efc77aa</t>
      </text>
    </comment>
    <comment authorId="0" ref="G10">
      <text>
        <t xml:space="preserve">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0">
      <text>
        <t xml:space="preserve">All exact source anchors:
ALG-CHAR2-CONTRACTION | Catalogue: ALG-CHAR2-CONTRACTION | https://docs.google.com/spreadsheets/d/1BHaGJHkXxf_UfZdyTKF2zrWNFzIP4IvhaqFMj-83BjU/edit#gid=214001001&amp;range=A93:AF93
ALG-CHAR2-CONTRACTION | novelity breakthough: ALG-CHAR2-CONTRACTION | https://docs.google.com/spreadsheets/d/1BHaGJHkXxf_UfZdyTKF2zrWNFzIP4IvhaqFMj-83BjU/edit#gid=214001003&amp;range=A112:Z112</t>
      </text>
    </comment>
    <comment authorId="0" ref="J10">
      <text>
        <t xml:space="preserve">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75">
      <text>
        <t xml:space="preserve">Unranked source record; stable-ID order; open work before closed stages
Rank is workflow priority, not a breakthrough score.</t>
      </text>
    </comment>
    <comment authorId="0" ref="B275">
      <text>
        <t xml:space="preserve">Kinds: Research workflow
Explicit aliases: </t>
      </text>
    </comment>
    <comment authorId="0" ref="C27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Prior note,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t>
      </text>
    </comment>
    <comment authorId="0" ref="A143">
      <text>
        <t xml:space="preserve">Unranked source record; stable-ID order; open work before closed stages
Rank is workflow priority, not a breakthrough score.</t>
      </text>
    </comment>
    <comment authorId="0" ref="B143">
      <text>
        <t xml:space="preserve">Kinds: Canonical claim, Canonical catalogue claim
Explicit aliases: </t>
      </text>
    </comment>
    <comment authorId="0" ref="F27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https://docs.google.com/spreadsheets/d/1BHaGJHkXxf_UfZdyTKF2zrWNFzIP4IvhaqFMj-83BjU/edit#gid=1877766156&amp;range=A19:V19
Prior overview wording: Scoped result recorded; follow-up remains</t>
      </text>
    </comment>
    <comment authorId="0" ref="C143">
      <text>
        <t xml:space="preserve">Original-source-generated jets have only N independent inputs and are not the arbitrary-jet interface. No finite-field, nonlinear, packed-word, unbounded-coefficient or general FFT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G27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For fixed 0&lt;α&lt;1/2 and c&gt;0, all-length O(N) dense output has ||error||∞ ≤ Cα N^(−α)||x||₂ with probability ≥1−N^(−c), using fresh randomness per fixed input.
Prior note, preserved verbatim:
For fixed 0&lt;α&lt;1/2 and c&gt;0, all-length O(N) dense output has ||error||∞ ≤ Cα N^(−α)||x||₂ with probability ≥1−N^(−c), using fresh randomness per fixed input.</t>
      </text>
    </comment>
    <comment authorId="0" ref="A11">
      <text>
        <t xml:space="preserve">Workflow placement using existing family priority and current task scope (2); open work before closed stages
Rank is workflow priority, not a breakthrough score.</t>
      </text>
    </comment>
    <comment authorId="0" ref="I275">
      <text>
        <t xml:space="preserve">All exact source anchors:
Q16 | Research queue row19 | https://docs.google.com/spreadsheets/d/1BHaGJHkXxf_UfZdyTKF2zrWNFzIP4IvhaqFMj-83BjU/edit#gid=1877766156&amp;range=A19:V19</t>
      </text>
    </comment>
    <comment authorId="0" ref="B11">
      <text>
        <t xml:space="preserve">Kinds: Canonical claim, Canonical catalogue claim
Explicit aliases: </t>
      </text>
    </comment>
    <comment authorId="0" ref="F143">
      <text>
        <t xml:space="preserve">2026-10-12 21:00 UTC; scoped review label clarification, research remains open.
Independent arbitrary-jet component theorem reviewed; original-input and general FFT lower bounds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Author Library libfile_c66f9fa6a6f481918fb485926da971da v1, SHA256 b48cb04558995f8ca9988e6ffbcacc6779935c7db8932fa14c54b4dac6f49284. Independent review libfile_fff234eac5e081918fa126ed306fb891 v0, SHA256…
Prior note, preserved verbatim: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t>
      </text>
    </comment>
    <comment authorId="0" ref="G143">
      <text>
        <t xml:space="preserve">Independent audit accepts all-size component theorem.</t>
      </text>
    </comment>
    <comment authorId="0" ref="C11">
      <text>
        <t xml:space="preserve">Prior existence of each ingredient does not alone show the complete fixed-root local coefficient/application is old.
No new current closure; historical limitations remain.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43">
      <text>
        <t xml:space="preserve">All exact source anchors:
ALG-057 | Catalogue: ALG-057 | https://docs.google.com/spreadsheets/d/1BHaGJHkXxf_UfZdyTKF2zrWNFzIP4IvhaqFMj-83BjU/edit#gid=214001001&amp;range=A150:AF150
ALG-057 | novelity breakthough: ALG-057 | https://docs.google.com/spreadsheets/d/1BHaGJHkXxf_UfZdyTKF2zrWNFzIP4IvhaqFMj-83BjU/edit#gid=214001003&amp;range=A159:Z159</t>
      </text>
    </comment>
    <comment authorId="0" ref="F11">
      <text>
        <t xml:space="preserve">2026-10-12 21:00 UTC; scoped review label clarification, research remains open.
Recorded classical reductions; missing primary pages and exact application comparison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3">
      <text>
        <t xml:space="preserve">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text>
    </comment>
    <comment authorId="0" ref="G11">
      <text>
        <t xml:space="preserve">Exact reductions documented in saved primary comparison; primary source sections reopened during this catalogue pass.</t>
      </text>
    </comment>
    <comment authorId="0" ref="I11">
      <text>
        <t xml:space="preserve">All exact source anchors:
ALG-CLASSICAL-RS-INPUTS | Catalogue: ALG-CLASSICAL-RS-INPUTS | https://docs.google.com/spreadsheets/d/1BHaGJHkXxf_UfZdyTKF2zrWNFzIP4IvhaqFMj-83BjU/edit#gid=214001001&amp;range=A160:AF160
ALG-CLASSICAL-RS-INPUTS | novelity breakthough: ALG-CLASSICAL-RS-INPUTS | https://docs.google.com/spreadsheets/d/1BHaGJHkXxf_UfZdyTKF2zrWNFzIP4IvhaqFMj-83BjU/edit#gid=214001003&amp;range=A196:Z196</t>
      </text>
    </comment>
    <comment authorId="0" ref="J11">
      <text>
        <t xml:space="preserve">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76">
      <text>
        <t xml:space="preserve">Unranked source record; stable-ID order; open work before closed stages
Rank is workflow priority, not a breakthrough score.</t>
      </text>
    </comment>
    <comment authorId="0" ref="B276">
      <text>
        <t xml:space="preserve">Kinds: Research workflow
Explicit aliases: </t>
      </text>
    </comment>
    <comment authorId="0" ref="C276">
      <text>
        <t xml:space="preserve">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Prior displayed cell,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Prior note,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correction and numerical implementation pending</t>
      </text>
    </comment>
    <comment authorId="0" ref="A144">
      <text>
        <t xml:space="preserve">Unranked source record; stable-ID order; open work before closed stages
Rank is workflow priority, not a breakthrough score.</t>
      </text>
    </comment>
    <comment authorId="0" ref="B144">
      <text>
        <t xml:space="preserve">Kinds: Canonical claim, Canonical catalogue claim
Explicit aliases: </t>
      </text>
    </comment>
    <comment authorId="0" ref="F276">
      <text>
        <t xml:space="preserve">2026-10-11 22:05 UTC; independently accepted bounded Weil convention/API.
Bounded fresh negative-chirp convention/API independently accepted; historical v25 remains unpatched and original exhaustive suites unrun.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https://docs.google.com/spreadsheets/d/1BHaGJHkXxf_UfZdyTKF2zrWNFzIP4IvhaqFMj-83BjU/edit#gid=1877766156&amp;range=A21:V21
Prior overview wording: Scoped result recorded; follow-up remains</t>
      </text>
    </comment>
    <comment authorId="0" ref="C144">
      <text>
        <t xml:space="preserve">Cheap G does not imply cheap bank conjugate. Finite full-bank N=16 construction not scalable solution. Different arbitrary input residues still require separate child applications.
No new current closure; historical limitations remain.
Next comparison: Compare classical volume, uncertainty, Schur and selected-output tools under the exact source/retained-state interface; account for normalization and information dimension.</t>
      </text>
    </comment>
    <comment authorId="0" ref="G276">
      <text>
        <t xml:space="preserve">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Prior displayed cell, preserved verbatim:
Corrected v26 theorem: exact row support |im B|, dense kernel, valuation profile and scoped Weil-word exclusions. Printed upper-shear sign is rejected and repaired.
Prior note, preserved verbatim:
Corrected v26 theorem: exact row support |im B|, dense kernel, valuation profile and scoped Weil-word exclusions. Printed upper-shear sign is rejected and repaired.</t>
      </text>
    </comment>
    <comment authorId="0" ref="A12">
      <text>
        <t xml:space="preserve">Workflow placement using existing family priority and current task scope (2); open work before closed stages
Rank is workflow priority, not a breakthrough score.</t>
      </text>
    </comment>
    <comment authorId="0" ref="I276">
      <text>
        <t xml:space="preserve">All exact source anchors:
Q18 | Research queue row21 | https://docs.google.com/spreadsheets/d/1BHaGJHkXxf_UfZdyTKF2zrWNFzIP4IvhaqFMj-83BjU/edit#gid=1877766156&amp;range=A21:V21
Q18 | Prior work row19 | https://docs.google.com/spreadsheets/d/1BHaGJHkXxf_UfZdyTKF2zrWNFzIP4IvhaqFMj-83BjU/edit#gid=562593543&amp;range=A19:V19</t>
      </text>
    </comment>
    <comment authorId="0" ref="B12">
      <text>
        <t xml:space="preserve">Kinds: Canonical claim, Canonical catalogue claim
Explicit aliases: </t>
      </text>
    </comment>
    <comment authorId="0" ref="F144">
      <text>
        <t xml:space="preserve">2026-10-12 21:00 UTC; scoped review label clarification, research remains open.
Bank-gauge identities and finite N16 control reviewed; uniform scalable construction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6">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R27, R28
Prior note, preserved verbatim:
R27, R28</t>
      </text>
    </comment>
    <comment authorId="0" ref="G144">
      <text>
        <t xml:space="preserve">Audits accept identities, finite N=16 zero-mask control and original-orientation distinctions.</t>
      </text>
    </comment>
    <comment authorId="0" ref="C12">
      <text>
        <t xml:space="preserve">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K276">
      <text>
        <t xml:space="preserve">2026-10-11 22:05 UTC; independently accepted bounded Weil convention/API.
2026-10-11 22:05 UTC
Prior displayed cell, preserved verbatim:
2026-10-11 17:24–17:31 UTC</t>
      </text>
    </comment>
    <comment authorId="0" ref="I144">
      <text>
        <t xml:space="preserve">All exact source anchors:
ALG-058 | Catalogue: ALG-058 | https://docs.google.com/spreadsheets/d/1BHaGJHkXxf_UfZdyTKF2zrWNFzIP4IvhaqFMj-83BjU/edit#gid=214001001&amp;range=A151:AF151
ALG-058 | novelity breakthough: ALG-058 | https://docs.google.com/spreadsheets/d/1BHaGJHkXxf_UfZdyTKF2zrWNFzIP4IvhaqFMj-83BjU/edit#gid=214001003&amp;range=A160:Z160</t>
      </text>
    </comment>
    <comment authorId="0" ref="F12">
      <text>
        <t xml:space="preserve">Accepted result at cited scope; recorded follow-up open</t>
      </text>
    </comment>
    <comment authorId="0" ref="J144">
      <text>
        <t xml:space="preserve">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text>
    </comment>
    <comment authorId="0" ref="G12">
      <text>
        <t xml:space="preserve">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2">
      <text>
        <t xml:space="preserve">All exact source anchors:
ALG-CONTENT-OBSTRUCTIONS | Catalogue: ALG-CONTENT-OBSTRUCTIONS | https://docs.google.com/spreadsheets/d/1BHaGJHkXxf_UfZdyTKF2zrWNFzIP4IvhaqFMj-83BjU/edit#gid=214001001&amp;range=A92:AF92
ALG-CONTENT-OBSTRUCTIONS | novelity breakthough: ALG-CONTENT-OBSTRUCTIONS | https://docs.google.com/spreadsheets/d/1BHaGJHkXxf_UfZdyTKF2zrWNFzIP4IvhaqFMj-83BjU/edit#gid=214001003&amp;range=A113:Z113</t>
      </text>
    </comment>
    <comment authorId="0" ref="J12">
      <text>
        <t xml:space="preserve">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77">
      <text>
        <t xml:space="preserve">Unranked source record; stable-ID order; open work before closed stages
Rank is workflow priority, not a breakthrough score.</t>
      </text>
    </comment>
    <comment authorId="0" ref="B277">
      <text>
        <t xml:space="preserve">Kinds: Research workflow
Explicit aliases: </t>
      </text>
    </comment>
    <comment authorId="0" ref="C277">
      <text>
        <t xml:space="preserve">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Prior displayed cell, preserved verbatim: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note, preserved verbatim:
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displayed cell, preserved verbatim: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note, preserved verbatim: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displayed cell,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Prior note,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finite-precision implementation pending</t>
      </text>
    </comment>
    <comment authorId="0" ref="A145">
      <text>
        <t xml:space="preserve">Unranked source record; stable-ID order; open work before closed stages
Rank is workflow priority, not a breakthrough score.</t>
      </text>
    </comment>
    <comment authorId="0" ref="B145">
      <text>
        <t xml:space="preserve">Kinds: Canonical claim, Canonical catalogue claim
Explicit aliases: </t>
      </text>
    </comment>
    <comment authorId="0" ref="F277">
      <text>
        <t xml:space="preserve">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Prior displayed cell, preserved verbatim:
Bounded Q19 rational-box coefficient/weight uncertainty reference independently accepted; exact-input predecessor retained. Broader structural uncertainty and production/streaming gates remain OPEN.
Prior note, preserved verbatim:
2026-10-11 22:49 UTC; independently accepted bounded rational-box implementation.
Bounded Q19 rational-box coefficient/weight uncertainty reference independently accepted; exact-input predecessor retained. Broader structural uncertainty and production/streaming gates remain OPEN.
Prior displayed cell, preserved verbatim:
Bounded exact-rational reference certifier accepted for existing P11 section 2.7; broader uncertainty/production certification open.
Prior note, preserved verbatim:
2026-10-11 21:30 UTC; independently accepted bounded rational certifier.
Bounded exact-rational reference certifier accepted for existing P11 section 2.7; broader uncertainty/production certification open.
Prior displayed cell, preserved verbatim:
Accepted result at cited scope; recorded follow-up open
Prior note, preserved verbatim:
Accepted result at cited scope; recorded follow-up open</t>
      </text>
    </comment>
    <comment authorId="0" ref="C145">
      <text>
        <t xml:space="preserve">Filtered time-domain vector is not full spectrum. Correction rank does not imply scalar cost lower bound. Binary-mask-only label recovery needs &gt;=log2N masks and explicitly materialized outputs NlogN, not general complexity.
No new current closure; historical limitations remain.
Next comparison: Compare classical volume, uncertainty, Schur and selected-output tools under the exact source/retained-state interface; account for normalization and information dimension.</t>
      </text>
    </comment>
    <comment authorId="0" ref="G277">
      <text>
        <t xml:space="preserve">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Prior displayed cell, preserved verbatim: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note, preserved verbatim: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displayed cell, preserved verbatim: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note, preserved verbatim: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displayed cell, preserved verbatim:
Baseline P11/R29 accepts the Phase18 curvature/holonomy theorem at SHA-256 9be4a2795988244f0658fc9e90c0e7181d5d02a0325a738ee2045e3b4377ddfa. The separate phase-cone addendum is accepted in math-update-2026-10-10-1340-public.zip (Library…
Prior note, preserved verbatim: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t>
      </text>
    </comment>
    <comment authorId="0" ref="A13">
      <text>
        <t xml:space="preserve">Workflow placement using existing family priority and current task scope (2); open work before closed stages
Rank is workflow priority, not a breakthrough score.</t>
      </text>
    </comment>
    <comment authorId="0" ref="I277">
      <text>
        <t xml:space="preserve">All exact source anchors:
Q19 | Research queue row22 | https://docs.google.com/spreadsheets/d/1BHaGJHkXxf_UfZdyTKF2zrWNFzIP4IvhaqFMj-83BjU/edit#gid=1877766156&amp;range=A22:V22</t>
      </text>
    </comment>
    <comment authorId="0" ref="B13">
      <text>
        <t xml:space="preserve">Kinds: Canonical claim, Canonical catalogue claim
Explicit aliases: </t>
      </text>
    </comment>
    <comment authorId="0" ref="F145">
      <text>
        <t xml:space="preserve">2026-10-12 21:00 UTC; scoped review label clarification, research remains open.
CRT/filter identities reviewed; numerical stability and practical speedup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7">
      <text>
        <t xml:space="preserve">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Prior displayed cell, preserved verbatim: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note, preserved verbatim: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displayed cell, preserved verbatim: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note, preserved verbatim: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displayed cell, preserved verbatim:
R29
Prior note, preserved verbatim:
R29</t>
      </text>
    </comment>
    <comment authorId="0" ref="G145">
      <text>
        <t xml:space="preserve">Independent audits accept exact identities and corrected interface meanings.</t>
      </text>
    </comment>
    <comment authorId="0" ref="C13">
      <text>
        <t xml:space="preserve">Does not produce a pure d-power right side without already knowing the unknown content support.
Q03: Keep common-good-component and no repeated-prime assumptions. Implementation: Implementation pending
Next comparison: Compare exact local ordinary-discriminant leading terms and valuation formulas, not static factorization, against Lubinsky–Saff, root-of-unity q-polynomial literature and citations of the quasi-orthogonal discriminant papers.</t>
      </text>
    </comment>
    <comment authorId="0" ref="K277">
      <text>
        <t xml:space="preserve">2026-10-11 21:30 UTC; independently accepted bounded rational certifier.
2026-10-11 21:30 UTC
Prior displayed cell, preserved verbatim:
2026-10-11 17:24–17:31 UTC</t>
      </text>
    </comment>
    <comment authorId="0" ref="I145">
      <text>
        <t xml:space="preserve">All exact source anchors:
ALG-059 | Catalogue: ALG-059 | https://docs.google.com/spreadsheets/d/1BHaGJHkXxf_UfZdyTKF2zrWNFzIP4IvhaqFMj-83BjU/edit#gid=214001001&amp;range=A152:AF152
ALG-059 | novelity breakthough: ALG-059 | https://docs.google.com/spreadsheets/d/1BHaGJHkXxf_UfZdyTKF2zrWNFzIP4IvhaqFMj-83BjU/edit#gid=214001003&amp;range=A161:Z161</t>
      </text>
    </comment>
    <comment authorId="0" ref="F13">
      <text>
        <t xml:space="preserve">Accepted result at cited scope; recorded follow-up open</t>
      </text>
    </comment>
    <comment authorId="0" ref="J145">
      <text>
        <t xml:space="preserve">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text>
    </comment>
    <comment authorId="0" ref="G13">
      <text>
        <t xml:space="preserve">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text>
    </comment>
    <comment authorId="0" ref="I13">
      <text>
        <t xml:space="preserve">All exact source anchors:
ALG-CYCLOTOMIC-ORBIT | Catalogue: ALG-CYCLOTOMIC-ORBIT | https://docs.google.com/spreadsheets/d/1BHaGJHkXxf_UfZdyTKF2zrWNFzIP4IvhaqFMj-83BjU/edit#gid=214001001&amp;range=A159:AF159
ALG-CYCLOTOMIC-ORBIT | novelity breakthough: ALG-CYCLOTOMIC-ORBIT | https://docs.google.com/spreadsheets/d/1BHaGJHkXxf_UfZdyTKF2zrWNFzIP4IvhaqFMj-83BjU/edit#gid=214001003&amp;range=A197:Z197</t>
      </text>
    </comment>
    <comment authorId="0" ref="J13">
      <text>
        <t xml:space="preserve">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text>
    </comment>
    <comment authorId="0" ref="A278">
      <text>
        <t xml:space="preserve">Unranked source record; stable-ID order; open work before closed stages
Rank is workflow priority, not a breakthrough score.</t>
      </text>
    </comment>
    <comment authorId="0" ref="B278">
      <text>
        <t xml:space="preserve">Kinds: Research workflow
Explicit aliases: </t>
      </text>
    </comment>
    <comment authorId="0" ref="C278">
      <text>
        <t xml:space="preserve">Complete proof accepted; finite controls are supplemental. Weighted monomials and unrestricted runtime are outside scope.
Final Delvaux–Van Barel 2008 comparison complete. cycle rank optimization distinct relative to DV2008 final; worldwide unresolved. Classical overlap: Theorem 15, pp.1603-1604, uses negation pairing for unitary cosine/sine block diagonalization.
Not applicable to abstract proof</t>
      </text>
    </comment>
    <comment authorId="0" ref="A146">
      <text>
        <t xml:space="preserve">Unranked source record; stable-ID order; open work before closed stages
Rank is workflow priority, not a breakthrough score.</t>
      </text>
    </comment>
    <comment authorId="0" ref="B146">
      <text>
        <t xml:space="preserve">Kinds: Canonical claim, Canonical catalogue claim
Explicit aliases: </t>
      </text>
    </comment>
    <comment authorId="0" ref="F278">
      <text>
        <t xml:space="preserve">Proof closed at cited scope; recorded follow-up open
Source: https://docs.google.com/spreadsheets/d/1BHaGJHkXxf_UfZdyTKF2zrWNFzIP4IvhaqFMj-83BjU/edit#gid=1877766156&amp;range=A24:V24
Prior overview wording: Scoped result recorded; follow-up remains</t>
      </text>
    </comment>
    <comment authorId="0" ref="C146">
      <text>
        <t xml:space="preserve">Branch sums, shared evaluators and high-support inverses outside. Dense/full-rank/full-commutator does not establish hardness. Orbit fusion computes a different stride Green operator, not DFT.
No new current closure; historical limitations remain.
Next comparison: Compare the exact grammar and endpoint freedoms with uncertainty, quasiseparable, displacement and graph-induced rank results; scope-specific novelty remains unassessed.</t>
      </text>
    </comment>
    <comment authorId="0" ref="G278">
      <text>
        <t xml:space="preserve">Permutation-displacement extremizer proof repaired at even size; exhaustive fresh N≤9 controls pass.</t>
      </text>
    </comment>
    <comment authorId="0" ref="A14">
      <text>
        <t xml:space="preserve">Workflow placement using existing family priority and current task scope (2); open work before closed stages
Rank is workflow priority, not a breakthrough score.</t>
      </text>
    </comment>
    <comment authorId="0" ref="I278">
      <text>
        <t xml:space="preserve">All exact source anchors:
Q21 | Research queue row24 | https://docs.google.com/spreadsheets/d/1BHaGJHkXxf_UfZdyTKF2zrWNFzIP4IvhaqFMj-83BjU/edit#gid=1877766156&amp;range=A24:V24</t>
      </text>
    </comment>
    <comment authorId="0" ref="B14">
      <text>
        <t xml:space="preserve">Kinds: Canonical claim, Canonical catalogue claim
Explicit aliases: </t>
      </text>
    </comment>
    <comment authorId="0" ref="F146">
      <text>
        <t xml:space="preserve">2026-10-12 21:00 UTC; scoped review label clarification, research remains open.
Guarded rank-sparsity and orbit identities reviewed; shared evaluators and broader interfaces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8">
      <text>
        <t xml:space="preserve">R32</t>
      </text>
    </comment>
    <comment authorId="0" ref="G146">
      <text>
        <t xml:space="preserve">Independent audit accepts theorem; uploaded modulation implementation has repeated-power Theta(Nlog N) flaw, repaired with running table.</t>
      </text>
    </comment>
    <comment authorId="0" ref="C14">
      <text>
        <t xml:space="preserve">None refutes half-degree target squarefreeness. Complex orthogonality with nonpositive weights supplies no automatic simple-zero theorem.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I146">
      <text>
        <t xml:space="preserve">All exact source anchors:
ALG-060 | Catalogue: ALG-060 | https://docs.google.com/spreadsheets/d/1BHaGJHkXxf_UfZdyTKF2zrWNFzIP4IvhaqFMj-83BjU/edit#gid=214001001&amp;range=A85:AF85
ALG-060 | novelity breakthough: ALG-060 | https://docs.google.com/spreadsheets/d/1BHaGJHkXxf_UfZdyTKF2zrWNFzIP4IvhaqFMj-83BjU/edit#gid=214001003&amp;range=A62:Z62</t>
      </text>
    </comment>
    <comment authorId="0" ref="F14">
      <text>
        <t xml:space="preserve">2026-10-12 21:00 UTC; scoped review label clarification, research remains open.
Failed shortcuts reviewed; characteristic-zero half-degree target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6">
      <text>
        <t xml:space="preserve">https://github.com/AgentSlop-Si/research/blob/main/math/archive/objects/de/de519608a7ea065ea1278805d3b987ae9aa4a2b6001aa5a4202c135bc3e8ec9a__PHASE12_AUDIT.md | export SHA256 c5c98e059939b604241ff8063bec71abbf94137bb866c2beb7a7fea1b9e804fe</t>
      </text>
    </comment>
    <comment authorId="0" ref="G14">
      <text>
        <t xml:space="preserve">Sector and q-derivative countercontrols saved; characteristic-two examples independently reconstructed in identities audit.</t>
      </text>
    </comment>
    <comment authorId="0" ref="I14">
      <text>
        <t xml:space="preserve">All exact source anchors:
ALG-FAILED-SIMPLICITY-ROUTES | Catalogue: ALG-FAILED-SIMPLICITY-ROUTES | https://docs.google.com/spreadsheets/d/1BHaGJHkXxf_UfZdyTKF2zrWNFzIP4IvhaqFMj-83BjU/edit#gid=214001001&amp;range=A180:AF180
ALG-FAILED-SIMPLICITY-ROUTES | novelity breakthough: ALG-FAILED-SIMPLICITY-ROUTES | https://docs.google.com/spreadsheets/d/1BHaGJHkXxf_UfZdyTKF2zrWNFzIP4IvhaqFMj-83BjU/edit#gid=214001003&amp;range=A219:Z219</t>
      </text>
    </comment>
    <comment authorId="0" ref="J14">
      <text>
        <t xml:space="preserve">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text>
    </comment>
    <comment authorId="0" ref="A279">
      <text>
        <t xml:space="preserve">Unranked source record; stable-ID order; open work before closed stages
Rank is workflow priority, not a breakthrough score.</t>
      </text>
    </comment>
    <comment authorId="0" ref="B279">
      <text>
        <t xml:space="preserve">Kinds: Research workflow
Explicit aliases: </t>
      </text>
    </comment>
    <comment authorId="0" ref="C279">
      <text>
        <t xml:space="preserve">Accepted for the exact N=256 affine-column layout. Fresh data reconstructed by the proof author; reviewer checked analytic reductions, not a second replay of every datum.
Final Delvaux–Van Barel 2008 comparison complete. fixed layout gate and certificate not in DV2008 final; worldwide unresolved.
Not applicable to abstract proof</t>
      </text>
    </comment>
    <comment authorId="0" ref="A147">
      <text>
        <t xml:space="preserve">Unranked source record; stable-ID order; open work before closed stages
Rank is workflow priority, not a breakthrough score.</t>
      </text>
    </comment>
    <comment authorId="0" ref="B147">
      <text>
        <t xml:space="preserve">Kinds: Canonical claim, Canonical catalogue claim
Explicit aliases: </t>
      </text>
    </comment>
    <comment authorId="0" ref="F279">
      <text>
        <t xml:space="preserve">Proof closed at cited scope; recorded follow-up open
Source: https://docs.google.com/spreadsheets/d/1BHaGJHkXxf_UfZdyTKF2zrWNFzIP4IvhaqFMj-83BjU/edit#gid=1877766156&amp;range=A25:V25
Prior overview wording: Scoped result recorded; follow-up remains</t>
      </text>
    </comment>
    <comment authorId="0" ref="C147">
      <text>
        <t xml:space="preserve">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Prior displayed cell,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Prior note,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Next comparison: Compare exact input families, all-coordinate verification and full cost ledger with Prony, rational generating functions and sparse interpolation; implementation repairs are separate.</t>
      </text>
    </comment>
    <comment authorId="0" ref="G279">
      <text>
        <t xml:space="preserve">Paired Jacobi gate and decisive N=256 affine-layout witnesses reconstructed.</t>
      </text>
    </comment>
    <comment authorId="0" ref="A15">
      <text>
        <t xml:space="preserve">Workflow placement using existing family priority and current task scope (2); open work before closed stages
Rank is workflow priority, not a breakthrough score.</t>
      </text>
    </comment>
    <comment authorId="0" ref="I279">
      <text>
        <t xml:space="preserve">All exact source anchors:
Q22 | Research queue row25 | https://docs.google.com/spreadsheets/d/1BHaGJHkXxf_UfZdyTKF2zrWNFzIP4IvhaqFMj-83BjU/edit#gid=1877766156&amp;range=A25:V25</t>
      </text>
    </comment>
    <comment authorId="0" ref="B15">
      <text>
        <t xml:space="preserve">Kinds: Canonical claim, Canonical catalogue claim
Explicit aliases: </t>
      </text>
    </comment>
    <comment authorId="0" ref="F147">
      <text>
        <t xml:space="preserve">2026-10-11 22:31 UTC; independently accepted bounded Newton/reset dispatcher.
Fresh finite exact-field/logical-word bounded dispatcher accepted; broad legacy migration, physical/bit/production and generic-transform scope remain open.
Prior displayed cell, preserved verbatim:
Needs review of current follow-up
Prior note, preserved verbatim:
Needs review of current follow-up</t>
      </text>
    </comment>
    <comment authorId="0" ref="J279">
      <text>
        <t xml:space="preserve">R33</t>
      </text>
    </comment>
    <comment authorId="0" ref="G147">
      <text>
        <t xml:space="preserve">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Prior displayed cell, preserved verbatim:
has zero order-2 Newton events yet every legacy r=2 branch rejects. This verifies an existing integration limitation, not a new theorem failure.
Prior note, preserved verbatim:
has zero order-2 Newton events yet every legacy r=2 branch rejects. This verifies an existing integration limitation, not a new theorem failure.</t>
      </text>
    </comment>
    <comment authorId="0" ref="C15">
      <text>
        <t xml:space="preserve">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7">
      <text>
        <t xml:space="preserve">All exact source anchors:
ALG-062 | Catalogue: ALG-062 | https://docs.google.com/spreadsheets/d/1BHaGJHkXxf_UfZdyTKF2zrWNFzIP4IvhaqFMj-83BjU/edit#gid=214001001&amp;range=A86:AF86
ALG-062 | novelity breakthough: ALG-062 | https://docs.google.com/spreadsheets/d/1BHaGJHkXxf_UfZdyTKF2zrWNFzIP4IvhaqFMj-83BjU/edit#gid=214001003&amp;range=A63:Z63</t>
      </text>
    </comment>
    <comment authorId="0" ref="F15">
      <text>
        <t xml:space="preserve">Uniform theorem open; separate fixed-family results accepted
Historical cell record before 2026-10-11 19:40 UTC (preserved):
Accepted result at cited scope; recorded follow-up open</t>
      </text>
    </comment>
    <comment authorId="0" ref="J147">
      <text>
        <t xml:space="preserve">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Prior displayed cell, preserved verbatim:
Library libfile_f41de0c342588191a0aa24c3398d1271 v0, ALG062_Dispatcher_Completeness_Audit_2026-10-11.zip; SHA256 4b57ae4714b3b7dca5124dae3de1aae2b092979917cced8c8383cfbb7c1d3245. Exact Library readback and 116 manifest payloads verified.…
Prior note, preserved verbatim: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t>
      </text>
    </comment>
    <comment authorId="0" ref="G15">
      <text>
        <t xml:space="preserve">OPEN: the all-composite/repeated-prime theorem is unproved. Accepted finite families in Q29 do not close this row.</t>
      </text>
    </comment>
    <comment authorId="0" ref="K147">
      <text>
        <t xml:space="preserve">2026-10-11 22:31 UTC; independently accepted bounded Newton/reset dispatcher.
2026-10-11 22:31 UTC
Prior displayed cell, preserved verbatim:
2026-10-11 17:24–17:31 UTC</t>
      </text>
    </comment>
    <comment authorId="0" ref="I15">
      <text>
        <t xml:space="preserve">All exact source anchors:
ALG-OPEN-UNIFORM-SQUAREFREE | Catalogue: ALG-OPEN-UNIFORM-SQUAREFREE | https://docs.google.com/spreadsheets/d/1BHaGJHkXxf_UfZdyTKF2zrWNFzIP4IvhaqFMj-83BjU/edit#gid=214001001&amp;range=A13:AF13
ALG-OPEN-UNIFORM-SQUAREFREE | novelity breakthough: ALG-OPEN-UNIFORM-SQUAREFREE | https://docs.google.com/spreadsheets/d/1BHaGJHkXxf_UfZdyTKF2zrWNFzIP4IvhaqFMj-83BjU/edit#gid=214001003&amp;range=A20:Z20</t>
      </text>
    </comment>
    <comment authorId="0" ref="J15">
      <text>
        <t xml:space="preserve">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K15">
      <text>
        <t xml:space="preserve">2026-10-11 19:40 UTC
Historical cell record before 2026-10-11 19:40 UTC (preserved):
2026-10-11 17:24–17:31 UTC</t>
      </text>
    </comment>
    <comment authorId="0" ref="A280">
      <text>
        <t xml:space="preserve">Unranked source record; stable-ID order; open work before closed stages
Rank is workflow priority, not a breakthrough score.</t>
      </text>
    </comment>
    <comment authorId="0" ref="B280">
      <text>
        <t xml:space="preserve">Kinds: Research workflow
Explicit aliases: </t>
      </text>
    </comment>
    <comment authorId="0" ref="C280">
      <text>
        <t xml:space="preserve">All eight saved witnesses rebuilt; 56 unsaved historical cases not rerun. Classical sparse-middle closure does not solve parameter search or target construction.
Final Delvaux–Van Barel 2008 comparison complete. fixed stage application not in DV2008 final; worldwide unresolved.
Not applicable to abstract proof</t>
      </text>
    </comment>
    <comment authorId="0" ref="A148">
      <text>
        <t xml:space="preserve">Unranked source record; stable-ID order; open work before closed stages
Rank is workflow priority, not a breakthrough score.</t>
      </text>
    </comment>
    <comment authorId="0" ref="B148">
      <text>
        <t xml:space="preserve">Kinds: Canonical claim, Canonical catalogue claim
Explicit aliases: </t>
      </text>
    </comment>
    <comment authorId="0" ref="F280">
      <text>
        <t xml:space="preserve">Proof closed at cited scope; recorded follow-up open
Source: https://docs.google.com/spreadsheets/d/1BHaGJHkXxf_UfZdyTKF2zrWNFzIP4IvhaqFMj-83BjU/edit#gid=1877766156&amp;range=A26:V26
Prior overview wording: Scoped result recorded; follow-up remains</t>
      </text>
    </comment>
    <comment authorId="0" ref="C148">
      <text>
        <t xml:space="preserve">Uploaded z^N=1 branch excludes valid inputs; unpermuted-character shortcut invalid after arbitrary permutation. Zero-defect source repeated exponentiation is Theta(Nlog N), repaired by hoisting.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80">
      <text>
        <t xml:space="preserve">Hadamard–Segre gauge gates and all eight saved modular witnesses reconstructed.</t>
      </text>
    </comment>
    <comment authorId="0" ref="A16">
      <text>
        <t xml:space="preserve">Workflow placement using existing family priority and current task scope (2); open work before closed stages
Rank is workflow priority, not a breakthrough score.</t>
      </text>
    </comment>
    <comment authorId="0" ref="I280">
      <text>
        <t xml:space="preserve">All exact source anchors:
Q23 | Research queue row26 | https://docs.google.com/spreadsheets/d/1BHaGJHkXxf_UfZdyTKF2zrWNFzIP4IvhaqFMj-83BjU/edit#gid=1877766156&amp;range=A26:V26</t>
      </text>
    </comment>
    <comment authorId="0" ref="B16">
      <text>
        <t xml:space="preserve">Kinds: Canonical claim, Canonical catalogue claim
Explicit aliases: </t>
      </text>
    </comment>
    <comment authorId="0" ref="F148">
      <text>
        <t xml:space="preserve">Accepted result at cited scope; recorded follow-up open</t>
      </text>
    </comment>
    <comment authorId="0" ref="J280">
      <text>
        <t xml:space="preserve">R34</t>
      </text>
    </comment>
    <comment authorId="0" ref="G148">
      <text>
        <t xml:space="preserve">Independent positive repair accepted; source nonsingular Woodbury bound becomes O(N(s+1)²+s³).</t>
      </text>
    </comment>
    <comment authorId="0" ref="C16">
      <text>
        <t xml:space="preserve">No repeated-p ramification, p≡3 mod4 analogue, or determination of unramified prime support.
Q03: Keep common-good-component and no repeated-prime assumptions.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48">
      <text>
        <t xml:space="preserve">All exact source anchors:
ALG-063 | Catalogue: ALG-063 | https://docs.google.com/spreadsheets/d/1BHaGJHkXxf_UfZdyTKF2zrWNFzIP4IvhaqFMj-83BjU/edit#gid=214001001&amp;range=A87:AF87
ALG-063 | novelity breakthough: ALG-063 | https://docs.google.com/spreadsheets/d/1BHaGJHkXxf_UfZdyTKF2zrWNFzIP4IvhaqFMj-83BjU/edit#gid=214001003&amp;range=A64:Z64</t>
      </text>
    </comment>
    <comment authorId="0" ref="F16">
      <text>
        <t xml:space="preserve">Accepted result at cited scope; recorded follow-up open</t>
      </text>
    </comment>
    <comment authorId="0" ref="J148">
      <text>
        <t xml:space="preserve">https://github.com/AgentSlop-Si/research/blob/main/math/archive/objects/28/289facfec75c2b6fdd651a2f16b85bc2e992b26a479c1e9370bdf10fb0f313ce__289facfec75c2b6fdd65__WOODBURY_AUDIT.md | export SHA256 289facfec75c2b6fdd651a2f16b85bc2e992b26a479c1e9370bdf10fb0f313ce</t>
      </text>
    </comment>
    <comment authorId="0" ref="G16">
      <text>
        <t xml:space="preserve">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text>
    </comment>
    <comment authorId="0" ref="I16">
      <text>
        <t xml:space="preserve">All exact source anchors:
ALG-RS-CONTENT-VALUATION | Catalogue: ALG-RS-CONTENT-VALUATION | https://docs.google.com/spreadsheets/d/1BHaGJHkXxf_UfZdyTKF2zrWNFzIP4IvhaqFMj-83BjU/edit#gid=214001001&amp;range=A25:AF25
ALG-RS-CONTENT-VALUATION | novelity breakthough: ALG-RS-CONTENT-VALUATION | https://docs.google.com/spreadsheets/d/1BHaGJHkXxf_UfZdyTKF2zrWNFzIP4IvhaqFMj-83BjU/edit#gid=214001003&amp;range=A34:Z34</t>
      </text>
    </comment>
    <comment authorId="0" ref="J16">
      <text>
        <t xml:space="preserve">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t>
      </text>
    </comment>
    <comment authorId="0" ref="A281">
      <text>
        <t xml:space="preserve">Unranked source record; stable-ID order; open work before closed stages
Rank is workflow priority, not a breakthrough score.</t>
      </text>
    </comment>
    <comment authorId="0" ref="B281">
      <text>
        <t xml:space="preserve">Kinds: Research workflow
Explicit aliases: </t>
      </text>
    </comment>
    <comment authorId="0" ref="C281">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Prior note,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unresolved. Classical overlap: Section 4, pp.1599-1603: multilevel Fourier hierarchy and standard FFT unitary factorization.
Not applicable to abstract proof</t>
      </text>
    </comment>
    <comment authorId="0" ref="A149">
      <text>
        <t xml:space="preserve">Unranked source record; stable-ID order; open work before closed stages
Rank is workflow priority, not a breakthrough score.</t>
      </text>
    </comment>
    <comment authorId="0" ref="B149">
      <text>
        <t xml:space="preserve">Kinds: Canonical claim, Canonical catalogue claim
Explicit aliases: </t>
      </text>
    </comment>
    <comment authorId="0" ref="F281">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https://docs.google.com/spreadsheets/d/1BHaGJHkXxf_UfZdyTKF2zrWNFzIP4IvhaqFMj-83BjU/edit#gid=1877766156&amp;range=A27:V27
Prior overview wording: Scoped result recorded; follow-up remains</t>
      </text>
    </comment>
    <comment authorId="0" ref="C149">
      <text>
        <t xml:space="preserve">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81">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Full Weyl-support/parity proof and strict dyadic chirp L≥m+1 barrier reconstructed with fresh controls.
Prior note, preserved verbatim:
Full Weyl-support/parity proof and strict dyadic chirp L≥m+1 barrier reconstructed with fresh controls.</t>
      </text>
    </comment>
    <comment authorId="0" ref="A17">
      <text>
        <t xml:space="preserve">Workflow placement using existing family priority and current task scope (2); open work before closed stages
Rank is workflow priority, not a breakthrough score.</t>
      </text>
    </comment>
    <comment authorId="0" ref="I281">
      <text>
        <t xml:space="preserve">All exact source anchors:
Q24 | Research queue row27 | https://docs.google.com/spreadsheets/d/1BHaGJHkXxf_UfZdyTKF2zrWNFzIP4IvhaqFMj-83BjU/edit#gid=1877766156&amp;range=A27:V27</t>
      </text>
    </comment>
    <comment authorId="0" ref="B17">
      <text>
        <t xml:space="preserve">Kinds: Canonical claim, Canonical catalogue claim
Explicit aliases: </t>
      </text>
    </comment>
    <comment authorId="0" ref="F149">
      <text>
        <t xml:space="preserve">Accepted result at cited scope; recorded follow-up open</t>
      </text>
    </comment>
    <comment authorId="0" ref="J281">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R36
Prior note, preserved verbatim:
R36</t>
      </text>
    </comment>
    <comment authorId="0" ref="G149">
      <text>
        <t xml:space="preserve">Independent audit accepts identities and broader root-free recurrence extension.
Related current status (scope, not blanket theorem equivalence): Q07: Proof closed. Raw short-mode recognition strengthened on dyadic grids to O(N log(t+2)+t²). Application remains O(Nr).</t>
      </text>
    </comment>
    <comment authorId="0" ref="C17">
      <text>
        <t xml:space="preserve">No all odd composites, arbitrary prime powers, or all 5r². Congruence and p∤d guards cannot be silently dropped.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I149">
      <text>
        <t xml:space="preserve">All exact source anchors:
ALG-064 | Catalogue: ALG-064 | https://docs.google.com/spreadsheets/d/1BHaGJHkXxf_UfZdyTKF2zrWNFzIP4IvhaqFMj-83BjU/edit#gid=214001001&amp;range=A88:AF88
ALG-064 | novelity breakthough: ALG-064 | https://docs.google.com/spreadsheets/d/1BHaGJHkXxf_UfZdyTKF2zrWNFzIP4IvhaqFMj-83BjU/edit#gid=214001003&amp;range=A65:Z65</t>
      </text>
    </comment>
    <comment authorId="0" ref="F17">
      <text>
        <t xml:space="preserve">2026-10-12 21:00 UTC; scoped review label clarification, research remains open.
Fixed-base family reviews recorded; all-composite and repeated-prime extensions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9">
      <text>
        <t xml:space="preserve">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text>
    </comment>
    <comment authorId="0" ref="G17">
      <text>
        <t xml:space="preserve">Independent audits verify the uniform arguments and full fixed-base coefficient arrays; finite exceptional target certificates separately reconstructed.</t>
      </text>
    </comment>
    <comment authorId="0" ref="I17">
      <text>
        <t xml:space="preserve">All exact source anchors:
ALG-RS-FAMILIES | Catalogue: ALG-RS-FAMILIES | https://docs.google.com/spreadsheets/d/1BHaGJHkXxf_UfZdyTKF2zrWNFzIP4IvhaqFMj-83BjU/edit#gid=214001001&amp;range=A24:AF24
ALG-RS-FAMILIES | novelity breakthough: ALG-RS-FAMILIES | https://docs.google.com/spreadsheets/d/1BHaGJHkXxf_UfZdyTKF2zrWNFzIP4IvhaqFMj-83BjU/edit#gid=214001003&amp;range=A35:Z35</t>
      </text>
    </comment>
    <comment authorId="0" ref="J17">
      <text>
        <t xml:space="preserve">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text>
    </comment>
    <comment authorId="0" ref="A282">
      <text>
        <t xml:space="preserve">Unranked source record; stable-ID order; open work before closed stages
Rank is workflow priority, not a breakthrough score.</t>
      </text>
    </comment>
    <comment authorId="0" ref="B282">
      <text>
        <t xml:space="preserve">Kinds: Research workflow
Explicit aliases: </t>
      </text>
    </comment>
    <comment authorId="0" ref="C282">
      <text>
        <t xml:space="preserve">Exact impossibility allows invertible endpoints; metric floor requires unitary endpoints.
Classical spectral mechanism; exact application priority unresolved.
Not applicable to abstract proof</t>
      </text>
    </comment>
    <comment authorId="0" ref="A150">
      <text>
        <t xml:space="preserve">Unranked source record; stable-ID order; open work before closed stages
Rank is workflow priority, not a breakthrough score.</t>
      </text>
    </comment>
    <comment authorId="0" ref="B150">
      <text>
        <t xml:space="preserve">Kinds: Canonical claim, Canonical catalogue claim
Explicit aliases: </t>
      </text>
    </comment>
    <comment authorId="0" ref="F282">
      <text>
        <t xml:space="preserve">Proof closed at cited scope; recorded follow-up open
Source: https://docs.google.com/spreadsheets/d/1BHaGJHkXxf_UfZdyTKF2zrWNFzIP4IvhaqFMj-83BjU/edit#gid=1877766156&amp;range=A28:V28
Prior overview wording: Scoped result recorded; follow-up remains</t>
      </text>
    </comment>
    <comment authorId="0" ref="C150">
      <text>
        <t xml:space="preserve">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G282">
      <text>
        <t xml:space="preserve">Two-sided gauge spectrum gives rank/edit floor; operator denominator sharpened.</t>
      </text>
    </comment>
    <comment authorId="0" ref="A18">
      <text>
        <t xml:space="preserve">Workflow placement using existing family priority and current task scope (2); open work before closed stages
Rank is workflow priority, not a breakthrough score.</t>
      </text>
    </comment>
    <comment authorId="0" ref="I282">
      <text>
        <t xml:space="preserve">All exact source anchors:
Q25 | Research queue row28 | https://docs.google.com/spreadsheets/d/1BHaGJHkXxf_UfZdyTKF2zrWNFzIP4IvhaqFMj-83BjU/edit#gid=1877766156&amp;range=A28:V28</t>
      </text>
    </comment>
    <comment authorId="0" ref="B18">
      <text>
        <t xml:space="preserve">Kinds: Canonical claim, Canonical catalogue claim
Explicit aliases: </t>
      </text>
    </comment>
    <comment authorId="0" ref="F150">
      <text>
        <t xml:space="preserve">Accepted result at cited scope; recorded follow-up open</t>
      </text>
    </comment>
    <comment authorId="0" ref="J282">
      <text>
        <t xml:space="preserve">R25, R26</t>
      </text>
    </comment>
    <comment authorId="0" ref="G150">
      <text>
        <t xml:space="preserve">Independent audit accepts exact identity, minimax correction and conditioning refinement.
Related current status (scope, not blanket theorem equivalence): Q09: Proof closed. Exact periodic residual-energy gate permits certified omission of the residual.</t>
      </text>
    </comment>
    <comment authorId="0" ref="C18">
      <text>
        <t xml:space="preserve">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50">
      <text>
        <t xml:space="preserve">All exact source anchors:
ALG-065 | Catalogue: ALG-065 | https://docs.google.com/spreadsheets/d/1BHaGJHkXxf_UfZdyTKF2zrWNFzIP4IvhaqFMj-83BjU/edit#gid=214001001&amp;range=A168:AF168
ALG-065 | novelity breakthough: ALG-065 | https://docs.google.com/spreadsheets/d/1BHaGJHkXxf_UfZdyTKF2zrWNFzIP4IvhaqFMj-83BjU/edit#gid=214001003&amp;range=A206:Z206</t>
      </text>
    </comment>
    <comment authorId="0" ref="F18">
      <text>
        <t xml:space="preserve">Accepted result at cited scope; recorded follow-up open</t>
      </text>
    </comment>
    <comment authorId="0" ref="J150">
      <text>
        <t xml:space="preserve">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text>
    </comment>
    <comment authorId="0" ref="G18">
      <text>
        <t xml:space="preserve">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18">
      <text>
        <t xml:space="preserve">All exact source anchors:
ALG-RS-PAIR | Catalogue: ALG-RS-PAIR | https://docs.google.com/spreadsheets/d/1BHaGJHkXxf_UfZdyTKF2zrWNFzIP4IvhaqFMj-83BjU/edit#gid=214001001&amp;range=A23:AF23
ALG-RS-PAIR | novelity breakthough: ALG-RS-PAIR | https://docs.google.com/spreadsheets/d/1BHaGJHkXxf_UfZdyTKF2zrWNFzIP4IvhaqFMj-83BjU/edit#gid=214001003&amp;range=A36:Z36</t>
      </text>
    </comment>
    <comment authorId="0" ref="J18">
      <text>
        <t xml:space="preserve">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83">
      <text>
        <t xml:space="preserve">Unranked source record; stable-ID order; open work before closed stages
Rank is workflow priority, not a breakthrough score.</t>
      </text>
    </comment>
    <comment authorId="0" ref="B283">
      <text>
        <t xml:space="preserve">Kinds: Research workflow
Explicit aliases: </t>
      </text>
    </comment>
    <comment authorId="0" ref="C283">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Prior note,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N16 quartics and N32 remain sampled only.</t>
      </text>
    </comment>
    <comment authorId="0" ref="A151">
      <text>
        <t xml:space="preserve">Unranked source record; stable-ID order; open work before closed stages
Rank is workflow priority, not a breakthrough score.</t>
      </text>
    </comment>
    <comment authorId="0" ref="B151">
      <text>
        <t xml:space="preserve">Kinds: Canonical claim, Canonical catalogue claim
Explicit aliases: </t>
      </text>
    </comment>
    <comment authorId="0" ref="F283">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C151">
      <text>
        <t xml:space="preserve">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
Next comparison: Benchmark an end-to-end reproducible implementation against an appropriate tuned baseline; do not treat caching, bilinearity, Good–Thomas or real FFT packing as new mathematics.</t>
      </text>
    </comment>
    <comment authorId="0" ref="G283">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Original Phase39 N4/N8/N16 finite seven-Green exclusion closed: N16 complete cubic enumeration of 10,483,200 mappings per prime independently accepted; no quartic exhaustion or all-N extension.
Prior note, preserved verbatim:
Original Phase39 N4/N8/N16 finite seven-Green exclusion closed: N16 complete cubic enumeration of 10,483,200 mappings per prime independently accepted; no quartic exhaustion or all-N extension.</t>
      </text>
    </comment>
    <comment authorId="0" ref="A19">
      <text>
        <t xml:space="preserve">Workflow placement using existing family priority and current task scope (2); open work before closed stages
Rank is workflow priority, not a breakthrough score.</t>
      </text>
    </comment>
    <comment authorId="0" ref="I283">
      <text>
        <t xml:space="preserve">All exact source anchors:
Q26 | Research queue row29 | https://docs.google.com/spreadsheets/d/1BHaGJHkXxf_UfZdyTKF2zrWNFzIP4IvhaqFMj-83BjU/edit#gid=1877766156&amp;range=A29:V29</t>
      </text>
    </comment>
    <comment authorId="0" ref="B19">
      <text>
        <t xml:space="preserve">Kinds: Canonical claim, Canonical catalogue claim
Explicit aliases: </t>
      </text>
    </comment>
    <comment authorId="0" ref="F151">
      <text>
        <t xml:space="preserve">2026-10-12 21:00 UTC; scoped review label clarification, research remains open.
Scoped codelet review recorded; generic-root availability and bit analysis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3">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G151">
      <text>
        <t xml:space="preserve">Current source/evidence review accepts the exact codelet and checks its named implementation fields, but corrects the universal multiplication-count wording: 25 is an upper/fixed-instruction count, not exactly 25 nonidentity multiplications for every legal field/root.</t>
      </text>
    </comment>
    <comment authorId="0" ref="C19">
      <text>
        <t xml:space="preserve">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51">
      <text>
        <t xml:space="preserve">All exact source anchors:
ALG-067 | Catalogue: ALG-067 | https://docs.google.com/spreadsheets/d/1BHaGJHkXxf_UfZdyTKF2zrWNFzIP4IvhaqFMj-83BjU/edit#gid=214001001&amp;range=A169:AF169
ALG-067 | novelity breakthough: ALG-067 | https://docs.google.com/spreadsheets/d/1BHaGJHkXxf_UfZdyTKF2zrWNFzIP4IvhaqFMj-83BjU/edit#gid=214001003&amp;range=A207:Z207</t>
      </text>
    </comment>
    <comment authorId="0" ref="F19">
      <text>
        <t xml:space="preserve">Accepted result at cited scope; recorded follow-up open</t>
      </text>
    </comment>
    <comment authorId="0" ref="J151">
      <text>
        <t xml:space="preserve">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text>
    </comment>
    <comment authorId="0" ref="G19">
      <text>
        <t xml:space="preserve">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9">
      <text>
        <t xml:space="preserve">All exact source anchors:
ALG-RS-RECIPROCAL-CONTENT | Catalogue: ALG-RS-RECIPROCAL-CONTENT | https://docs.google.com/spreadsheets/d/1BHaGJHkXxf_UfZdyTKF2zrWNFzIP4IvhaqFMj-83BjU/edit#gid=214001001&amp;range=A91:AF91
ALG-RS-RECIPROCAL-CONTENT | novelity breakthough: ALG-RS-RECIPROCAL-CONTENT | https://docs.google.com/spreadsheets/d/1BHaGJHkXxf_UfZdyTKF2zrWNFzIP4IvhaqFMj-83BjU/edit#gid=214001003&amp;range=A114:Z114
ALG-RS-RECIPROCAL-CONTENT | Source comparisons row18 | https://docs.google.com/spreadsheets/d/1BHaGJHkXxf_UfZdyTKF2zrWNFzIP4IvhaqFMj-83BjU/edit#gid=214001002&amp;range=A18:V18</t>
      </text>
    </comment>
    <comment authorId="0" ref="J19">
      <text>
        <t xml:space="preserve">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84">
      <text>
        <t xml:space="preserve">Unranked source record; stable-ID order; open work before closed stages
Rank is workflow priority, not a breakthrough score.</t>
      </text>
    </comment>
    <comment authorId="0" ref="B284">
      <text>
        <t xml:space="preserve">Kinds: Research workflow
Explicit aliases: </t>
      </text>
    </comment>
    <comment authorId="0" ref="C284">
      <text>
        <t xml:space="preserve">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Prior displayed cell, preserved verbatim: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note, preserved verbatim: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displayed cell, preserved verbatim: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note, preserved verbatim: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displayed cell, preserved verbatim: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note, preserved verbatim: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displayed cell, preserved verbatim: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note, preserved verbatim: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displayed cell, preserved verbatim: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note, preserved verbatim: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displayed cell, preserved verbatim:
Remaining: 5,856 of the 5,984 coordinate triples through this witness, and the full 34-phase fiber. Other frozen witnesses, four or more moving phases, free interstage diagonals, nonunit gains and larger N remain unproved. Preserve construction-open status: these…
Prior note, preserved verbatim: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t>
      </text>
    </comment>
    <comment authorId="0" ref="A152">
      <text>
        <t xml:space="preserve">Unranked source record; stable-ID order; open work before closed stages
Rank is workflow priority, not a breakthrough score.</t>
      </text>
    </comment>
    <comment authorId="0" ref="B152">
      <text>
        <t xml:space="preserve">Kinds: Canonical claim, Canonical catalogue claim
Explicit aliases: </t>
      </text>
    </comment>
    <comment authorId="0" ref="F284">
      <text>
        <t xml:space="preserve">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Prior displayed cell, preserved verbatim: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note, preserved verbatim: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displayed cell, preserved verbatim: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note, preserved verbatim: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displayed cell, preserved verbatim: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note, preserved verbatim: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displayed cell, preserved verbatim:
129 of 5,984 pinned triples excluded; separate consecutive-triple constant-template obstruction accepted; full fiber and construction open.
Prior note, preserved verbatim:
2026-10-11 21:24 UTC; independently accepted template obstruction.
129 of 5,984 pinned triples excluded; separate consecutive-triple constant-template obstruction accepted; full fiber and construction open.
Prior displayed cell, preserved verbatim:
Independent exclusions cover all 561 pinned coordinate pairs and 129 of 5,984 coordinate triples; full 34-phase fiber/construction open.
Prior note, preserved verbatim:
2026-10-11 21:13 UTC; independently accepted single-triple extension.
Independent exclusions cover all 561 pinned coordinate pairs and 129 of 5,984 coordinate triples; full 34-phase fiber/construction open.
Prior displayed cell, preserved verbatim:
Accepted result at cited scope; recorded follow-up open
Prior note, preserved verbatim:
Accepted result at cited scope; recorded follow-up open</t>
      </text>
    </comment>
    <comment authorId="0" ref="C152">
      <text>
        <t xml:space="preserve">No fast marked scalar circuit or new retained inverse supplied. Individual chart pivots may vanish despite full invertibility; z=omega explicit counterexample.
No new current closure; historical limitations remain.
Next comparison: Compare classical volume, uncertainty, Schur and selected-output tools under the exact source/retained-state interface; account for normalization and information dimension.</t>
      </text>
    </comment>
    <comment authorId="0" ref="G284">
      <text>
        <t xml:space="preserve">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Prior displayed cell, preserved verbatim: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note, preserved verbatim: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displayed cell, preserved verbatim: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note, preserved verbatim: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displayed cell, preserved verbatim: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note, preserved verbatim: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displayed cell, preserved verbatim: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note, preserved verbatim: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displayed cell, preserved verbatim: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note, preserved verbatim: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displayed cell, preserved verbatim:
At the pinned N=8 Phase42 witness for M=S2*S1, newly accepted triples are stage s=1,2 with edges (7,a,b), a=8..15 and b=16..23; all other 31 free phases are fixed. The exact J^4 colon template has dimension 32; admissible nonzero minors prove F² lies in the Q(i)-span of the…
Prior note, preserved verbatim: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t>
      </text>
    </comment>
    <comment authorId="0" ref="A20">
      <text>
        <t xml:space="preserve">Workflow placement using existing family priority and current task scope (2); open work before closed stages
Rank is workflow priority, not a breakthrough score.</t>
      </text>
    </comment>
    <comment authorId="0" ref="I284">
      <text>
        <t xml:space="preserve">All exact source anchors:
Q27 | Research queue row30 | https://docs.google.com/spreadsheets/d/1BHaGJHkXxf_UfZdyTKF2zrWNFzIP4IvhaqFMj-83BjU/edit#gid=1877766156&amp;range=A30:V30</t>
      </text>
    </comment>
    <comment authorId="0" ref="B20">
      <text>
        <t xml:space="preserve">Kinds: Theorem view, Fusion workflow
Explicit aliases: </t>
      </text>
    </comment>
    <comment authorId="0" ref="F152">
      <text>
        <t xml:space="preserve">Accepted result at cited scope; recorded follow-up open</t>
      </text>
    </comment>
    <comment authorId="0" ref="J284">
      <text>
        <t xml:space="preserve">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Prior displayed cell, preserved verbatim: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note, preserved verbatim: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displayed cell, preserved verbatim: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note, preserved verbatim: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displayed cell, preserved verbatim: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note, preserved verbatim: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displayed cell, preserved verbatim: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note, preserved verbatim: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displayed cell, preserved verbatim: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note, preserved verbatim: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displayed cell, preserved verbatim:
New independent acceptance: Library libfile_0d145553a49881919f0d8c4f8bf0f969 v0, Q27_128_THREE_GREEN_INDEPENDENT_ACCEPTED.zip, SHA256 b1af0b28d642d4e8cbae4e1aa8390fbb49929cd6dafa3d2eaba7868c83d6cff4; verdict SHA256…
Prior note, preserved verbatim: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t>
      </text>
    </comment>
    <comment authorId="0" ref="G152">
      <text>
        <t xml:space="preserve">Accepted failed-route/accounting theorem and conditional scalar-circuit reduction.</t>
      </text>
    </comment>
    <comment authorId="0" ref="C20">
      <text>
        <t xml:space="preserve">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
See Q29 for the broader composite extension.</t>
      </text>
    </comment>
    <comment authorId="0" ref="K284">
      <text>
        <t xml:space="preserve">2026-10-11 21:45 UTC; independently accepted affine single-triple extension.
2026-10-11 21:45 UTC
Prior displayed cell, preserved verbatim:
2026-10-11 21:24 UTC
Prior note, preserved verbatim:
2026-10-11 21:24 UTC; independently accepted template obstruction.
2026-10-11 21:24 UTC
Prior displayed cell, preserved verbatim:
2026-10-11 21:13 UTC
Prior note, preserved verbatim:
2026-10-11 21:13 UTC; independently accepted single-triple extension.
2026-10-11 21:13 UTC
Prior displayed cell, preserved verbatim:
2026-10-11 17:24–17:31 UTC</t>
      </text>
    </comment>
    <comment authorId="0" ref="I152">
      <text>
        <t xml:space="preserve">All exact source anchors:
ALG-068 | Catalogue: ALG-068 | https://docs.google.com/spreadsheets/d/1BHaGJHkXxf_UfZdyTKF2zrWNFzIP4IvhaqFMj-83BjU/edit#gid=214001001&amp;range=A20:AF20
ALG-068 | novelity breakthough: ALG-068 | https://docs.google.com/spreadsheets/d/1BHaGJHkXxf_UfZdyTKF2zrWNFzIP4IvhaqFMj-83BjU/edit#gid=214001003&amp;range=A32:Z32</t>
      </text>
    </comment>
    <comment authorId="0" ref="F20">
      <text>
        <t xml:space="preserve">Accepted result at cited scope; recorded follow-up open</t>
      </text>
    </comment>
    <comment authorId="0" ref="J152">
      <text>
        <t xml:space="preserve">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text>
    </comment>
    <comment authorId="0" ref="G20">
      <text>
        <t xml:space="preserve">Hermite disk exclusion and half-order guard removal retained. Composite residual squarefreeness remains a guard.
Reviewed update: Hermite/content proof retained; 3p/7p/11p families accepted. Classical RS/moment mechanisms explicitly demoted.</t>
      </text>
    </comment>
    <comment authorId="0" ref="I20">
      <text>
        <t xml:space="preserve">All exact source anchors:
FUS-02 | Fusion list row5 | https://docs.google.com/spreadsheets/d/1BHaGJHkXxf_UfZdyTKF2zrWNFzIP4IvhaqFMj-83BjU/edit#gid=1242754826&amp;range=A5:V5
FUS-02 | Theorem register row5 | https://docs.google.com/spreadsheets/d/1BHaGJHkXxf_UfZdyTKF2zrWNFzIP4IvhaqFMj-83BjU/edit#gid=404576783&amp;range=A5:V5
FUS-02 | Source comparisons row15 | https://docs.google.com/spreadsheets/d/1BHaGJHkXxf_UfZdyTKF2zrWNFzIP4IvhaqFMj-83BjU/edit#gid=214001002&amp;range=A15:V15</t>
      </text>
    </comment>
    <comment authorId="0" ref="J20">
      <text>
        <t xml:space="preserve">H02, P04, SP02</t>
      </text>
    </comment>
    <comment authorId="0" ref="A285">
      <text>
        <t xml:space="preserve">Unranked source record; stable-ID order; open work before closed stages
Rank is workflow priority, not a breakthrough score.</t>
      </text>
    </comment>
    <comment authorId="0" ref="B285">
      <text>
        <t xml:space="preserve">Kinds: Research workflow
Explicit aliases: </t>
      </text>
    </comment>
    <comment authorId="0" ref="C285">
      <text>
        <t xml:space="preserve">Retain selected reference scale minima, outer inverse norms and exact affine layout. No global four-stage infeasibility.
Final Delvaux–Van Barel 2008 comparison complete. fixed layout conditional bounds not in DV2008 final; worldwide unresolved.
Not applicable to abstract proof</t>
      </text>
    </comment>
    <comment authorId="0" ref="A153">
      <text>
        <t xml:space="preserve">Unranked source record; stable-ID order; open work before closed stages
Rank is workflow priority, not a breakthrough score.</t>
      </text>
    </comment>
    <comment authorId="0" ref="B153">
      <text>
        <t xml:space="preserve">Kinds: Canonical claim, Canonical catalogue claim
Explicit aliases: </t>
      </text>
    </comment>
    <comment authorId="0" ref="F285">
      <text>
        <t xml:space="preserve">Accepted result at cited scope; recorded follow-up open</t>
      </text>
    </comment>
    <comment authorId="0" ref="C153">
      <text>
        <t xml:space="preserve">Both-affine products require three seeds, not two. Relation discovery and planning paid; corrupt anchor not authenticated by metadata. Scalar scheduler objective not bit-cost optimum.
No new current closure; historical limitations remain.
Next comparison: Benchmark an end-to-end reproducible implementation against an appropriate tuned baseline; do not treat caching, bilinearity, Good–Thomas or real FFT packing as new mathematics.</t>
      </text>
    </comment>
    <comment authorId="0" ref="G285">
      <text>
        <t xml:space="preserve">Rational fixed-layout gap constant and general/approximate outer-stability bounds reconstructed and accepted.</t>
      </text>
    </comment>
    <comment authorId="0" ref="A21">
      <text>
        <t xml:space="preserve">Workflow placement using existing family priority and current task scope (2); open work before closed stages
Rank is workflow priority, not a breakthrough score.</t>
      </text>
    </comment>
    <comment authorId="0" ref="I285">
      <text>
        <t xml:space="preserve">All exact source anchors:
Q28 | Research queue row31 | https://docs.google.com/spreadsheets/d/1BHaGJHkXxf_UfZdyTKF2zrWNFzIP4IvhaqFMj-83BjU/edit#gid=1877766156&amp;range=A31:V31</t>
      </text>
    </comment>
    <comment authorId="0" ref="B21">
      <text>
        <t xml:space="preserve">Kinds: Theorem view, Fusion workflow
Explicit aliases: </t>
      </text>
    </comment>
    <comment authorId="0" ref="F153">
      <text>
        <t xml:space="preserve">2026-10-12 21:00 UTC; scoped review label clarification, research remains open.
Guarded reuse identities reviewed; general fresh-input construction and production validation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5">
      <text>
        <t xml:space="preserve">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text>
    </comment>
    <comment authorId="0" ref="G153">
      <text>
        <t xml:space="preserve">Independent reviews accept after signed-buffer length guard correction.</t>
      </text>
    </comment>
    <comment authorId="0" ref="C21">
      <text>
        <t xml:space="preserve">Implementation pending; General spectral mechanism is classical; RS specialization priority unresolved.
Q08: Does not give a uniform growing-degree stability theorem.
Q20: Exact h-pole optimum and universal parameter t=1 remain open.
Does not give a uniform growing-degree stability theorem.</t>
      </text>
    </comment>
    <comment authorId="0" ref="I153">
      <text>
        <t xml:space="preserve">All exact source anchors:
ALG-069 | Catalogue: ALG-069 | https://docs.google.com/spreadsheets/d/1BHaGJHkXxf_UfZdyTKF2zrWNFzIP4IvhaqFMj-83BjU/edit#gid=214001001&amp;range=A170:AF170
ALG-069 | novelity breakthough: ALG-069 | https://docs.google.com/spreadsheets/d/1BHaGJHkXxf_UfZdyTKF2zrWNFzIP4IvhaqFMj-83BjU/edit#gid=214001003&amp;range=A208:Z208</t>
      </text>
    </comment>
    <comment authorId="0" ref="F21">
      <text>
        <t xml:space="preserve">Proof closed at cited scope; recorded follow-up open
Source: https://docs.google.com/spreadsheets/d/1BHaGJHkXxf_UfZdyTKF2zrWNFzIP4IvhaqFMj-83BjU/edit#gid=404576783&amp;range=A9:V9
Prior overview wording: Scoped result recorded; follow-up remains</t>
      </text>
    </comment>
    <comment authorId="0" ref="J153">
      <text>
        <t xml:space="preserve">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text>
    </comment>
    <comment authorId="0" ref="G21">
      <text>
        <t xml:space="preserve">Fixed-degree full cluster singular spectrum added; constants remain degree-dependent.</t>
      </text>
    </comment>
    <comment authorId="0" ref="I21">
      <text>
        <t xml:space="preserve">All exact source anchors:
FUS-06 | Fusion list row9 | https://docs.google.com/spreadsheets/d/1BHaGJHkXxf_UfZdyTKF2zrWNFzIP4IvhaqFMj-83BjU/edit#gid=1242754826&amp;range=A9:V9
FUS-06 | Theorem register row9 | https://docs.google.com/spreadsheets/d/1BHaGJHkXxf_UfZdyTKF2zrWNFzIP4IvhaqFMj-83BjU/edit#gid=404576783&amp;range=A9:V9
FUS-06 | Prior work row18 | https://docs.google.com/spreadsheets/d/1BHaGJHkXxf_UfZdyTKF2zrWNFzIP4IvhaqFMj-83BjU/edit#gid=562593543&amp;range=A18:V18
FUS-06 | Source comparisons row20 | https://docs.google.com/spreadsheets/d/1BHaGJHkXxf_UfZdyTKF2zrWNFzIP4IvhaqFMj-83BjU/edit#gid=214001002&amp;range=A20:V20</t>
      </text>
    </comment>
    <comment authorId="0" ref="J21">
      <text>
        <t xml:space="preserve">H01, P05, P02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86">
      <text>
        <t xml:space="preserve">Unranked source record; stable-ID order; open work before closed stages
Rank is workflow priority, not a breakthrough score.</t>
      </text>
    </comment>
    <comment authorId="0" ref="B286">
      <text>
        <t xml:space="preserve">Kinds: Supplemental / queue scope view, Research workflow
Explicit aliases: </t>
      </text>
    </comment>
    <comment authorId="0" ref="C286">
      <text>
        <t xml:space="preserve">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Prior displayed cell, preserved verbatim:
Supply and charge an origin-regular shared formal quadratic-jet circuit. Piecewise constant/discontinuous finite-word rounding is not such a source. [2026-10-11; independently reviewed existing-table continuation] Current remainder: construct and fully charge a uniformly…
Prior note, preserved verbatim: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
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text>
    </comment>
    <comment authorId="0" ref="A154">
      <text>
        <t xml:space="preserve">Unranked source record; stable-ID order; open work before closed stages
Rank is workflow priority, not a breakthrough score.</t>
      </text>
    </comment>
    <comment authorId="0" ref="B154">
      <text>
        <t xml:space="preserve">Kinds: Canonical claim, Canonical catalogue claim
Explicit aliases: </t>
      </text>
    </comment>
    <comment authorId="0" ref="F286">
      <text>
        <t xml:space="preserve">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Prior displayed cell, preserved verbatim:
Accepted result at cited scope; recorded follow-up open
Prior note, preserved verbatim:
Accepted result at cited scope; recorded follow-up open</t>
      </text>
    </comment>
    <comment authorId="0" ref="C154">
      <text>
        <t xml:space="preserve">No free basis/rank recognition, input read, cache population, subscriptions, stale keys, memory or first transform. Wrong cross-term omission when both operands change gives incorrect output.
No new current closure; historical limitations remain.
Next comparison: Benchmark an end-to-end reproducible implementation against an appropriate tuned baseline; do not treat caching, bilinearity, Good–Thomas or real FFT packing as new mathematics.</t>
      </text>
    </comment>
    <comment authorId="0" ref="G286">
      <text>
        <t xml:space="preserve">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Prior displayed cell, preserved verbatim:
Conditional formal-jet/Hessian reduction independently accepted: an origin-regular size-s sparse quadratic jet gives a Fourier circuit in O(s+N) work/storage. [2026-10-10 13:00 UTC; reviewed scoped continuation] Exact least-period trace, O(N 2^c) short-orbit construction,…
Prior note, preserved verbatim: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text>
    </comment>
    <comment authorId="0" ref="A22">
      <text>
        <t xml:space="preserve">Workflow placement using existing family priority and current task scope (2); open work before closed stages
Rank is workflow priority, not a breakthrough score.</t>
      </text>
    </comment>
    <comment authorId="0" ref="I286">
      <text>
        <t xml:space="preserve">All exact source anchors:
Q31 | novelity breakthough: Q31 | https://docs.google.com/spreadsheets/d/1BHaGJHkXxf_UfZdyTKF2zrWNFzIP4IvhaqFMj-83BjU/edit#gid=214001003&amp;range=A30:Z30
Q31 | Research queue row34 | https://docs.google.com/spreadsheets/d/1BHaGJHkXxf_UfZdyTKF2zrWNFzIP4IvhaqFMj-83BjU/edit#gid=1877766156&amp;range=A34:V34</t>
      </text>
    </comment>
    <comment authorId="0" ref="B22">
      <text>
        <t xml:space="preserve">Kinds: Current new-result view (not a new-discovery count), Result view
Explicit aliases: </t>
      </text>
    </comment>
    <comment authorId="0" ref="F154">
      <text>
        <t xml:space="preserve">Accepted result at cited scope; recorded follow-up open</t>
      </text>
    </comment>
    <comment authorId="0" ref="J286">
      <text>
        <t xml:space="preserve">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Prior displayed cell, preserved verbatim:
R39, R40 [2026-10-11; independently reviewed existing-table continuation] Q31 independent scope receipt: research_cycle_0114/q31_independent_review/RECEIPT.json ; SHA256 bf2b44d8191810ddfd095cad18485c4634456d18f83ffa8562a8092f1f9e84fb. Review:…
Prior note, preserved verbatim: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text>
    </comment>
    <comment authorId="0" ref="C22">
      <text>
        <t xml:space="preserve">No uniform growing-degree stability or restricted-implementation runtime lower bound.
Next comparison: Compare exact local ordinary-discriminant leading terms and valuation formulas, not static factorization, against Lubinsky–Saff, root-of-unity q-polynomial literature and citations of the quasi-orthogonal discriminant papers.</t>
      </text>
    </comment>
    <comment authorId="0" ref="G154">
      <text>
        <t xml:space="preserve">Accepted classical identities; historical performance reports not freshly rerun.</t>
      </text>
    </comment>
    <comment authorId="0" ref="I154">
      <text>
        <t xml:space="preserve">All exact source anchors:
ALG-070 | Catalogue: ALG-070 | https://docs.google.com/spreadsheets/d/1BHaGJHkXxf_UfZdyTKF2zrWNFzIP4IvhaqFMj-83BjU/edit#gid=214001001&amp;range=A171:AF171
ALG-070 | novelity breakthough: ALG-070 | https://docs.google.com/spreadsheets/d/1BHaGJHkXxf_UfZdyTKF2zrWNFzIP4IvhaqFMj-83BjU/edit#gid=214001003&amp;range=A209:Z209</t>
      </text>
    </comment>
    <comment authorId="0" ref="F22">
      <text>
        <t xml:space="preserve">Accepted result at cited scope; recorded follow-up open</t>
      </text>
    </comment>
    <comment authorId="0" ref="J154">
      <text>
        <t xml:space="preserve">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text>
    </comment>
    <comment authorId="0" ref="G22">
      <text>
        <t xml:space="preserve">Proof closed</t>
      </text>
    </comment>
    <comment authorId="0" ref="I22">
      <text>
        <t xml:space="preserve">All exact source anchors:
NEW-09 | novelity breakthough: NEW-09 | https://docs.google.com/spreadsheets/d/1BHaGJHkXxf_UfZdyTKF2zrWNFzIP4IvhaqFMj-83BjU/edit#gid=214001003&amp;range=A111:Z111
NEW-09 | New results row12 | https://docs.google.com/spreadsheets/d/1BHaGJHkXxf_UfZdyTKF2zrWNFzIP4IvhaqFMj-83BjU/edit#gid=627764102&amp;range=A12:V12</t>
      </text>
    </comment>
    <comment authorId="0" ref="J22">
      <text>
        <t xml:space="preserve">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text>
    </comment>
    <comment authorId="0" ref="A287">
      <text>
        <t xml:space="preserve">Unranked source record; stable-ID order; open work before closed stages
Rank is workflow priority, not a breakthrough score.</t>
      </text>
    </comment>
    <comment authorId="0" ref="B287">
      <text>
        <t xml:space="preserve">Kinds: Supplemental / queue scope view, Research workflow
Explicit aliases: </t>
      </text>
    </comment>
    <comment authorId="0" ref="C287">
      <text>
        <t xml:space="preserve">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Prior displayed cell,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Prior note,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application not in DV2008 final; worldwide unresolved.
Certificate replay pending</t>
      </text>
    </comment>
    <comment authorId="0" ref="A155">
      <text>
        <t xml:space="preserve">Unranked source record; stable-ID order; open work before closed stages
Rank is workflow priority, not a breakthrough score.</t>
      </text>
    </comment>
    <comment authorId="0" ref="B155">
      <text>
        <t xml:space="preserve">Kinds: Canonical claim, Canonical catalogue claim
Explicit aliases: </t>
      </text>
    </comment>
    <comment authorId="0" ref="F287">
      <text>
        <t xml:space="preserve">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Prior displayed cell, preserved verbatim:
Accepted result at cited scope; recorded follow-up open
Prior note, preserved verbatim:
Accepted result at cited scope; recorded follow-up open</t>
      </text>
    </comment>
    <comment authorId="0" ref="C155">
      <text>
        <t xml:space="preserve">2026-10-11 23:14 UTC; source-binding provenance correction only.
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
Prior displayed cell,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Prior note,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
Next comparison: Benchmark an end-to-end reproducible implementation against an appropriate tuned baseline; do not treat caching, bilinearity, Good–Thomas or real FFT packing as new mathematics.</t>
      </text>
    </comment>
    <comment authorId="0" ref="G287">
      <text>
        <t xml:space="preserve">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Prior displayed cell, preserved verbatim:
Fixed N=3/4 quadratic certificates fully reconstructed and independently accepted, including full-rank lifts and algebraic complex exceptional witnesses.
Prior note, preserved verbatim:
Fixed N=3/4 quadratic certificates fully reconstructed and independently accepted, including full-rank lifts and algebraic complex exceptional witnesses.</t>
      </text>
    </comment>
    <comment authorId="0" ref="A23">
      <text>
        <t xml:space="preserve">Workflow placement using existing family priority and current task scope (2); open work before closed stages
Rank is workflow priority, not a breakthrough score.</t>
      </text>
    </comment>
    <comment authorId="0" ref="I287">
      <text>
        <t xml:space="preserve">All exact source anchors:
Q33 | novelity breakthough: Q33 | https://docs.google.com/spreadsheets/d/1BHaGJHkXxf_UfZdyTKF2zrWNFzIP4IvhaqFMj-83BjU/edit#gid=214001003&amp;range=A193:Z193
Q33 | Research queue row36 | https://docs.google.com/spreadsheets/d/1BHaGJHkXxf_UfZdyTKF2zrWNFzIP4IvhaqFMj-83BjU/edit#gid=1877766156&amp;range=A36:V36</t>
      </text>
    </comment>
    <comment authorId="0" ref="B23">
      <text>
        <t xml:space="preserve">Kinds: Research workflow
Explicit aliases: </t>
      </text>
    </comment>
    <comment authorId="0" ref="F155">
      <text>
        <t xml:space="preserve">2026-10-11 23:14 UTC; source-binding provenance correction only.
Closed: exact supplement manuscript/full review recovery and accepted-scope binding, already recorded in October10 history and now independently rebound. Open: production numerical, implementation heap/traffic, guards and fair benchmark obligations. Whole ALG-071 remains TO RESEARCH.
Prior displayed cell, preserved verbatim:
Needs review of current follow-up
Prior note, preserved verbatim:
Needs review of current follow-up</t>
      </text>
    </comment>
    <comment authorId="0" ref="J287">
      <text>
        <t xml:space="preserve">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Prior displayed cell, preserved verbatim:
R41
Prior note, preserved verbatim:
R41</t>
      </text>
    </comment>
    <comment authorId="0" ref="C23">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Not applicable to abstract proof</t>
      </text>
    </comment>
    <comment authorId="0" ref="G155">
      <text>
        <t xml:space="preserve">2026-10-11 23:14 UTC; source-binding provenance correction only.
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
Prior displayed cell, preserved verbatim:
Known engineering; uploaded tests/benchmarks historical only, no current execution.
Prior note, preserved verbatim:
Known engineering; uploaded tests/benchmarks historical only, no current execution.</t>
      </text>
    </comment>
    <comment authorId="0" ref="I155">
      <text>
        <t xml:space="preserve">All exact source anchors:
ALG-071 | Catalogue: ALG-071 | https://docs.google.com/spreadsheets/d/1BHaGJHkXxf_UfZdyTKF2zrWNFzIP4IvhaqFMj-83BjU/edit#gid=214001001&amp;range=A172:AF172
ALG-071 | novelity breakthough: ALG-071 | https://docs.google.com/spreadsheets/d/1BHaGJHkXxf_UfZdyTKF2zrWNFzIP4IvhaqFMj-83BjU/edit#gid=214001003&amp;range=A210:Z210</t>
      </text>
    </comment>
    <comment authorId="0" ref="F23">
      <text>
        <t xml:space="preserve">Proof closed at cited scope; recorded follow-up open
Source: https://docs.google.com/spreadsheets/d/1BHaGJHkXxf_UfZdyTKF2zrWNFzIP4IvhaqFMj-83BjU/edit#gid=1877766156&amp;range=A5:V5
Prior overview wording: Scoped result recorded; follow-up remains</t>
      </text>
    </comment>
    <comment authorId="0" ref="J155">
      <text>
        <t xml:space="preserve">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
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G23">
      <text>
        <t xml:space="preserve">Hermite disk exclusion and half-order guard removal retained. Composite residual squarefreeness remains a guard.</t>
      </text>
    </comment>
    <comment authorId="0" ref="I23">
      <text>
        <t xml:space="preserve">All exact source anchors:
Q02 | Research queue row5 | https://docs.google.com/spreadsheets/d/1BHaGJHkXxf_UfZdyTKF2zrWNFzIP4IvhaqFMj-83BjU/edit#gid=1877766156&amp;range=A5:V5</t>
      </text>
    </comment>
    <comment authorId="0" ref="J23">
      <text>
        <t xml:space="preserve">R10</t>
      </text>
    </comment>
    <comment authorId="0" ref="A288">
      <text>
        <t xml:space="preserve">Unranked source record; stable-ID order; open work before closed stages
Rank is workflow priority, not a breakthrough score.</t>
      </text>
    </comment>
    <comment authorId="0" ref="B288">
      <text>
        <t xml:space="preserve">Kinds: Supplemental / queue scope view, Research workflow, Intake workflow
Explicit aliases: IN-03</t>
      </text>
    </comment>
    <comment authorId="0" ref="C288">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Retain exponent-dividing-N hypothesis, nonzero coupling, and literal ambient-swap architecture. No universal cheap injection/extraction or runtime lower bound.
Prior note, preserved verbatim:
Retain exponent-dividing-N hypothesis, nonzero coupling, and literal ambient-swap architecture. No universal cheap injection/extraction or runtime lower bound.</t>
      </text>
    </comment>
    <comment authorId="0" ref="A156">
      <text>
        <t xml:space="preserve">Unranked source record; stable-ID order; open work before closed stages
Rank is workflow priority, not a breakthrough score.</t>
      </text>
    </comment>
    <comment authorId="0" ref="B156">
      <text>
        <t xml:space="preserve">Kinds: Canonical claim, Canonical catalogue claim
Explicit aliases: </t>
      </text>
    </comment>
    <comment authorId="0" ref="F288">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https://docs.google.com/spreadsheets/d/1BHaGJHkXxf_UfZdyTKF2zrWNFzIP4IvhaqFMj-83BjU/edit#gid=1877766156&amp;range=A39:V39
Prior overview wording: Scoped result recorded; follow-up remains</t>
      </text>
    </comment>
    <comment authorId="0" ref="C156">
      <text>
        <t xml:space="preserve">Elementary general backend not asymptotically competitive. Coefficient convolution wider than digits. Cached numerical vs coefficient formats have different bit widths; scalar MST not bit-optimal.
No new current closure; historical limitations remain.
Next comparison: Benchmark an end-to-end reproducible implementation against an appropriate tuned baseline; do not treat caching, bilinearity, Good–Thomas or real FFT packing as new mathematics.</t>
      </text>
    </comment>
    <comment authorId="0" ref="G288">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Scoped independent review complete; corrected claims, rejections and open limits retained. Q36; reviews I12, I13, I14, I15, I16, I17, I18. Covariant embedding exponent and block restrictions.
Prior note, preserved verbatim:
Scoped independent review complete; corrected claims, rejections and open limits retained. Q36; reviews I12, I13, I14, I15, I16, I17, I18.
Covariant embedding exponent and block restrictions.</t>
      </text>
    </comment>
    <comment authorId="0" ref="A24">
      <text>
        <t xml:space="preserve">Workflow placement using existing family priority and current task scope (2); open work before closed stages
Rank is workflow priority, not a breakthrough score.</t>
      </text>
    </comment>
    <comment authorId="0" ref="I288">
      <text>
        <t xml:space="preserve">All exact source anchors:
Q36 | novelity breakthough: Q36 | https://docs.google.com/spreadsheets/d/1BHaGJHkXxf_UfZdyTKF2zrWNFzIP4IvhaqFMj-83BjU/edit#gid=214001003&amp;range=A109:Z109
IN-03 | Incoming queue row6 | https://docs.google.com/spreadsheets/d/1BHaGJHkXxf_UfZdyTKF2zrWNFzIP4IvhaqFMj-83BjU/edit#gid=1395216284&amp;range=A6:V6
Q36 | Research queue row39 | https://docs.google.com/spreadsheets/d/1BHaGJHkXxf_UfZdyTKF2zrWNFzIP4IvhaqFMj-83BjU/edit#gid=1877766156&amp;range=A39:V39</t>
      </text>
    </comment>
    <comment authorId="0" ref="B24">
      <text>
        <t xml:space="preserve">Kinds: Research workflow
Explicit aliases: </t>
      </text>
    </comment>
    <comment authorId="0" ref="F156">
      <text>
        <t xml:space="preserve">2026-10-12 21:00 UTC; scoped review label clarification, research remains open.
Structured digit-product and ring-backend theory reviewed; production audit and competitive performance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8">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Incorporated in this master checkpoint
Prior note, preserved verbatim:
Incorporated in this master checkpoint</t>
      </text>
    </comment>
    <comment authorId="0" ref="C24">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
Implementation pending</t>
      </text>
    </comment>
    <comment authorId="0" ref="G156">
      <text>
        <t xml:space="preserve">Independent reviews accept after input-iterator fix; full field/bit model explicit.</t>
      </text>
    </comment>
    <comment authorId="0" ref="I156">
      <text>
        <t xml:space="preserve">All exact source anchors:
ALG-072 | Catalogue: ALG-072 | https://docs.google.com/spreadsheets/d/1BHaGJHkXxf_UfZdyTKF2zrWNFzIP4IvhaqFMj-83BjU/edit#gid=214001001&amp;range=A173:AF173
ALG-072 | novelity breakthough: ALG-072 | https://docs.google.com/spreadsheets/d/1BHaGJHkXxf_UfZdyTKF2zrWNFzIP4IvhaqFMj-83BjU/edit#gid=214001003&amp;range=A211:Z211</t>
      </text>
    </comment>
    <comment authorId="0" ref="F24">
      <text>
        <t xml:space="preserve">Proof closed at cited scope; recorded follow-up open
Source: https://docs.google.com/spreadsheets/d/1BHaGJHkXxf_UfZdyTKF2zrWNFzIP4IvhaqFMj-83BjU/edit#gid=1877766156&amp;range=A6:V6
Prior overview wording: Scoped result recorded; follow-up remains</t>
      </text>
    </comment>
    <comment authorId="0" ref="J156">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G24">
      <text>
        <t xml:space="preserve">Common-prime content carry and guarded odd legal-bank minima retained.</t>
      </text>
    </comment>
    <comment authorId="0" ref="I24">
      <text>
        <t xml:space="preserve">All exact source anchors:
Q03 | Research queue row6 | https://docs.google.com/spreadsheets/d/1BHaGJHkXxf_UfZdyTKF2zrWNFzIP4IvhaqFMj-83BjU/edit#gid=1877766156&amp;range=A6:V6</t>
      </text>
    </comment>
    <comment authorId="0" ref="J24">
      <text>
        <t xml:space="preserve">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t>
      </text>
    </comment>
    <comment authorId="0" ref="A289">
      <text>
        <t xml:space="preserve">Unranked source record; stable-ID order; open work before closed stages
Rank is workflow priority, not a breakthrough score.</t>
      </text>
    </comment>
    <comment authorId="0" ref="B289">
      <text>
        <t xml:space="preserve">Kinds: Supplemental / queue scope view, Theorem view, Research workflow, Intake workflow
Explicit aliases: </t>
      </text>
    </comment>
    <comment authorId="0" ref="C289">
      <text>
        <t xml:space="preserve">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text>
    </comment>
    <comment authorId="0" ref="A157">
      <text>
        <t xml:space="preserve">Unranked source record; stable-ID order; open work before closed stages
Rank is workflow priority, not a breakthrough score.</t>
      </text>
    </comment>
    <comment authorId="0" ref="B157">
      <text>
        <t xml:space="preserve">Kinds: Canonical claim, Canonical catalogue claim
Explicit aliases: </t>
      </text>
    </comment>
    <comment authorId="0" ref="F289">
      <text>
        <t xml:space="preserve">Accepted result at cited scope; recorded follow-up open</t>
      </text>
    </comment>
    <comment authorId="0" ref="C157">
      <text>
        <t xml:space="preserve">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Prior displayed cell, preserved verbatim: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note, preserved verbatim: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note, preserved verbatim:
2026-10-12 02:36 UTC; source-access classification clarification only.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note, preserved verbatim: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displayed cell, preserved verbatim:
Remaining: bind actual plain/stacked emitted words, carrier/frame legality and complete dirty-scratch restoration to the recorded rational profiles; establish the same ordered-affine/compiler, complete-row fixed-tape recursion, eligible-prime/setup, product-row storage,…
Prior note, preserved verbatim: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Next comparison: Benchmark an end-to-end reproducible implementation against an appropriate tuned baseline; do not treat caching, bilinearity, Good–Thomas or real FFT packing as new mathematics.</t>
      </text>
    </comment>
    <comment authorId="0" ref="G289">
      <text>
        <t xml:space="preserve">independently_accepted
tw G([[A,E],[P,0]]) &gt;= ceil(N/4)-1 for totally nonsingular N by N targets. Fixed h-vertex-minor-free extensions require Q&gt;=ceil(N/4)^2/h^3. Every target has a planar maximum-degree-four realization with M=3N^2+2N.</t>
      </text>
    </comment>
    <comment authorId="0" ref="A25">
      <text>
        <t xml:space="preserve">Workflow placement using existing family priority and current task scope (2); open work before closed stages
Rank is workflow priority, not a breakthrough score.</t>
      </text>
    </comment>
    <comment authorId="0" ref="I289">
      <text>
        <t xml:space="preserve">All exact source anchors:
SCHUR-V28 | novelity breakthough: SCHUR-V28 | https://docs.google.com/spreadsheets/d/1BHaGJHkXxf_UfZdyTKF2zrWNFzIP4IvhaqFMj-83BjU/edit#gid=214001003&amp;range=A110:Z110
SCHUR-V28 | Incoming queue row8 | https://docs.google.com/spreadsheets/d/1BHaGJHkXxf_UfZdyTKF2zrWNFzIP4IvhaqFMj-83BjU/edit#gid=1395216284&amp;range=A8:V8
SCHUR-V28 | Research queue row41 | https://docs.google.com/spreadsheets/d/1BHaGJHkXxf_UfZdyTKF2zrWNFzIP4IvhaqFMj-83BjU/edit#gid=1877766156&amp;range=A41:V41
SCHUR-V28 | Theorem register row34 | https://docs.google.com/spreadsheets/d/1BHaGJHkXxf_UfZdyTKF2zrWNFzIP4IvhaqFMj-83BjU/edit#gid=404576783&amp;range=A34:V34
SCHUR-V28 | Source comparisons row23 | https://docs.google.com/spreadsheets/d/1BHaGJHkXxf_UfZdyTKF2zrWNFzIP4IvhaqFMj-83BjU/edit#gid=214001002&amp;range=A23:V23</t>
      </text>
    </comment>
    <comment authorId="0" ref="B25">
      <text>
        <t xml:space="preserve">Kinds: Research workflow
Explicit aliases: </t>
      </text>
    </comment>
    <comment authorId="0" ref="F157">
      <text>
        <t xml:space="preserve">2026-10-12 21:00 UTC; scoped review label clarification, research remains open.
Finite scopes reviewed; whole contract remains review_missing and source/interface blocked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9">
      <text>
        <t xml:space="preserve">Completed scoped review at 2026-10-10T12:13:36Z
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C25">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G157">
      <text>
        <t xml:space="preserve">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Prior displayed cell, preserved verbatim: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note, preserved verbatim: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displayed cell, preserved verbatim:
Retained finite exact/conditional engineering results; broad novelty not claimed.
Prior note, preserved verbatim:
Retained finite exact/conditional engineering results; broad novelty not claimed.</t>
      </text>
    </comment>
    <comment authorId="0" ref="I157">
      <text>
        <t xml:space="preserve">All exact source anchors:
ALG-074 | Catalogue: ALG-074 | https://docs.google.com/spreadsheets/d/1BHaGJHkXxf_UfZdyTKF2zrWNFzIP4IvhaqFMj-83BjU/edit#gid=214001001&amp;range=A179:AF179
ALG-074 | novelity breakthough: ALG-074 | https://docs.google.com/spreadsheets/d/1BHaGJHkXxf_UfZdyTKF2zrWNFzIP4IvhaqFMj-83BjU/edit#gid=214001003&amp;range=A218:Z218</t>
      </text>
    </comment>
    <comment authorId="0" ref="F25">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residual(1,5,2) reference accepted; general numerical engine open</t>
      </text>
    </comment>
    <comment authorId="0" ref="J157">
      <text>
        <t xml:space="preserve">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Prior displayed cell, preserved verbatim: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note, preserved verbatim: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displayed cell, preserved verbatim:
PROOF SHA256 30685624bf922bb9d9f7ed4b0d367a660fe373cc9ee28fec33585bd8c7023e75, 10524 bytes; Library master and second-half package bytes match pinned GitHub blob 26e1166562eff395a1fbb632751f985586ed078f. Pinned repository commit…
Prior note, preserved verbatim: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G25">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25">
      <text>
        <t xml:space="preserve">All exact source anchors:
Q08 | Research queue row11 | https://docs.google.com/spreadsheets/d/1BHaGJHkXxf_UfZdyTKF2zrWNFzIP4IvhaqFMj-83BjU/edit#gid=1877766156&amp;range=A11:V11</t>
      </text>
    </comment>
    <comment authorId="0" ref="J25">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25">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90">
      <text>
        <t xml:space="preserve">Unranked source record; stable-ID order; open work before closed stages
Rank is workflow priority, not a breakthrough score.</t>
      </text>
    </comment>
    <comment authorId="0" ref="B290">
      <text>
        <t xml:space="preserve">Kinds: Intake workflow
Explicit aliases: </t>
      </text>
    </comment>
    <comment authorId="0" ref="C290">
      <text>
        <t xml:space="preserve">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Prior displayed cell,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Prior note,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text>
    </comment>
    <comment authorId="0" ref="A158">
      <text>
        <t xml:space="preserve">Unranked source record; stable-ID order; open work before closed stages
Rank is workflow priority, not a breakthrough score.</t>
      </text>
    </comment>
    <comment authorId="0" ref="B158">
      <text>
        <t xml:space="preserve">Kinds: Canonical claim, Canonical catalogue claim
Explicit aliases: </t>
      </text>
    </comment>
    <comment authorId="0" ref="F290">
      <text>
        <t xml:space="preserve">2026-10-11 22:40 UTC; independently accepted editorial-credit correction only.
Existing restricted theorem accepted; editorial-credit gate independently accepted and closed. Priority/publication and separate construction/cost gates remain unresolved.
Prior displayed cell, preserved verbatim:
Accepted result at cited scope; recorded follow-up open
Prior note, preserved verbatim:
Accepted result at cited scope; recorded follow-up open</t>
      </text>
    </comment>
    <comment authorId="0" ref="C158">
      <text>
        <t xml:space="preserve">1978 errata fully read historically; 1976 construction and thesis remain access gaps. Do not invent exact addition circuit or rule out result.
No new current closure; historical limitations remain.
Next comparison: Preserve attribution and correct model; do not rank a known ingredient as an independent discovery.</t>
      </text>
    </comment>
    <comment authorId="0" ref="G290">
      <text>
        <t xml:space="preserve">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Prior displayed cell,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Prior note,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
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text>
    </comment>
    <comment authorId="0" ref="A26">
      <text>
        <t xml:space="preserve">Workflow placement using existing family priority and current task scope (2); open work before closed stages
Rank is workflow priority, not a breakthrough score.</t>
      </text>
    </comment>
    <comment authorId="0" ref="I290">
      <text>
        <t xml:space="preserve">All exact source anchors:
STABLE-ARC-20261011 | Incoming queue row32 | https://docs.google.com/spreadsheets/d/1BHaGJHkXxf_UfZdyTKF2zrWNFzIP4IvhaqFMj-83BjU/edit#gid=1395216284&amp;range=A32:V32</t>
      </text>
    </comment>
    <comment authorId="0" ref="B26">
      <text>
        <t xml:space="preserve">Kinds: Supplemental / queue scope view, Research workflow
Explicit aliases: </t>
      </text>
    </comment>
    <comment authorId="0" ref="F158">
      <text>
        <t xml:space="preserve">2026-10-12 21:00 UTC; scoped review label clarification, research remains open.
Original construction source blocked; historical erratum review retained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90">
      <text>
        <t xml:space="preserve">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Prior displayed cell, preserved verbatim:
Reviewed 2026-10-10 UTC; source-dated 2026-10-11. Report libfile_f2ad6c4afde48191998487faf5148687, SHA256 50ae0ea5f9cd099ab8e0d2dc30872dbce663515e541a8ef853cd48be13a15172. ZIP libfile_22711a5fa29881918efbdaf3ef7b660f, SHA256…
Prior note, preserved verbatim: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text>
    </comment>
    <comment authorId="0" ref="C2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Prior note,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
Lubinsky–Saff mathematical-body access/comparison closed. It does not settle the accepted 3p/7p/11p half-order simplicity families; exact application priority and broader source review remain open.
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text>
    </comment>
    <comment authorId="0" ref="G158">
      <text>
        <t xml:space="preserve">Source-access boundary, unranked; no negative theorem inferred from missing text.</t>
      </text>
    </comment>
    <comment authorId="0" ref="I158">
      <text>
        <t xml:space="preserve">All exact source anchors:
ALG-075 | Catalogue: ALG-075 | https://docs.google.com/spreadsheets/d/1BHaGJHkXxf_UfZdyTKF2zrWNFzIP4IvhaqFMj-83BjU/edit#gid=214001001&amp;range=A181:AF181
ALG-075 | novelity breakthough: ALG-075 | https://docs.google.com/spreadsheets/d/1BHaGJHkXxf_UfZdyTKF2zrWNFzIP4IvhaqFMj-83BjU/edit#gid=214001003&amp;range=A221:Z221</t>
      </text>
    </comment>
    <comment authorId="0" ref="F2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J158">
      <text>
        <t xml:space="preserve">https://github.com/AgentSlop-Si/research/blob/main/math/archive/objects/ca/ca5d82292b10f620687ae84bfcefcabffa155a9dd22d645490961bca48abbb71__ca5d82292b10f620__source_notes_access.md | export SHA256 2832eaedc434e4c984da0ee3882e983dbecddc6c6c6916ef6d29c7dfeee71bb8</t>
      </text>
    </comment>
    <comment authorId="0" ref="G2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parity-complete inverse Hermite pairing with its exact exception, augmented same-component criterion, and unconditional composite families d=sp for s in {3,7,11}, every prime p=1 mod4. [2026-10-10T12:13:36Z] Accepted fixed bases now include s=15 and s=19 in addition to…
Prior note, preserved verbatim: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text>
    </comment>
    <comment authorId="0" ref="I26">
      <text>
        <t xml:space="preserve">All exact source anchors:
Q29 | novelity breakthough: Q29 | https://docs.google.com/spreadsheets/d/1BHaGJHkXxf_UfZdyTKF2zrWNFzIP4IvhaqFMj-83BjU/edit#gid=214001003&amp;range=A19:Z19
Q29 | Research queue row32 | https://docs.google.com/spreadsheets/d/1BHaGJHkXxf_UfZdyTKF2zrWNFzIP4IvhaqFMj-83BjU/edit#gid=1877766156&amp;range=A32:V32
Q29 | Source comparisons row17 | https://docs.google.com/spreadsheets/d/1BHaGJHkXxf_UfZdyTKF2zrWNFzIP4IvhaqFMj-83BjU/edit#gid=214001002&amp;range=A17:V17</t>
      </text>
    </comment>
    <comment authorId="0" ref="J2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S06, S07, S08, S09, S19 [2026-10-11; independently reviewed existing-table continuation] Q29 independent scope receipt: research_cycle_0118/q29_independent_review/REVIEW_STATUS.json ; SHA256…
Prior note, preserved verbatim: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91">
      <text>
        <t xml:space="preserve">Unranked source record; stable-ID order; open work before closed stages
Rank is workflow priority, not a breakthrough score.</t>
      </text>
    </comment>
    <comment authorId="0" ref="B291">
      <text>
        <t xml:space="preserve">Kinds: Theorem view
Explicit aliases: </t>
      </text>
    </comment>
    <comment authorId="0" ref="C291">
      <text>
        <t xml:space="preserve">Final finite-word proof and eager numerical implementation are different milestones.; External model/priority comparison remains open.</t>
      </text>
    </comment>
    <comment authorId="0" ref="A159">
      <text>
        <t xml:space="preserve">Unranked source record; stable-ID order; open work before closed stages
Rank is workflow priority, not a breakthrough score.</t>
      </text>
    </comment>
    <comment authorId="0" ref="B159">
      <text>
        <t xml:space="preserve">Kinds: Canonical claim, Canonical catalogue claim
Explicit aliases: </t>
      </text>
    </comment>
    <comment authorId="0" ref="F291">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C159">
      <text>
        <t xml:space="preserve">Deficient fixed linear measurements cannot recover all continuous inputs; stronger almost-everywhere inputwise statement needs measurability. Does not apply to input-adaptive raw reads or finite discrete sets.
No new current closure; historical limitations remain.
Next comparison: Compare the exact error norm and scale with sparse Fourier recovery, sampling and rank barriers; a sublinear per-bin scale need not imply meaningful relative-l2 accuracy.</t>
      </text>
    </comment>
    <comment authorId="0" ref="G291">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Prior note,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A27">
      <text>
        <t xml:space="preserve">Workflow placement using existing family priority and current task scope (3); open work before closed stages
Rank is workflow priority, not a breakthrough score.</t>
      </text>
    </comment>
    <comment authorId="0" ref="I291">
      <text>
        <t xml:space="preserve">All exact source anchors:
TH-01 | Theorem register row12 | https://docs.google.com/spreadsheets/d/1BHaGJHkXxf_UfZdyTKF2zrWNFzIP4IvhaqFMj-83BjU/edit#gid=404576783&amp;range=A12:V12</t>
      </text>
    </comment>
    <comment authorId="0" ref="B27">
      <text>
        <t xml:space="preserve">Kinds: Canonical claim, Canonical catalogue claim
Explicit aliases: </t>
      </text>
    </comment>
    <comment authorId="0" ref="F159">
      <text>
        <t xml:space="preserve">Accepted result at cited scope; recorded follow-up open</t>
      </text>
    </comment>
    <comment authorId="0" ref="J291">
      <text>
        <t xml:space="preserve">Q01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C27">
      <text>
        <t xml:space="preserve">Vanished probes/resultant and nonlinear gamma gcd can decline valid inputs. Tonelli–Shanks nonresidue and O(log p+v2(p−1)²) cost not free; complete subgroup scan avoids this. Legacy root-table undercharge not on new active path.
No new current closure; historical limitations remain.
Next comparison: Compare the exact nonzero eliminant with unknown-common-width Gaussian Prony methods, full 2009 chirp sensing algorithms and structured Toeplitz determinant literature; match field, grid and rejection contracts.</t>
      </text>
    </comment>
    <comment authorId="0" ref="G159">
      <text>
        <t xml:space="preserve">Accepted variance/minimax and scoped measurement barrier; earlier approximate precursor.</t>
      </text>
    </comment>
    <comment authorId="0" ref="I159">
      <text>
        <t xml:space="preserve">All exact source anchors:
ALG-076 | Catalogue: ALG-076 | https://docs.google.com/spreadsheets/d/1BHaGJHkXxf_UfZdyTKF2zrWNFzIP4IvhaqFMj-83BjU/edit#gid=214001001&amp;range=A89:AF89
ALG-076 | novelity breakthough: ALG-076 | https://docs.google.com/spreadsheets/d/1BHaGJHkXxf_UfZdyTKF2zrWNFzIP4IvhaqFMj-83BjU/edit#gid=214001003&amp;range=A66:Z66</t>
      </text>
    </comment>
    <comment authorId="0" ref="F27">
      <text>
        <t xml:space="preserve">2026-10-12 21:00 UTC; scoped review label clarification, research remains open.
Guarded trace-sieve and short-probe review recorded; broader input coverage and executor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59">
      <text>
        <t xml:space="preserve">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text>
    </comment>
    <comment authorId="0" ref="G27">
      <text>
        <t xml:space="preserve">Independent audits accept sieve/enumeration and coverage improvement, conditional on inherited nonzero-resultant and Green guards.</t>
      </text>
    </comment>
    <comment authorId="0" ref="I27">
      <text>
        <t xml:space="preserve">All exact source anchors:
ALG-061 | Catalogue: ALG-061 | https://docs.google.com/spreadsheets/d/1BHaGJHkXxf_UfZdyTKF2zrWNFzIP4IvhaqFMj-83BjU/edit#gid=214001001&amp;range=A153:AF153
ALG-061 | novelity breakthough: ALG-061 | https://docs.google.com/spreadsheets/d/1BHaGJHkXxf_UfZdyTKF2zrWNFzIP4IvhaqFMj-83BjU/edit#gid=214001003&amp;range=A117:Z117</t>
      </text>
    </comment>
    <comment authorId="0" ref="J27">
      <text>
        <t xml:space="preserve">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text>
    </comment>
    <comment authorId="0" ref="A292">
      <text>
        <t xml:space="preserve">Unranked source record; stable-ID order; open work before closed stages
Rank is workflow priority, not a breakthrough score.</t>
      </text>
    </comment>
    <comment authorId="0" ref="B292">
      <text>
        <t xml:space="preserve">Kinds: Theorem view
Explicit aliases: </t>
      </text>
    </comment>
    <comment authorId="0" ref="C292">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text>
    </comment>
    <comment authorId="0" ref="A160">
      <text>
        <t xml:space="preserve">Unranked source record; stable-ID order; open work before closed stages
Rank is workflow priority, not a breakthrough score.</t>
      </text>
    </comment>
    <comment authorId="0" ref="B160">
      <text>
        <t xml:space="preserve">Kinds: Canonical claim, Canonical catalogue claim
Explicit aliases: </t>
      </text>
    </comment>
    <comment authorId="0" ref="F292">
      <text>
        <t xml:space="preserve">Accepted result at cited scope; recorded follow-up open</t>
      </text>
    </comment>
    <comment authorId="0" ref="C160">
      <text>
        <t xml:space="preserve">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Prior displayed cell, preserved verbatim: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note, preserved verbatim: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displayed cell, preserved verbatim: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note, preserved verbatim: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displayed cell, preserved verbatim: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note, preserved verbatim: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displayed cell,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Prior note,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Next comparison: Benchmark an end-to-end reproducible implementation against an appropriate tuned baseline; do not treat caching, bilinearity, Good–Thomas or real FFT packing as new mathematics.</t>
      </text>
    </comment>
    <comment authorId="0" ref="G292">
      <text>
        <t xml:space="preserve">Proof closed; Hermite disk exclusion and half-order guard removal retained. Composite residual squarefreeness remains a guard.</t>
      </text>
    </comment>
    <comment authorId="0" ref="A28">
      <text>
        <t xml:space="preserve">Workflow placement using existing family priority and current task scope (3); open work before closed stages
Rank is workflow priority, not a breakthrough score.</t>
      </text>
    </comment>
    <comment authorId="0" ref="I292">
      <text>
        <t xml:space="preserve">All exact source anchors:
TH-02 | Theorem register row13 | https://docs.google.com/spreadsheets/d/1BHaGJHkXxf_UfZdyTKF2zrWNFzIP4IvhaqFMj-83BjU/edit#gid=404576783&amp;range=A13:V13</t>
      </text>
    </comment>
    <comment authorId="0" ref="B28">
      <text>
        <t xml:space="preserve">Kinds: Canonical claim, Canonical catalogue claim, Theorem view
Explicit aliases: </t>
      </text>
    </comment>
    <comment authorId="0" ref="F160">
      <text>
        <t xml:space="preserve">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Prior displayed cell, preserved verbatim: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note, preserved verbatim: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displayed cell, preserved verbatim: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note, preserved verbatim: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displayed cell, preserved verbatim:
Bounded replacement API independently accepted. Historical source/all-caller/detector/compiler migration and complete production accounting remain open.
Prior note, preserved verbatim:
2026-10-11 22:21 UTC; independently accepted bounded cyclic lifecycle.
Bounded replacement API independently accepted. Historical source/all-caller/detector/compiler migration and complete production accounting remain open.
Prior displayed cell, preserved verbatim:
Accepted result at cited scope; recorded follow-up open
Prior note, preserved verbatim:
Accepted result at cited scope; recorded follow-up open</t>
      </text>
    </comment>
    <comment authorId="0" ref="J292">
      <text>
        <t xml:space="preserve">Q02</t>
      </text>
    </comment>
    <comment authorId="0" ref="C28">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
Next comparison: Compare the exact nonzero eliminant with unknown-common-width Gaussian Prony methods, full 2009 chirp sensing algorithms and structured Toeplitz determinant literature; match field, grid and rejection contracts.</t>
      </text>
    </comment>
    <comment authorId="0" ref="G160">
      <text>
        <t xml:space="preserve">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Prior displayed cell, preserved verbatim: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note, preserved verbatim: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displayed cell, preserved verbatim: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note, preserved verbatim: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displayed cell, preserved verbatim: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note, preserved verbatim: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displayed cell, preserved verbatim:
Independently ACCEPTED: reverse recurrence solves diag(d)+beta*S over a field for N&gt;=2, beta nonzero, with exact determinant/invertibility guard and O(N) preparation/solve. Zero diagonal entries allowed. Requested N16/GF1201 and N12/GF181 supplied-generator constructor…
Prior note, preserved verbatim: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t>
      </text>
    </comment>
    <comment authorId="0" ref="I160">
      <text>
        <t xml:space="preserve">All exact source anchors:
ALG-079 | Catalogue: ALG-079 | https://docs.google.com/spreadsheets/d/1BHaGJHkXxf_UfZdyTKF2zrWNFzIP4IvhaqFMj-83BjU/edit#gid=214001001&amp;range=A174:AF174
ALG-079 | novelity breakthough: ALG-079 | https://docs.google.com/spreadsheets/d/1BHaGJHkXxf_UfZdyTKF2zrWNFzIP4IvhaqFMj-83BjU/edit#gid=214001003&amp;range=A212:Z212</t>
      </text>
    </comment>
    <comment authorId="0" ref="F28">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160">
      <text>
        <t xml:space="preserve">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Prior displayed cell, preserved verbatim: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note, preserved verbatim: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displayed cell, preserved verbatim: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note, preserved verbatim: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displayed cell, preserved verbatim: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note, preserved verbatim: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displayed cell, preserved verbatim:
Library libfile_d0794a2a85e48191ac3128bc92087981 v0, ALG079_Independent_Reverse_Cyclic_Solver_Review_2026-10-11.zip, SHA256 ecfa46d4501e1a12fc7b913fa6912b9e1fab7cd49cbdcd849c5b02a61b137f00. Fresh Library readback is byte-identical; 37 payload…
Prior note, preserved verbatim: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t>
      </text>
    </comment>
    <comment authorId="0" ref="G28">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K160">
      <text>
        <t xml:space="preserve">2026-10-11 22:21 UTC; independently accepted bounded cyclic lifecycle.
2026-10-11 22:21 UTC
Prior displayed cell, preserved verbatim:
2026-10-11 17:24–17:31 UTC</t>
      </text>
    </comment>
    <comment authorId="0" ref="I28">
      <text>
        <t xml:space="preserve">All exact source anchors:
C03 | Catalogue: C03 | https://docs.google.com/spreadsheets/d/1BHaGJHkXxf_UfZdyTKF2zrWNFzIP4IvhaqFMj-83BjU/edit#gid=214001001&amp;range=A158:AF158
C03 | novelity breakthough: C03 | https://docs.google.com/spreadsheets/d/1BHaGJHkXxf_UfZdyTKF2zrWNFzIP4IvhaqFMj-83BjU/edit#gid=214001003&amp;range=A198:Z198
C03 | Theorem register row33 | https://docs.google.com/spreadsheets/d/1BHaGJHkXxf_UfZdyTKF2zrWNFzIP4IvhaqFMj-83BjU/edit#gid=404576783&amp;range=A33:V33
C03 | Prior work row15 | https://docs.google.com/spreadsheets/d/1BHaGJHkXxf_UfZdyTKF2zrWNFzIP4IvhaqFMj-83BjU/edit#gid=562593543&amp;range=A15:V15
C03 | Source comparisons row19 | https://docs.google.com/spreadsheets/d/1BHaGJHkXxf_UfZdyTKF2zrWNFzIP4IvhaqFMj-83BjU/edit#gid=214001002&amp;range=A19:V19</t>
      </text>
    </comment>
    <comment authorId="0" ref="J28">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K28">
      <text>
        <t xml:space="preserve">2026-10-11 19:40 UTC
Historical cell record before 2026-10-11 19:40 UTC (preserved):
2026-10-11 17:24–17:31 UTC</t>
      </text>
    </comment>
    <comment authorId="0" ref="A293">
      <text>
        <t xml:space="preserve">Unranked source record; stable-ID order; open work before closed stages
Rank is workflow priority, not a breakthrough score.</t>
      </text>
    </comment>
    <comment authorId="0" ref="B293">
      <text>
        <t xml:space="preserve">Kinds: Theorem view
Explicit aliases: </t>
      </text>
    </comment>
    <comment authorId="0" ref="C293">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t>
      </text>
    </comment>
    <comment authorId="0" ref="A161">
      <text>
        <t xml:space="preserve">Unranked source record; stable-ID order; open work before closed stages
Rank is workflow priority, not a breakthrough score.</t>
      </text>
    </comment>
    <comment authorId="0" ref="B161">
      <text>
        <t xml:space="preserve">Kinds: Canonical claim, Canonical catalogue claim
Explicit aliases: </t>
      </text>
    </comment>
    <comment authorId="0" ref="F293">
      <text>
        <t xml:space="preserve">Accepted result at cited scope; recorded follow-up open</t>
      </text>
    </comment>
    <comment authorId="0" ref="C161">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Prior note,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293">
      <text>
        <t xml:space="preserve">Proof closed; Common-prime content carry and guarded odd legal-bank minima retained.</t>
      </text>
    </comment>
    <comment authorId="0" ref="A29">
      <text>
        <t xml:space="preserve">Workflow placement using existing family priority and current task scope (3); open work before closed stages
Rank is workflow priority, not a breakthrough score.</t>
      </text>
    </comment>
    <comment authorId="0" ref="I293">
      <text>
        <t xml:space="preserve">All exact source anchors:
TH-03 | Theorem register row14 | https://docs.google.com/spreadsheets/d/1BHaGJHkXxf_UfZdyTKF2zrWNFzIP4IvhaqFMj-83BjU/edit#gid=404576783&amp;range=A14:V14</t>
      </text>
    </comment>
    <comment authorId="0" ref="B29">
      <text>
        <t xml:space="preserve">Kinds: Theorem view, Fusion workflow
Explicit aliases: </t>
      </text>
    </comment>
    <comment authorId="0" ref="F161">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J293">
      <text>
        <t xml:space="preserve">Q03</t>
      </text>
    </comment>
    <comment authorId="0" ref="C29">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Implementation pending; Classical Prony/pruning synthesis; interface priority unresolved. Q07: Exact field with supplied primitive roots and complete rejection verification. Q13: No integrated production Toeplitz/blocked recognizer validated. Q14: Resolve exact…
Prior note,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Exact field with supplied primitive roots and complete rejection verification.</t>
      </text>
    </comment>
    <comment authorId="0" ref="G161">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Prior note,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161">
      <text>
        <t xml:space="preserve">All exact source anchors:
ALG-BIVARIATE-MASK-ELIMINATION | Catalogue: ALG-BIVARIATE-MASK-ELIMINATION | https://docs.google.com/spreadsheets/d/1BHaGJHkXxf_UfZdyTKF2zrWNFzIP4IvhaqFMj-83BjU/edit#gid=214001001&amp;range=A21:AF21
ALG-BIVARIATE-MASK-ELIMINATION | novelity breakthough: ALG-BIVARIATE-MASK-ELIMINATION | https://docs.google.com/spreadsheets/d/1BHaGJHkXxf_UfZdyTKF2zrWNFzIP4IvhaqFMj-83BjU/edit#gid=214001003&amp;range=A33:Z33</t>
      </text>
    </comment>
    <comment authorId="0" ref="F29">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J161">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G29">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update: Original F015 cap and aggregate theorems freshly reread and independently accepted with fresh exact controls and all guarded Green-domain assumptions.
Prior note, preserved verbatim:
Raw short-mode recognition strengthened on dyadic grids to O(N log(t+2)+t²). Application remains O(Nr).
Reviewed update: Original F015 cap and aggregate theorems freshly reread and independently accepted with fresh exact controls and all guarded Green-domain assumptions.</t>
      </text>
    </comment>
    <comment authorId="0" ref="I29">
      <text>
        <t xml:space="preserve">All exact source anchors:
FUS-05 | Fusion list row8 | https://docs.google.com/spreadsheets/d/1BHaGJHkXxf_UfZdyTKF2zrWNFzIP4IvhaqFMj-83BjU/edit#gid=1242754826&amp;range=A8:V8
FUS-05 | Theorem register row8 | https://docs.google.com/spreadsheets/d/1BHaGJHkXxf_UfZdyTKF2zrWNFzIP4IvhaqFMj-83BjU/edit#gid=404576783&amp;range=A8:V8
FUS-05 | Prior work row16 | https://docs.google.com/spreadsheets/d/1BHaGJHkXxf_UfZdyTKF2zrWNFzIP4IvhaqFMj-83BjU/edit#gid=562593543&amp;range=A16:V16</t>
      </text>
    </comment>
    <comment authorId="0" ref="J29">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H01, P05, P03, D05, D06, D03, D04, L02, SP11
Prior note, preserved verbatim:
H01, P05, P03, D05, D06, D03, D04, L02, SP11</t>
      </text>
    </comment>
    <comment authorId="0" ref="A294">
      <text>
        <t xml:space="preserve">Unranked source record; stable-ID order; open work before closed stages
Rank is workflow priority, not a breakthrough score.</t>
      </text>
    </comment>
    <comment authorId="0" ref="B294">
      <text>
        <t xml:space="preserve">Kinds: Theorem view
Explicit aliases: </t>
      </text>
    </comment>
    <comment authorId="0" ref="C294">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t>
      </text>
    </comment>
    <comment authorId="0" ref="A162">
      <text>
        <t xml:space="preserve">Unranked source record; stable-ID order; open work before closed stages
Rank is workflow priority, not a breakthrough score.</t>
      </text>
    </comment>
    <comment authorId="0" ref="B162">
      <text>
        <t xml:space="preserve">Kinds: Canonical claim, Canonical catalogue claim
Explicit aliases: </t>
      </text>
    </comment>
    <comment authorId="0" ref="F294">
      <text>
        <t xml:space="preserve">Accepted result at cited scope; recorded follow-up open</t>
      </text>
    </comment>
    <comment authorId="0" ref="C162">
      <text>
        <t xml:space="preserve">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94">
      <text>
        <t xml:space="preserve">Proof closed;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text>
    </comment>
    <comment authorId="0" ref="A30">
      <text>
        <t xml:space="preserve">Workflow placement using existing family priority and current task scope (3); open work before closed stages
Rank is workflow priority, not a breakthrough score.</t>
      </text>
    </comment>
    <comment authorId="0" ref="I294">
      <text>
        <t xml:space="preserve">All exact source anchors:
TH-04 | Theorem register row15 | https://docs.google.com/spreadsheets/d/1BHaGJHkXxf_UfZdyTKF2zrWNFzIP4IvhaqFMj-83BjU/edit#gid=404576783&amp;range=A15:V15</t>
      </text>
    </comment>
    <comment authorId="0" ref="B30">
      <text>
        <t xml:space="preserve">Kinds: Current new-result view (not a new-discovery count), Result view
Explicit aliases: </t>
      </text>
    </comment>
    <comment authorId="0" ref="F162">
      <text>
        <t xml:space="preserve">Accepted result at cited scope; recorded follow-up open</t>
      </text>
    </comment>
    <comment authorId="0" ref="J294">
      <text>
        <t xml:space="preserve">Q04</t>
      </text>
    </comment>
    <comment authorId="0" ref="C30">
      <text>
        <t xml:space="preserve">Original D06 source-byte provenance is recovered and closed (SHA256 e871250b94c9a5823adacee7da26bb6d4477af0758c684aa8c8ff9e34be21f89). Optimized implementation, complete production resource accounting and full-interface priority remain open.</t>
      </text>
    </comment>
    <comment authorId="0" ref="G162">
      <text>
        <t xml:space="preserve">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text>
    </comment>
    <comment authorId="0" ref="I162">
      <text>
        <t xml:space="preserve">All exact source anchors:
ALG-CLASSICAL-CURVATURE | Catalogue: ALG-CLASSICAL-CURVATURE | https://docs.google.com/spreadsheets/d/1BHaGJHkXxf_UfZdyTKF2zrWNFzIP4IvhaqFMj-83BjU/edit#gid=214001001&amp;range=A161:AF161
ALG-CLASSICAL-CURVATURE | novelity breakthough: ALG-CLASSICAL-CURVATURE | https://docs.google.com/spreadsheets/d/1BHaGJHkXxf_UfZdyTKF2zrWNFzIP4IvhaqFMj-83BjU/edit#gid=214001003&amp;range=A213:Z213</t>
      </text>
    </comment>
    <comment authorId="0" ref="F30">
      <text>
        <t xml:space="preserve">Accepted result at cited scope; recorded follow-up open</t>
      </text>
    </comment>
    <comment authorId="0" ref="J162">
      <text>
        <t xml:space="preserve">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30">
      <text>
        <t xml:space="preserve">Proof closed</t>
      </text>
    </comment>
    <comment authorId="0" ref="I30">
      <text>
        <t xml:space="preserve">All exact source anchors:
NEW-03 | novelity breakthough: NEW-03 | https://docs.google.com/spreadsheets/d/1BHaGJHkXxf_UfZdyTKF2zrWNFzIP4IvhaqFMj-83BjU/edit#gid=214001003&amp;range=A115:Z115
NEW-03 | New results row6 | https://docs.google.com/spreadsheets/d/1BHaGJHkXxf_UfZdyTKF2zrWNFzIP4IvhaqFMj-83BjU/edit#gid=627764102&amp;range=A6:V6</t>
      </text>
    </comment>
    <comment authorId="0" ref="J30">
      <text>
        <t xml:space="preserve">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A295">
      <text>
        <t xml:space="preserve">Unranked source record; stable-ID order; open work before closed stages
Rank is workflow priority, not a breakthrough score.</t>
      </text>
    </comment>
    <comment authorId="0" ref="B295">
      <text>
        <t xml:space="preserve">Kinds: Theorem view
Explicit aliases: </t>
      </text>
    </comment>
    <comment authorId="0" ref="C295">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Retain the distinct accepted cyclic minimax statement and finite-abelian deficit extension. A matching upper for a named noncyclic2-group is the remaining mathematical direction, not a reproof of the completed general deficit extension.
Prior note, preserved verbatim:
2026-10-11 21:56 UTC; source-pinned current-view reconciliation.
Retain the distinct accepted cyclic minimax statement and finite-abelian deficit extension. A matching upper for a named noncyclic2-group is the remaining mathematical direction, not a reproof of the completed general deficit extension.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text>
    </comment>
    <comment authorId="0" ref="A163">
      <text>
        <t xml:space="preserve">Unranked source record; stable-ID order; open work before closed stages
Rank is workflow priority, not a breakthrough score.</t>
      </text>
    </comment>
    <comment authorId="0" ref="B163">
      <text>
        <t xml:space="preserve">Kinds: Canonical claim, Canonical catalogue claim
Explicit aliases: </t>
      </text>
    </comment>
    <comment authorId="0" ref="F295">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C163">
      <text>
        <t xml:space="preserve">Not arbitrary internal masks, branch parameters, seeds, sizes or all Green sums. A source count correction: circuit has three vector sums, not two.
No new current closure; historical limitations remain.
Next comparison: Match precisely the topology, size, gauges and field; establish a reusable theorem increment before proposing a standalone novelty claim.</t>
      </text>
    </comment>
    <comment authorId="0" ref="G295">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Distinct cyclic minimax theorem retained, with the already accepted arbitrary finite-abelian deficit extension. These source-related statements are not merged into another canonical discovery.
Prior note, preserved verbatim:
2026-10-11 21:56 UTC; source-pinned current-view reconciliation.
Distinct cyclic minimax theorem retained, with the already accepted arbitrary finite-abelian deficit extension. These source-related statements are not merged into another canonical discovery.
Prior displayed cell, preserved verbatim:
Proof closed; Endpoint minimax and odd-moment bounds retained. Deficit invariant extends the block-rank/gap argument to arbitrary finite abelian groups.
Prior note, preserved verbatim:
Proof closed; Endpoint minimax and odd-moment bounds retained. Deficit invariant extends the block-rank/gap argument to arbitrary finite abelian groups.</t>
      </text>
    </comment>
    <comment authorId="0" ref="A31">
      <text>
        <t xml:space="preserve">Workflow placement using existing family priority and current task scope (3); open work before closed stages
Rank is workflow priority, not a breakthrough score.</t>
      </text>
    </comment>
    <comment authorId="0" ref="I295">
      <text>
        <t xml:space="preserve">All exact source anchors:
TH-05 | Theorem register row16 | https://docs.google.com/spreadsheets/d/1BHaGJHkXxf_UfZdyTKF2zrWNFzIP4IvhaqFMj-83BjU/edit#gid=404576783&amp;range=A16:V16</t>
      </text>
    </comment>
    <comment authorId="0" ref="B31">
      <text>
        <t xml:space="preserve">Kinds: Current new-result view (not a new-discovery count), Result view
Explicit aliases: </t>
      </text>
    </comment>
    <comment authorId="0" ref="F163">
      <text>
        <t xml:space="preserve">Accepted result at cited scope; recorded follow-up open</t>
      </text>
    </comment>
    <comment authorId="0" ref="J295">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Q05
Prior note, preserved verbatim:
Q05</t>
      </text>
    </comment>
    <comment authorId="0" ref="C31">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Next comparison: Compare the exact nonzero eliminant with unknown-common-width Gaussian Prony methods, full 2009 chirp sensing algorithms and structured Toeplitz determinant literature; match field, grid and rejection contracts.</t>
      </text>
    </comment>
    <comment authorId="0" ref="G163">
      <text>
        <t xml:space="preserve">Independently accepted; all 2,040 polynomial coefficients reconstructed. Proof excludes algebraic-closure roots, not merely searched finite-field parameters.</t>
      </text>
    </comment>
    <comment authorId="0" ref="I163">
      <text>
        <t xml:space="preserve">All exact source anchors:
ALG-FIXED-PENCIL-CERTS | Catalogue: ALG-FIXED-PENCIL-CERTS | https://docs.google.com/spreadsheets/d/1BHaGJHkXxf_UfZdyTKF2zrWNFzIP4IvhaqFMj-83BjU/edit#gid=214001001&amp;range=A95:AF95
ALG-FIXED-PENCIL-CERTS | novelity breakthough: ALG-FIXED-PENCIL-CERTS | https://docs.google.com/spreadsheets/d/1BHaGJHkXxf_UfZdyTKF2zrWNFzIP4IvhaqFMj-83BjU/edit#gid=214001003&amp;range=A162:Z162</t>
      </text>
    </comment>
    <comment authorId="0" ref="F31">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163">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text>
    </comment>
    <comment authorId="0" ref="G31">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View of accepted arbitrary-pencil closure P02/R15; no separate discovery count.
Prior note, preserved verbatim:
Arbitrary-matrix diagonal-pencil factors and reciprocal trace residual are independently accepted at fixed homogeneous degree (P02/R15), over arbitrary commutative rings. The adjacent-Hankel case is a specialization.
NEW-06 is an existing result view, not a new canonical claim. Supplemental refinements belong to the separately pinned accepted C03 chain.
Historical cell record before 2026-10-11 19:40 UTC (preserved):
Proof closed</t>
      </text>
    </comment>
    <comment authorId="0" ref="I31">
      <text>
        <t xml:space="preserve">All exact source anchors:
NEW-06 | novelity breakthough: NEW-06 | https://docs.google.com/spreadsheets/d/1BHaGJHkXxf_UfZdyTKF2zrWNFzIP4IvhaqFMj-83BjU/edit#gid=214001003&amp;range=A116:Z116
NEW-06 | New results row9 | https://docs.google.com/spreadsheets/d/1BHaGJHkXxf_UfZdyTKF2zrWNFzIP4IvhaqFMj-83BjU/edit#gid=627764102&amp;range=A9:V9</t>
      </text>
    </comment>
    <comment authorId="0" ref="J31">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C03 proof and review bindings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The old overview inherited broader CHIRP recognizer hashes; those are family-context sources, not the exact support for this closure.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K31">
      <text>
        <t xml:space="preserve">2026-10-11 19:40 UTC
Historical cell record before 2026-10-11 19:40 UTC (preserved):
2026-10-11 17:24–17:31 UTC</t>
      </text>
    </comment>
    <comment authorId="0" ref="A296">
      <text>
        <t xml:space="preserve">Unranked source record; stable-ID order; open work before closed stages
Rank is workflow priority, not a breakthrough score.</t>
      </text>
    </comment>
    <comment authorId="0" ref="B296">
      <text>
        <t xml:space="preserve">Kinds: Theorem view
Explicit aliases: </t>
      </text>
    </comment>
    <comment authorId="0" ref="C296">
      <text>
        <t xml:space="preserve">2026-10-11 21:56 UTC; source-pinned current-view reconciliation.
The paid3-4-5 non-Fourier template family is already constructed and accepted. Eager/numerical execution, an implemented certified interface and production performance remain open. The conditional macro compiler and paid balancing premises remain mandatory.
Prior displayed cell, preserved verbatim:
Need a concrete non-Fourier family with paid envelopes and scaled-template budget.; Classical perturbation, balancing and tabulation synthesis.
Prior note, preserved verbatim:
Need a concrete non-Fourier family with paid envelopes and scaled-template budget.; Classical perturbation, balancing and tabulation synthesis.</t>
      </text>
    </comment>
    <comment authorId="0" ref="A164">
      <text>
        <t xml:space="preserve">Unranked source record; stable-ID order; open work before closed stages
Rank is workflow priority, not a breakthrough score.</t>
      </text>
    </comment>
    <comment authorId="0" ref="B164">
      <text>
        <t xml:space="preserve">Kinds: Canonical claim, Canonical catalogue claim
Explicit aliases: </t>
      </text>
    </comment>
    <comment authorId="0" ref="F296">
      <text>
        <t xml:space="preserve">Accepted result at cited scope; recorded follow-up open</t>
      </text>
    </comment>
    <comment authorId="0" ref="C164">
      <text>
        <t xml:space="preserve">Does not rule out unrelated gauges or arbitrary interstage routing. The common-gauge architecture consequences and finite F4 escape certificate are in matrix catalogue.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96">
      <text>
        <t xml:space="preserve">2026-10-11 21:56 UTC; source-pinned current-view reconciliation.
The accepted conditioned macro compiler now has the paid3-4-5 non-Fourier template construction and dyadic prefix balancing. This closes the missing-family stage while preserving implementation and conditioning requirements.
Prior displayed cell, preserved verbatim:
Proof closed; Macro compiler retained; paid dyadic prefix balancing added in S1.
Prior note, preserved verbatim:
Proof closed; Macro compiler retained; paid dyadic prefix balancing added in S1.</t>
      </text>
    </comment>
    <comment authorId="0" ref="A32">
      <text>
        <t xml:space="preserve">Workflow placement using existing family priority and current task scope (3); open work before closed stages
Rank is workflow priority, not a breakthrough score.</t>
      </text>
    </comment>
    <comment authorId="0" ref="I296">
      <text>
        <t xml:space="preserve">All exact source anchors:
TH-06 | Theorem register row17 | https://docs.google.com/spreadsheets/d/1BHaGJHkXxf_UfZdyTKF2zrWNFzIP4IvhaqFMj-83BjU/edit#gid=404576783&amp;range=A17:V17</t>
      </text>
    </comment>
    <comment authorId="0" ref="B32">
      <text>
        <t xml:space="preserve">Kinds: Research workflow
Explicit aliases: </t>
      </text>
    </comment>
    <comment authorId="0" ref="F164">
      <text>
        <t xml:space="preserve">Accepted result at cited scope; recorded follow-up open</t>
      </text>
    </comment>
    <comment authorId="0" ref="J296">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Q06
Prior note, preserved verbatim:
Q06</t>
      </text>
    </comment>
    <comment authorId="0" ref="C32">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Classical resultant mechanism; printed formula/application priority unresolved.
Not applicable to abstract proof</t>
      </text>
    </comment>
    <comment authorId="0" ref="G164">
      <text>
        <t xml:space="preserve">Theorem16.1 independently accepted after direct all-N congruence proof; exhaustive small controls support but do not replace proof. Catalogue read saved proof audit as inert text.</t>
      </text>
    </comment>
    <comment authorId="0" ref="I164">
      <text>
        <t xml:space="preserve">All exact source anchors:
ALG-MONOMIAL-CENTRALIZER | Catalogue: ALG-MONOMIAL-CENTRALIZER | https://docs.google.com/spreadsheets/d/1BHaGJHkXxf_UfZdyTKF2zrWNFzIP4IvhaqFMj-83BjU/edit#gid=214001001&amp;range=A26:AF26
ALG-MONOMIAL-CENTRALIZER | novelity breakthough: ALG-MONOMIAL-CENTRALIZER | https://docs.google.com/spreadsheets/d/1BHaGJHkXxf_UfZdyTKF2zrWNFzIP4IvhaqFMj-83BjU/edit#gid=214001003&amp;range=A67:Z67</t>
      </text>
    </comment>
    <comment authorId="0" ref="F32">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https://docs.google.com/spreadsheets/d/1BHaGJHkXxf_UfZdyTKF2zrWNFzIP4IvhaqFMj-83BjU/edit#gid=1877766156&amp;range=A20:V20
Prior overview wording: Scoped result recorded; follow-up remains</t>
      </text>
    </comment>
    <comment authorId="0" ref="J164">
      <text>
        <t xml:space="preserve">https://github.com/AgentSlop-Si/research/blob/main/math/archive/objects/6b/6b83dab44ee74f9cd3c905a2b16b78d38a208a7ed5efffcc4430428e098cd88a__REVIEW.md | export SHA256 6b83dab44ee74f9cd3c905a2b16b78d38a208a7ed5efffcc4430428e098cd88a</t>
      </text>
    </comment>
    <comment authorId="0" ref="G32">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Arbitrary-matrix diagonal-pencil universal factors and reciprocity now independently proved at fixed homogeneous degree.</t>
      </text>
    </comment>
    <comment authorId="0" ref="I32">
      <text>
        <t xml:space="preserve">All exact source anchors:
Q17 | Research queue row20 | https://docs.google.com/spreadsheets/d/1BHaGJHkXxf_UfZdyTKF2zrWNFzIP4IvhaqFMj-83BjU/edit#gid=1877766156&amp;range=A20:V20</t>
      </text>
    </comment>
    <comment authorId="0" ref="J32">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R15</t>
      </text>
    </comment>
    <comment authorId="0" ref="K32">
      <text>
        <t xml:space="preserve">2026-10-11 19:40 UTC
Historical cell record before 2026-10-11 19:40 UTC (preserved):
2026-10-11 17:24–17:31 UTC</t>
      </text>
    </comment>
    <comment authorId="0" ref="A297">
      <text>
        <t xml:space="preserve">Unranked source record; stable-ID order; open work before closed stages
Rank is workflow priority, not a breakthrough score.</t>
      </text>
    </comment>
    <comment authorId="0" ref="B297">
      <text>
        <t xml:space="preserve">Kinds: Theorem view
Explicit aliases: </t>
      </text>
    </comment>
    <comment authorId="0" ref="C297">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Prior note, preserved verbatim:
Exact field with supplied primitive roots and complete rejection verification.; Classical Prony/pruning synthesis; interface priority unresolved.</t>
      </text>
    </comment>
    <comment authorId="0" ref="A165">
      <text>
        <t xml:space="preserve">Unranked source record; stable-ID order; open work before closed stages
Rank is workflow priority, not a breakthrough score.</t>
      </text>
    </comment>
    <comment authorId="0" ref="B165">
      <text>
        <t xml:space="preserve">Kinds: Canonical claim, Canonical catalogue claim
Explicit aliases: </t>
      </text>
    </comment>
    <comment authorId="0" ref="F297">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C165">
      <text>
        <t xml:space="preserve">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97">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Raw short-mode recognition strengthened on dyadic grids to O(N log(t+2)+t²). Application remains O(Nr).
Prior note, preserved verbatim:
Proof closed; Raw short-mode recognition strengthened on dyadic grids to O(N log(t+2)+t²). Application remains O(Nr).</t>
      </text>
    </comment>
    <comment authorId="0" ref="A33">
      <text>
        <t xml:space="preserve">Workflow placement using existing family priority and current task scope (3); open work before closed stages
Rank is workflow priority, not a breakthrough score.</t>
      </text>
    </comment>
    <comment authorId="0" ref="I297">
      <text>
        <t xml:space="preserve">All exact source anchors:
TH-07 | Theorem register row18 | https://docs.google.com/spreadsheets/d/1BHaGJHkXxf_UfZdyTKF2zrWNFzIP4IvhaqFMj-83BjU/edit#gid=404576783&amp;range=A18:V18</t>
      </text>
    </comment>
    <comment authorId="0" ref="B33">
      <text>
        <t xml:space="preserve">Kinds: Follow-up workflow
Explicit aliases: </t>
      </text>
    </comment>
    <comment authorId="0" ref="F165">
      <text>
        <t xml:space="preserve">Accepted result at cited scope; recorded follow-up open</t>
      </text>
    </comment>
    <comment authorId="0" ref="J297">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Q07
Prior note, preserved verbatim:
Q07</t>
      </text>
    </comment>
    <comment authorId="0" ref="C33">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Implement and verify optimized dyadic/blocked/Toeplitz kernels, rejection and output ledgers, full resource costs and production integration. Full-interface historical priority remains unresolved.</t>
      </text>
    </comment>
    <comment authorId="0" ref="G165">
      <text>
        <t xml:space="preserve">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text>
    </comment>
    <comment authorId="0" ref="I165">
      <text>
        <t xml:space="preserve">All exact source anchors:
ALG-PRIMITIVE-HOLONOMY | Catalogue: ALG-PRIMITIVE-HOLONOMY | https://docs.google.com/spreadsheets/d/1BHaGJHkXxf_UfZdyTKF2zrWNFzIP4IvhaqFMj-83BjU/edit#gid=214001001&amp;range=A22:AF22
ALG-PRIMITIVE-HOLONOMY | novelity breakthough: ALG-PRIMITIVE-HOLONOMY | https://docs.google.com/spreadsheets/d/1BHaGJHkXxf_UfZdyTKF2zrWNFzIP4IvhaqFMj-83BjU/edit#gid=214001003&amp;range=A68:Z68</t>
      </text>
    </comment>
    <comment authorId="0" ref="F33">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proof/reference closed; optimized implementation follow-up open</t>
      </text>
    </comment>
    <comment authorId="0" ref="J165">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33">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reference and CHIRP manuscriptv3 fidelity independently complete. Optimized production kernels remain unvalidated.</t>
      </text>
    </comment>
    <comment authorId="0" ref="I33">
      <text>
        <t xml:space="preserve">All exact source anchors:
STR-Q2 | Next cycle row5 | https://docs.google.com/spreadsheets/d/1BHaGJHkXxf_UfZdyTKF2zrWNFzIP4IvhaqFMj-83BjU/edit#gid=1152106829&amp;range=A5:V5</t>
      </text>
    </comment>
    <comment authorId="0" ref="J33">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S2, C06 blocked chirp-z recognition</t>
      </text>
    </comment>
    <comment authorId="0" ref="K33">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98">
      <text>
        <t xml:space="preserve">Unranked source record; stable-ID order; open work before closed stages
Rank is workflow priority, not a breakthrough score.</t>
      </text>
    </comment>
    <comment authorId="0" ref="B298">
      <text>
        <t xml:space="preserve">Kinds: Theorem view
Explicit aliases: </t>
      </text>
    </comment>
    <comment authorId="0" ref="C298">
      <text>
        <t xml:space="preserve">Does not give a uniform growing-degree stability theorem.; General spectral mechanism is classical; RS specialization priority unresolved.</t>
      </text>
    </comment>
    <comment authorId="0" ref="A166">
      <text>
        <t xml:space="preserve">Unranked source record; stable-ID order; open work before closed stages
Rank is workflow priority, not a breakthrough score.</t>
      </text>
    </comment>
    <comment authorId="0" ref="B166">
      <text>
        <t xml:space="preserve">Kinds: Canonical claim, Canonical catalogue claim
Explicit aliases: </t>
      </text>
    </comment>
    <comment authorId="0" ref="F298">
      <text>
        <t xml:space="preserve">Accepted result at cited scope; recorded follow-up open</t>
      </text>
    </comment>
    <comment authorId="0" ref="C166">
      <text>
        <t xml:space="preserve">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298">
      <text>
        <t xml:space="preserve">Proof closed; Fixed-degree full cluster singular spectrum added; constants remain degree-dependent.</t>
      </text>
    </comment>
    <comment authorId="0" ref="A34">
      <text>
        <t xml:space="preserve">Workflow placement using existing family priority and current task scope (4); open work before closed stages
Rank is workflow priority, not a breakthrough score.</t>
      </text>
    </comment>
    <comment authorId="0" ref="I298">
      <text>
        <t xml:space="preserve">All exact source anchors:
TH-08 | Theorem register row19 | https://docs.google.com/spreadsheets/d/1BHaGJHkXxf_UfZdyTKF2zrWNFzIP4IvhaqFMj-83BjU/edit#gid=404576783&amp;range=A19:V19</t>
      </text>
    </comment>
    <comment authorId="0" ref="B34">
      <text>
        <t xml:space="preserve">Kinds: Canonical claim, Canonical catalogue claim
Explicit aliases: </t>
      </text>
    </comment>
    <comment authorId="0" ref="F166">
      <text>
        <t xml:space="preserve">Accepted result at cited scope; recorded follow-up open</t>
      </text>
    </comment>
    <comment authorId="0" ref="J298">
      <text>
        <t xml:space="preserve">Q08
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C34">
      <text>
        <t xml:space="preserve">2026-10-11 21:45 UTC; bounded Weyl/Green source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Prior displayed cell,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Prior note,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contract against graph-induced rank structures and structured inverse-sum literature.</t>
      </text>
    </comment>
    <comment authorId="0" ref="G166">
      <text>
        <t xml:space="preserve">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166">
      <text>
        <t xml:space="preserve">All exact source anchors:
ALG-TWO-MASK-ELIMINATION | Catalogue: ALG-TWO-MASK-ELIMINATION | https://docs.google.com/spreadsheets/d/1BHaGJHkXxf_UfZdyTKF2zrWNFzIP4IvhaqFMj-83BjU/edit#gid=214001001&amp;range=A96:AF96
ALG-TWO-MASK-ELIMINATION | novelity breakthough: ALG-TWO-MASK-ELIMINATION | https://docs.google.com/spreadsheets/d/1BHaGJHkXxf_UfZdyTKF2zrWNFzIP4IvhaqFMj-83BjU/edit#gid=214001003&amp;range=A163:Z163</t>
      </text>
    </comment>
    <comment authorId="0" ref="F34">
      <text>
        <t xml:space="preserve">2026-10-11 21:45 UTC; bounded Weyl/Green source comparison.
Historical C05 and later TH-04/F018 bridge accepted; bounded attribution reconciled; priority unresolved.
Prior displayed cell, preserved verbatim:
Accepted result at cited scope; recorded follow-up open
Prior note, preserved verbatim:
Accepted result at cited scope; recorded follow-up open</t>
      </text>
    </comment>
    <comment authorId="0" ref="J166">
      <text>
        <t xml:space="preserve">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text>
    </comment>
    <comment authorId="0" ref="G34">
      <text>
        <t xml:space="preserve">2026-10-11 21:45 UTC; bounded Weyl/Green source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Prior displayed cell, preserved verbatim:
accepted
Prior note, preserved verbatim:
accepted</t>
      </text>
    </comment>
    <comment authorId="0" ref="I34">
      <text>
        <t xml:space="preserve">All exact source anchors:
C05 | Catalogue: C05 | https://docs.google.com/spreadsheets/d/1BHaGJHkXxf_UfZdyTKF2zrWNFzIP4IvhaqFMj-83BjU/edit#gid=214001001&amp;range=A9:AF9
C05 | novelity breakthough: C05 | https://docs.google.com/spreadsheets/d/1BHaGJHkXxf_UfZdyTKF2zrWNFzIP4IvhaqFMj-83BjU/edit#gid=214001003&amp;range=A10:Z10</t>
      </text>
    </comment>
    <comment authorId="0" ref="J34">
      <text>
        <t xml:space="preserve">https://github.com/AgentSlop-Si/research/blob/main/math/archive/objects/f1/f155488c0657b63b2192a6a1ecd7e2264ce4c0e1051b9e084b4dee22bbbf2a07__REVIEW.md | export SHA256 4c51de8a53724bf7cd84e75259eace35ae6fe621ba24bd8a190c2952aee5c630
[2026-10-11;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K34">
      <text>
        <t xml:space="preserve">2026-10-11 21:45 UTC; bounded Weyl/Green source comparison.
2026-10-11 21:32 UTC
Prior displayed cell, preserved verbatim:
2026-10-11 17:24–17:31 UTC</t>
      </text>
    </comment>
    <comment authorId="0" ref="A299">
      <text>
        <t xml:space="preserve">Unranked source record; stable-ID order; open work before closed stages
Rank is workflow priority, not a breakthrough score.</t>
      </text>
    </comment>
    <comment authorId="0" ref="B299">
      <text>
        <t xml:space="preserve">Kinds: Theorem view
Explicit aliases: </t>
      </text>
    </comment>
    <comment authorId="0" ref="C299">
      <text>
        <t xml:space="preserve">2026-10-11 22:10 UTC; related periodic implementation scope reconciliation.
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note, preserved verbatim:
2026-10-11 21:56 UTC; source-pinned current-view reconciliation.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displayed cell, preserved verbatim:
Rounded subtraction alone is not an energy certificate.; Classical Pythagorean corollary.
Prior note, preserved verbatim:
Rounded subtraction alone is not an energy certificate.; Classical Pythagorean corollary.
[2026-10-12 16:31 UTC; independently accepted bounded C11 fixed-word slice]
Related Q09 bounded implementation evidence only; the separate TH-09 theorem and its production obligations are unchanged.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A167">
      <text>
        <t xml:space="preserve">Unranked source record; stable-ID order; open work before closed stages
Rank is workflow priority, not a breakthrough score.</t>
      </text>
    </comment>
    <comment authorId="0" ref="B167">
      <text>
        <t xml:space="preserve">Kinds: Canonical claim, Canonical catalogue claim
Explicit aliases: </t>
      </text>
    </comment>
    <comment authorId="0" ref="F299">
      <text>
        <t xml:space="preserve">Accepted result at cited scope; recorded follow-up open</t>
      </text>
    </comment>
    <comment authorId="0" ref="C167">
      <text>
        <t xml:space="preserve">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Prior displayed cell, preserved verbatim:
No general arithmetic lower bound, practical speedup, p=2 assertion, or full group double-coset classification. Θ_p(q(k−v)) describes chosen partial-core radix schedule; add O(q) monomial work. It does not force arbitrary evaluators to pay that cost. Q18: Correct source U(E)…
Prior note, preserved verbatim: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299">
      <text>
        <t xml:space="preserve">2026-10-11 22:10 UTC; related periodic implementation scope reconciliation.
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note, preserved verbatim:
2026-10-11 21:56 UTC; source-pinned current-view reconciliation.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displayed cell, preserved verbatim:
Proof closed; Exact periodic residual-energy gate permits certified omission of the residual.
Prior note, preserved verbatim:
Proof closed; Exact periodic residual-energy gate permits certified omission of the residual.
[2026-10-12 16:31 UTC; independently accepted bounded C11 fixed-word slice]
Related Q09 bounded implementation evidence only; the separate TH-09 theorem and its production obligations are unchanged.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A35">
      <text>
        <t xml:space="preserve">Workflow placement using existing family priority and current task scope (4); open work before closed stages
Rank is workflow priority, not a breakthrough score.</t>
      </text>
    </comment>
    <comment authorId="0" ref="I299">
      <text>
        <t xml:space="preserve">All exact source anchors:
TH-09 | Theorem register row20 | https://docs.google.com/spreadsheets/d/1BHaGJHkXxf_UfZdyTKF2zrWNFzIP4IvhaqFMj-83BjU/edit#gid=404576783&amp;range=A20:V20</t>
      </text>
    </comment>
    <comment authorId="0" ref="B35">
      <text>
        <t xml:space="preserve">Kinds: Canonical claim, Canonical catalogue claim, Theorem view
Explicit aliases: </t>
      </text>
    </comment>
    <comment authorId="0" ref="F167">
      <text>
        <t xml:space="preserve">2026-10-11 22:05 UTC; independently accepted bounded Weil convention/API.
Fresh bounded local-ring convention/API accepted; historical v25 sign defect remains in its untouched source.
Prior displayed cell, preserved verbatim:
Open / needs review
Prior note, preserved verbatim:
Open / needs review</t>
      </text>
    </comment>
    <comment authorId="0" ref="J299">
      <text>
        <t xml:space="preserve">Q09</t>
      </text>
    </comment>
    <comment authorId="0" ref="C35">
      <text>
        <t xml:space="preserve">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67">
      <text>
        <t xml:space="preserve">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Prior displayed cell,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Prior note,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text>
    </comment>
    <comment authorId="0" ref="I167">
      <text>
        <t xml:space="preserve">All exact source anchors:
ALG-WEIL-LOCAL | Catalogue: ALG-WEIL-LOCAL | https://docs.google.com/spreadsheets/d/1BHaGJHkXxf_UfZdyTKF2zrWNFzIP4IvhaqFMj-83BjU/edit#gid=214001001&amp;range=A28:AF28
ALG-WEIL-LOCAL | novelity breakthough: ALG-WEIL-LOCAL | https://docs.google.com/spreadsheets/d/1BHaGJHkXxf_UfZdyTKF2zrWNFzIP4IvhaqFMj-83BjU/edit#gid=214001003&amp;range=A69:Z69</t>
      </text>
    </comment>
    <comment authorId="0" ref="F35">
      <text>
        <t xml:space="preserve">Accepted result at cited scope; recorded follow-up open</t>
      </text>
    </comment>
    <comment authorId="0" ref="J167">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https://github.com/AgentSlop-Si/research/blob/main/math/archive/objects/36/36a9e3ffe024621eaec00a746526a19e2d12fbbd289bf087c86810c4d3c0caa8__RESEARCH_20261010-015356_.md | export SHA256…
Prior note, preserved verbatim: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text>
    </comment>
    <comment authorId="0" ref="G35">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K167">
      <text>
        <t xml:space="preserve">2026-10-11 22:05 UTC; independently accepted bounded Weil convention/API.
2026-10-11 22:05 UTC
Prior displayed cell, preserved verbatim:
2026-10-11 17:24–17:31 UTC</t>
      </text>
    </comment>
    <comment authorId="0" ref="I35">
      <text>
        <t xml:space="preserve">All exact source anchors:
F018 | Catalogue: F018 | https://docs.google.com/spreadsheets/d/1BHaGJHkXxf_UfZdyTKF2zrWNFzIP4IvhaqFMj-83BjU/edit#gid=214001001&amp;range=A6:AF6
F018 | novelity breakthough: F018 | https://docs.google.com/spreadsheets/d/1BHaGJHkXxf_UfZdyTKF2zrWNFzIP4IvhaqFMj-83BjU/edit#gid=214001003&amp;range=A9:Z9
F018 | Theorem register row26 | https://docs.google.com/spreadsheets/d/1BHaGJHkXxf_UfZdyTKF2zrWNFzIP4IvhaqFMj-83BjU/edit#gid=404576783&amp;range=A26:V26
F018 | Source comparisons row5 | https://docs.google.com/spreadsheets/d/1BHaGJHkXxf_UfZdyTKF2zrWNFzIP4IvhaqFMj-83BjU/edit#gid=214001002&amp;range=A5:V5
F018 | Prior work row8 | https://docs.google.com/spreadsheets/d/1BHaGJHkXxf_UfZdyTKF2zrWNFzIP4IvhaqFMj-83BjU/edit#gid=562593543&amp;range=A8:V8</t>
      </text>
    </comment>
    <comment authorId="0" ref="J35">
      <text>
        <t xml:space="preserve">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t>
      </text>
    </comment>
    <comment authorId="0" ref="A300">
      <text>
        <t xml:space="preserve">Workflow placement using existing family priority and current task scope (1); open work before closed stages
Rank is workflow priority, not a breakthrough score.</t>
      </text>
    </comment>
    <comment authorId="0" ref="B300">
      <text>
        <t xml:space="preserve">Kinds: Completed scoped milestone, not another theory
Explicit aliases: 
Parent: NEW-16</t>
      </text>
    </comment>
    <comment authorId="0" ref="C300">
      <text>
        <t xml:space="preserve">Closed only for this named stage. Remaining research is recorded in parent NEW-16.</t>
      </text>
    </comment>
    <comment authorId="0" ref="A168">
      <text>
        <t xml:space="preserve">Unranked source record; stable-ID order; open work before closed stages
Rank is workflow priority, not a breakthrough score.</t>
      </text>
    </comment>
    <comment authorId="0" ref="B168">
      <text>
        <t xml:space="preserve">Kinds: Canonical claim, Canonical catalogue claim
Explicit aliases: </t>
      </text>
    </comment>
    <comment authorId="0" ref="F300">
      <text>
        <t xml:space="preserve">Completed scoped milestone</t>
      </text>
    </comment>
    <comment authorId="0" ref="C168">
      <text>
        <t xml:space="preserve">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Prior displayed cell, preserved verbatim:
No unrestricted shared-DAG Ω(N log N) conclusion. Arbitrary symplectic chirp/permutation preparation can exceed O(N). Source-claimed exhaustive Sp(4,3) counts were not rerun. Q18: Correct source U(E) association to F⁻¹ C_(-E) F before claiming a coherent supplied…
Prior note, preserved verbatim: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300">
      <text>
        <t xml:space="preserve">Every group P of order p³ accepted; optimizer/count/escape p(p−1).</t>
      </text>
    </comment>
    <comment authorId="0" ref="A36">
      <text>
        <t xml:space="preserve">Workflow placement using existing family priority and current task scope (4); open work before closed stages
Rank is workflow priority, not a breakthrough score.</t>
      </text>
    </comment>
    <comment authorId="0" ref="I300">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36">
      <text>
        <t xml:space="preserve">Kinds: Theorem view, Fusion workflow
Explicit aliases: </t>
      </text>
    </comment>
    <comment authorId="0" ref="F168">
      <text>
        <t xml:space="preserve">2026-10-11 22:05 UTC; independently accepted bounded Weil convention/API.
Fresh bounded tensor API accepted; historical exhaustive tensor-group suite and production remain unvalidated.
Prior displayed cell, preserved verbatim:
Accepted result at cited scope; recorded follow-up open
Prior note, preserved verbatim:
Accepted result at cited scope; recorded follow-up open</t>
      </text>
    </comment>
    <comment authorId="0" ref="J300">
      <text>
        <t xml:space="preserve">libfile_948c6d7a48288191a3645a2e3174895c</t>
      </text>
    </comment>
    <comment authorId="0" ref="C36">
      <text>
        <t xml:space="preserve">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t>
      </text>
    </comment>
    <comment authorId="0" ref="G168">
      <text>
        <t xml:space="preserve">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Prior displayed cell,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Prior note,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text>
    </comment>
    <comment authorId="0" ref="I168">
      <text>
        <t xml:space="preserve">All exact source anchors:
ALG-WEIL-TENSOR | Catalogue: ALG-WEIL-TENSOR | https://docs.google.com/spreadsheets/d/1BHaGJHkXxf_UfZdyTKF2zrWNFzIP4IvhaqFMj-83BjU/edit#gid=214001001&amp;range=A27:AF27
ALG-WEIL-TENSOR | novelity breakthough: ALG-WEIL-TENSOR | https://docs.google.com/spreadsheets/d/1BHaGJHkXxf_UfZdyTKF2zrWNFzIP4IvhaqFMj-83BjU/edit#gid=214001003&amp;range=A70:Z70</t>
      </text>
    </comment>
    <comment authorId="0" ref="F36">
      <text>
        <t xml:space="preserve">Accepted result at cited scope; recorded follow-up open</t>
      </text>
    </comment>
    <comment authorId="0" ref="J168">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https://github.com/AgentSlop-Si/research/blob/main/math/archive/objects/25/25a586e19ad8303a1cea4fe1201af65bad94ada041a271bc87b4ad1151923267__RESEARCH_20261010-013256_.md | export SHA256…
Prior note, preserved verbatim: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text>
    </comment>
    <comment authorId="0" ref="G36">
      <text>
        <t xml:space="preserve">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text>
    </comment>
    <comment authorId="0" ref="K168">
      <text>
        <t xml:space="preserve">2026-10-11 22:05 UTC; independently accepted bounded Weil convention/API.
2026-10-11 22:05 UTC
Prior displayed cell, preserved verbatim:
2026-10-11 17:24–17:31 UTC</t>
      </text>
    </comment>
    <comment authorId="0" ref="I36">
      <text>
        <t xml:space="preserve">All exact source anchors:
FUS-03 | Fusion list row6 | https://docs.google.com/spreadsheets/d/1BHaGJHkXxf_UfZdyTKF2zrWNFzIP4IvhaqFMj-83BjU/edit#gid=1242754826&amp;range=A6:V6
FUS-03 | Theorem register row6 | https://docs.google.com/spreadsheets/d/1BHaGJHkXxf_UfZdyTKF2zrWNFzIP4IvhaqFMj-83BjU/edit#gid=404576783&amp;range=A6:V6
FUS-03 | Source comparisons row4 | https://docs.google.com/spreadsheets/d/1BHaGJHkXxf_UfZdyTKF2zrWNFzIP4IvhaqFMj-83BjU/edit#gid=214001002&amp;range=A4:V4</t>
      </text>
    </comment>
    <comment authorId="0" ref="J36">
      <text>
        <t xml:space="preserve">H03, P08, P10, P15</t>
      </text>
    </comment>
    <comment authorId="0" ref="A301">
      <text>
        <t xml:space="preserve">Workflow placement using existing family priority and current task scope (1); open work before closed stages
Rank is workflow priority, not a breakthrough score.</t>
      </text>
    </comment>
    <comment authorId="0" ref="B301">
      <text>
        <t xml:space="preserve">Kinds: Completed scoped milestone, not another theory
Explicit aliases: 
Parent: NEW-16</t>
      </text>
    </comment>
    <comment authorId="0" ref="C301">
      <text>
        <t xml:space="preserve">Closed only for this named stage. Remaining research is recorded in parent NEW-16.</t>
      </text>
    </comment>
    <comment authorId="0" ref="A169">
      <text>
        <t xml:space="preserve">Unranked source record; stable-ID order; open work before closed stages
Rank is workflow priority, not a breakthrough score.</t>
      </text>
    </comment>
    <comment authorId="0" ref="B169">
      <text>
        <t xml:space="preserve">Kinds: Canonical claim, Canonical catalogue claim, Theorem view
Explicit aliases: </t>
      </text>
    </comment>
    <comment authorId="0" ref="F301">
      <text>
        <t xml:space="preserve">Completed scoped milestone</t>
      </text>
    </comment>
    <comment authorId="0" ref="C169">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Not a growing-dimensional upper family. Base-field-only upper length is unproved. Full B_N inherits only ≥3. No full uniformly cheap B_N or Fourier speedup. Q11: Exact additive-length priority unresolved; no full-B upper construction beyond N=5. Implementation: Fresh…
Prior note, preserved verbatim: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G301">
      <text>
        <t xml:space="preserve">19-page document fidelity PASS; unchanged accepted mathematics.</t>
      </text>
    </comment>
    <comment authorId="0" ref="A37">
      <text>
        <t xml:space="preserve">Workflow placement using existing family priority and current task scope (4); open work before closed stages
Rank is workflow priority, not a breakthrough score.</t>
      </text>
    </comment>
    <comment authorId="0" ref="I301">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37">
      <text>
        <t xml:space="preserve">Kinds: Canonical claim, Canonical catalogue claim
Explicit aliases: </t>
      </text>
    </comment>
    <comment authorId="0" ref="F169">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J301">
      <text>
        <t xml:space="preserve">libfile_52c4ec3566d081919a0567e9ce18f1e3</t>
      </text>
    </comment>
    <comment authorId="0" ref="C37">
      <text>
        <t xml:space="preserve">Weaker complex asymptotic than separation/A; not obsolete because fields and sparse-correction scope differ. No products/approximation/runtime inference.
No new current closure; historical limitations remain.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69">
      <text>
        <t xml:space="preserve">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169">
      <text>
        <t xml:space="preserve">All exact source anchors:
C01 | Catalogue: C01 | https://docs.google.com/spreadsheets/d/1BHaGJHkXxf_UfZdyTKF2zrWNFzIP4IvhaqFMj-83BjU/edit#gid=214001001&amp;range=A97:AF97
C01 | novelity breakthough: C01 | https://docs.google.com/spreadsheets/d/1BHaGJHkXxf_UfZdyTKF2zrWNFzIP4IvhaqFMj-83BjU/edit#gid=214001003&amp;range=A164:Z164
C01 | Theorem register row25 | https://docs.google.com/spreadsheets/d/1BHaGJHkXxf_UfZdyTKF2zrWNFzIP4IvhaqFMj-83BjU/edit#gid=404576783&amp;range=A25:V25
C01 | Prior work row7 | https://docs.google.com/spreadsheets/d/1BHaGJHkXxf_UfZdyTKF2zrWNFzIP4IvhaqFMj-83BjU/edit#gid=562593543&amp;range=A7:V7
C01 | Source comparisons row7 | https://docs.google.com/spreadsheets/d/1BHaGJHkXxf_UfZdyTKF2zrWNFzIP4IvhaqFMj-83BjU/edit#gid=214001002&amp;range=A7:V7</t>
      </text>
    </comment>
    <comment authorId="0" ref="F37">
      <text>
        <t xml:space="preserve">Accepted result at cited scope; recorded follow-up open</t>
      </text>
    </comment>
    <comment authorId="0" ref="J169">
      <text>
        <t xml:space="preserve">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https://github.com/AgentSlop-Si/research/blob/main/math/archive/objects/98/985eab459973fab307ec4081560238fb604d80b9c5b7d14b6d16252d71bbc12b__C01-historical-upper-review.md | export SHA256…
Prior note, preserved verbatim: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G37">
      <text>
        <t xml:space="preserve">accepted</t>
      </text>
    </comment>
    <comment authorId="0" ref="I37">
      <text>
        <t xml:space="preserve">All exact source anchors:
M-ROUTED-FIELD | Catalogue: M-ROUTED-FIELD | https://docs.google.com/spreadsheets/d/1BHaGJHkXxf_UfZdyTKF2zrWNFzIP4IvhaqFMj-83BjU/edit#gid=214001001&amp;range=A7:AF7
M-ROUTED-FIELD | novelity breakthough: M-ROUTED-FIELD | https://docs.google.com/spreadsheets/d/1BHaGJHkXxf_UfZdyTKF2zrWNFzIP4IvhaqFMj-83BjU/edit#gid=214001003&amp;range=A11:Z11</t>
      </text>
    </comment>
    <comment authorId="0" ref="J37">
      <text>
        <t xml:space="preserve">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2">
      <text>
        <t xml:space="preserve">Workflow placement using existing family priority and current task scope (2); open work before closed stages
Rank is workflow priority, not a breakthrough score.</t>
      </text>
    </comment>
    <comment authorId="0" ref="B302">
      <text>
        <t xml:space="preserve">Kinds: Completed scoped milestone, not another theory
Explicit aliases: 
Parent: F020</t>
      </text>
    </comment>
    <comment authorId="0" ref="C302">
      <text>
        <t xml:space="preserve">Closed only for this named stage. Remaining research is recorded in parent F020.</t>
      </text>
    </comment>
    <comment authorId="0" ref="A170">
      <text>
        <t xml:space="preserve">Unranked source record; stable-ID order; open work before closed stages
Rank is workflow priority, not a breakthrough score.</t>
      </text>
    </comment>
    <comment authorId="0" ref="B170">
      <text>
        <t xml:space="preserve">Kinds: Canonical claim, Canonical catalogue claim, Theorem view
Explicit aliases: </t>
      </text>
    </comment>
    <comment authorId="0" ref="F302">
      <text>
        <t xml:space="preserve">Completed scoped milestone</t>
      </text>
    </comment>
    <comment authorId="0" ref="C170">
      <text>
        <t xml:space="preserve">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
Next comparison: Compare the exact grammar and endpoint freedoms with uncertainty, quasiseparable, displacement and graph-induced rank results; scope-specific novelty remains unassessed.</t>
      </text>
    </comment>
    <comment authorId="0" ref="G302">
      <text>
        <t xml:space="preserve">Exact fixed(1,5,2), embedding1 reference accepted; general residual preparation excluded.</t>
      </text>
    </comment>
    <comment authorId="0" ref="A38">
      <text>
        <t xml:space="preserve">Workflow placement using existing family priority and current task scope (4); open work before closed stages
Rank is workflow priority, not a breakthrough score.</t>
      </text>
    </comment>
    <comment authorId="0" ref="I302">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38">
      <text>
        <t xml:space="preserve">Kinds: Canonical claim, Canonical catalogue claim
Explicit aliases: </t>
      </text>
    </comment>
    <comment authorId="0" ref="F170">
      <text>
        <t xml:space="preserve">Accepted result at cited scope; recorded follow-up open</t>
      </text>
    </comment>
    <comment authorId="0" ref="J302">
      <text>
        <t xml:space="preserve">libfile_f7c6e9fa6a908191bb1029ec0857171d</t>
      </text>
    </comment>
    <comment authorId="0" ref="C38">
      <text>
        <t xml:space="preserve">No term-to-runtime conversion or product extension; not new GIRS theory; publication priority unresolved.
No new current closure; historical limitations remain.
Next comparison: Match the complete independent-routing, weighted-separator and sparse/low-rank correction contract against graph-induced rank structures and structured inverse-sum literature.</t>
      </text>
    </comment>
    <comment authorId="0" ref="G170">
      <text>
        <t xml:space="preserve">accepted
Related current status (scope, not blanket theorem equivalence): Q12: Proof closed. C04 three-stage discrepancy proof reconstructed with endpoint restrictions explicit.</t>
      </text>
    </comment>
    <comment authorId="0" ref="I170">
      <text>
        <t xml:space="preserve">All exact source anchors:
C04 | Catalogue: C04 | https://docs.google.com/spreadsheets/d/1BHaGJHkXxf_UfZdyTKF2zrWNFzIP4IvhaqFMj-83BjU/edit#gid=214001001&amp;range=A30:AF30
C04 | novelity breakthough: C04 | https://docs.google.com/spreadsheets/d/1BHaGJHkXxf_UfZdyTKF2zrWNFzIP4IvhaqFMj-83BjU/edit#gid=214001003&amp;range=A71:Z71
C04 | Theorem register row27 | https://docs.google.com/spreadsheets/d/1BHaGJHkXxf_UfZdyTKF2zrWNFzIP4IvhaqFMj-83BjU/edit#gid=404576783&amp;range=A27:V27
C04 | Source comparisons row6 | https://docs.google.com/spreadsheets/d/1BHaGJHkXxf_UfZdyTKF2zrWNFzIP4IvhaqFMj-83BjU/edit#gid=214001002&amp;range=A6:V6
C04 | Prior work row9 | https://docs.google.com/spreadsheets/d/1BHaGJHkXxf_UfZdyTKF2zrWNFzIP4IvhaqFMj-83BjU/edit#gid=562593543&amp;range=A9:V9</t>
      </text>
    </comment>
    <comment authorId="0" ref="F38">
      <text>
        <t xml:space="preserve">Accepted result at cited scope; recorded follow-up open</t>
      </text>
    </comment>
    <comment authorId="0" ref="J170">
      <text>
        <t xml:space="preserve">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text>
    </comment>
    <comment authorId="0" ref="G38">
      <text>
        <t xml:space="preserve">accepted</t>
      </text>
    </comment>
    <comment authorId="0" ref="I38">
      <text>
        <t xml:space="preserve">All exact source anchors:
M-SEPARATION | Catalogue: M-SEPARATION | https://docs.google.com/spreadsheets/d/1BHaGJHkXxf_UfZdyTKF2zrWNFzIP4IvhaqFMj-83BjU/edit#gid=214001001&amp;range=A8:AF8
M-SEPARATION | novelity breakthough: M-SEPARATION | https://docs.google.com/spreadsheets/d/1BHaGJHkXxf_UfZdyTKF2zrWNFzIP4IvhaqFMj-83BjU/edit#gid=214001003&amp;range=A12:Z12</t>
      </text>
    </comment>
    <comment authorId="0" ref="J38">
      <text>
        <t xml:space="preserve">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text>
    </comment>
    <comment authorId="0" ref="A303">
      <text>
        <t xml:space="preserve">Workflow placement using existing family priority and current task scope (2); open work before closed stages
Rank is workflow priority, not a breakthrough score.</t>
      </text>
    </comment>
    <comment authorId="0" ref="B303">
      <text>
        <t xml:space="preserve">Kinds: Completed scoped milestone, not another theory
Explicit aliases: 
Parent: F020</t>
      </text>
    </comment>
    <comment authorId="0" ref="C303">
      <text>
        <t xml:space="preserve">Closed only for this named stage. Remaining research is recorded in parent F020.</t>
      </text>
    </comment>
    <comment authorId="0" ref="A171">
      <text>
        <t xml:space="preserve">Unranked source record; stable-ID order; open work before closed stages
Rank is workflow priority, not a breakthrough score.</t>
      </text>
    </comment>
    <comment authorId="0" ref="B171">
      <text>
        <t xml:space="preserve">Kinds: Canonical claim, Canonical catalogue claim
Explicit aliases: </t>
      </text>
    </comment>
    <comment authorId="0" ref="F303">
      <text>
        <t xml:space="preserve">Completed scoped milestone</t>
      </text>
    </comment>
    <comment authorId="0" ref="C171">
      <text>
        <t xml:space="preserve">Overparameterized finite seed; no size lift/uniform generator/complexity gain; positive certificate means existence, not positive real coefficients.
No new current closure; historical limitations remain.
Next comparison: Match precisely the topology, size, gauges and field; establish a reusable theorem increment before proposing a standalone novelty claim.</t>
      </text>
    </comment>
    <comment authorId="0" ref="G303">
      <text>
        <t xml:space="preserve">Editorial fidelity PASS; no new mathematical or priority claim.</t>
      </text>
    </comment>
    <comment authorId="0" ref="A39">
      <text>
        <t xml:space="preserve">Workflow placement using existing family priority and current task scope (4); open work before closed stages
Rank is workflow priority, not a breakthrough score.</t>
      </text>
    </comment>
    <comment authorId="0" ref="I303">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39">
      <text>
        <t xml:space="preserve">Kinds: Canonical claim, Canonical catalogue claim
Explicit aliases: </t>
      </text>
    </comment>
    <comment authorId="0" ref="F171">
      <text>
        <t xml:space="preserve">Accepted result at cited scope; recorded follow-up open</t>
      </text>
    </comment>
    <comment authorId="0" ref="J303">
      <text>
        <t xml:space="preserve">libfile_a270ebd76dd08191a723d2001355cc6c</t>
      </text>
    </comment>
    <comment authorId="0" ref="C39">
      <text>
        <t xml:space="preserve">Does not prove reverse containment/proper-superset relation, optimal SSS/HSS storage, or fixed-tolerance numerical rank. Not resolution of a published TQS open question.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71">
      <text>
        <t xml:space="preserve">accepted</t>
      </text>
    </comment>
    <comment authorId="0" ref="I171">
      <text>
        <t xml:space="preserve">All exact source anchors:
C09 | Catalogue: C09 | https://docs.google.com/spreadsheets/d/1BHaGJHkXxf_UfZdyTKF2zrWNFzIP4IvhaqFMj-83BjU/edit#gid=214001001&amp;range=A99:AF99
C09 | novelity breakthough: C09 | https://docs.google.com/spreadsheets/d/1BHaGJHkXxf_UfZdyTKF2zrWNFzIP4IvhaqFMj-83BjU/edit#gid=214001003&amp;range=A165:Z165</t>
      </text>
    </comment>
    <comment authorId="0" ref="F39">
      <text>
        <t xml:space="preserve">Accepted result at cited scope; recorded follow-up open</t>
      </text>
    </comment>
    <comment authorId="0" ref="J171">
      <text>
        <t xml:space="preserve">https://github.com/AgentSlop-Si/research/blob/main/math/archive/objects/69/69c2d2503921b924349ab928fb43a6a8dcb907186876451b7606a1249cb845b4__INDEPENDENT_REVIEW.md | export SHA256 69c2d2503921b924349ab928fb43a6a8dcb907186876451b7606a1249cb845b4</t>
      </text>
    </comment>
    <comment authorId="0" ref="G39">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I39">
      <text>
        <t xml:space="preserve">All exact source anchors:
M-TREE-WITNESS | Catalogue: M-TREE-WITNESS | https://docs.google.com/spreadsheets/d/1BHaGJHkXxf_UfZdyTKF2zrWNFzIP4IvhaqFMj-83BjU/edit#gid=214001001&amp;range=A31:AF31
M-TREE-WITNESS | novelity breakthough: M-TREE-WITNESS | https://docs.google.com/spreadsheets/d/1BHaGJHkXxf_UfZdyTKF2zrWNFzIP4IvhaqFMj-83BjU/edit#gid=214001003&amp;range=A37:Z37</t>
      </text>
    </comment>
    <comment authorId="0" ref="J39">
      <text>
        <t xml:space="preserve">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4">
      <text>
        <t xml:space="preserve">Workflow placement using existing family priority and current task scope (3); open work before closed stages
Rank is workflow priority, not a breakthrough score.</t>
      </text>
    </comment>
    <comment authorId="0" ref="B304">
      <text>
        <t xml:space="preserve">Kinds: Completed scoped milestone, not another theory
Explicit aliases: 
Parent: Q13</t>
      </text>
    </comment>
    <comment authorId="0" ref="C304">
      <text>
        <t xml:space="preserve">Closed only for this named stage. Remaining research is recorded in parent Q13.</t>
      </text>
    </comment>
    <comment authorId="0" ref="A172">
      <text>
        <t xml:space="preserve">Unranked source record; stable-ID order; open work before closed stages
Rank is workflow priority, not a breakthrough score.</t>
      </text>
    </comment>
    <comment authorId="0" ref="B172">
      <text>
        <t xml:space="preserve">Kinds: Canonical claim, Canonical catalogue claim
Explicit aliases: </t>
      </text>
    </comment>
    <comment authorId="0" ref="F304">
      <text>
        <t xml:space="preserve">Completed scoped milestone</t>
      </text>
    </comment>
    <comment authorId="0" ref="C172">
      <text>
        <t xml:space="preserve">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G304">
      <text>
        <t xml:space="preserve">Nine substantive source comparisons accepted; F6 degree-heading correction required.</t>
      </text>
    </comment>
    <comment authorId="0" ref="A40">
      <text>
        <t xml:space="preserve">Workflow placement using existing family priority and current task scope (4); open work before closed stages
Rank is workflow priority, not a breakthrough score.</t>
      </text>
    </comment>
    <comment authorId="0" ref="I304">
      <text>
        <t xml:space="preserve">All exact source anchors:
Q13 | Research queue row16 | https://docs.google.com/spreadsheets/d/1BHaGJHkXxf_UfZdyTKF2zrWNFzIP4IvhaqFMj-83BjU/edit#gid=1877766156&amp;range=A16:V16</t>
      </text>
    </comment>
    <comment authorId="0" ref="B40">
      <text>
        <t xml:space="preserve">Kinds: Research workflow
Explicit aliases: </t>
      </text>
    </comment>
    <comment authorId="0" ref="F172">
      <text>
        <t xml:space="preserve">Accepted result at cited scope; recorded follow-up open</t>
      </text>
    </comment>
    <comment authorId="0" ref="J304">
      <text>
        <t xml:space="preserve">libfile_8d3df32de6fc8191b6dedc3a5bc22a69</t>
      </text>
    </comment>
    <comment authorId="0" ref="C40">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
Not applicable to abstract proof</t>
      </text>
    </comment>
    <comment authorId="0" ref="G172">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172">
      <text>
        <t xml:space="preserve">All exact source anchors:
C10 | Catalogue: C10 | https://docs.google.com/spreadsheets/d/1BHaGJHkXxf_UfZdyTKF2zrWNFzIP4IvhaqFMj-83BjU/edit#gid=214001001&amp;range=A100:AF100
C10 | novelity breakthough: C10 | https://docs.google.com/spreadsheets/d/1BHaGJHkXxf_UfZdyTKF2zrWNFzIP4IvhaqFMj-83BjU/edit#gid=214001003&amp;range=A166:Z166</t>
      </text>
    </comment>
    <comment authorId="0" ref="F40">
      <text>
        <t xml:space="preserve">Accepted result at cited scope; recorded follow-up open</t>
      </text>
    </comment>
    <comment authorId="0" ref="J172">
      <text>
        <t xml:space="preserve">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40">
      <text>
        <t xml:space="preserve">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text>
    </comment>
    <comment authorId="0" ref="I40">
      <text>
        <t xml:space="preserve">All exact source anchors:
Q04 | Research queue row7 | https://docs.google.com/spreadsheets/d/1BHaGJHkXxf_UfZdyTKF2zrWNFzIP4IvhaqFMj-83BjU/edit#gid=1877766156&amp;range=A7:V7</t>
      </text>
    </comment>
    <comment authorId="0" ref="J40">
      <text>
        <t xml:space="preserve">R13, R30</t>
      </text>
    </comment>
    <comment authorId="0" ref="A305">
      <text>
        <t xml:space="preserve">Workflow placement using existing family priority and current task scope (3); open work before closed stages
Rank is workflow priority, not a breakthrough score.</t>
      </text>
    </comment>
    <comment authorId="0" ref="B305">
      <text>
        <t xml:space="preserve">Kinds: Completed scoped milestone, not another theory
Explicit aliases: 
Parent: Q13</t>
      </text>
    </comment>
    <comment authorId="0" ref="C305">
      <text>
        <t xml:space="preserve">Closed only for this named stage. Remaining research is recorded in parent Q13.</t>
      </text>
    </comment>
    <comment authorId="0" ref="A173">
      <text>
        <t xml:space="preserve">Unranked source record; stable-ID order; open work before closed stages
Rank is workflow priority, not a breakthrough score.</t>
      </text>
    </comment>
    <comment authorId="0" ref="B173">
      <text>
        <t xml:space="preserve">Kinds: Canonical claim, Canonical catalogue claim
Explicit aliases: </t>
      </text>
    </comment>
    <comment authorId="0" ref="F305">
      <text>
        <t xml:space="preserve">Completed scoped milestone</t>
      </text>
    </comment>
    <comment authorId="0" ref="C173">
      <text>
        <t xml:space="preserve">No universal FFT lower bound; finite-field additive uncertainty not imported from prime complex case; dense structured repairs remain possible.
No new current closure; historical limitations remain.
Next comparison: Compare the exact grammar and endpoint freedoms with uncertainty, quasiseparable, displacement and graph-induced rank results; scope-specific novelty remains unassessed.</t>
      </text>
    </comment>
    <comment authorId="0" ref="G305">
      <text>
        <t xml:space="preserve">Independently accepted bounded dense recognizer; LIMIT is indeterminate.</t>
      </text>
    </comment>
    <comment authorId="0" ref="A41">
      <text>
        <t xml:space="preserve">Workflow placement using existing family priority and current task scope (4); open work before closed stages
Rank is workflow priority, not a breakthrough score.</t>
      </text>
    </comment>
    <comment authorId="0" ref="I305">
      <text>
        <t xml:space="preserve">All exact source anchors:
Q13 | Research queue row16 | https://docs.google.com/spreadsheets/d/1BHaGJHkXxf_UfZdyTKF2zrWNFzIP4IvhaqFMj-83BjU/edit#gid=1877766156&amp;range=A16:V16</t>
      </text>
    </comment>
    <comment authorId="0" ref="B41">
      <text>
        <t xml:space="preserve">Kinds: Supplemental / queue scope view, Research workflow, Intake workflow
Explicit aliases: IN-01</t>
      </text>
    </comment>
    <comment authorId="0" ref="F173">
      <text>
        <t xml:space="preserve">Accepted result at cited scope; recorded follow-up open</t>
      </text>
    </comment>
    <comment authorId="0" ref="J305">
      <text>
        <t xml:space="preserve">libfile_bdc15bd8232881919496a838a30f85b5</t>
      </text>
    </comment>
    <comment authorId="0" ref="C41">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No-D fixed sums: r2 N&lt;=340 and r3 N&lt;=4426; free-D r2 N&lt;=1330 and r3 N&lt;=17602. Products and broader nonunitary decorations are not covered.
Prior note, preserved verbatim:
No-D fixed sums: r2 N&lt;=340 and r3 N&lt;=4426; free-D r2 N&lt;=1330 and r3 N&lt;=17602. Products and broader nonunitary decorations are not covered.</t>
      </text>
    </comment>
    <comment authorId="0" ref="G173">
      <text>
        <t xml:space="preserve">accepted</t>
      </text>
    </comment>
    <comment authorId="0" ref="I173">
      <text>
        <t xml:space="preserve">All exact source anchors:
C11 | Catalogue: C11 | https://docs.google.com/spreadsheets/d/1BHaGJHkXxf_UfZdyTKF2zrWNFzIP4IvhaqFMj-83BjU/edit#gid=214001001&amp;range=A33:AF33
C11 | novelity breakthough: C11 | https://docs.google.com/spreadsheets/d/1BHaGJHkXxf_UfZdyTKF2zrWNFzIP4IvhaqFMj-83BjU/edit#gid=214001003&amp;range=A72:Z72</t>
      </text>
    </comment>
    <comment authorId="0" ref="F41">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https://docs.google.com/spreadsheets/d/1BHaGJHkXxf_UfZdyTKF2zrWNFzIP4IvhaqFMj-83BjU/edit#gid=1877766156&amp;range=A37:V37
Prior overview wording: Scoped result recorded; follow-up remains</t>
      </text>
    </comment>
    <comment authorId="0" ref="J173">
      <text>
        <t xml:space="preserve">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text>
    </comment>
    <comment authorId="0" ref="G41">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Scoped independent review complete; corrected claims, rejections and open limits retained. Q34; reviews I01, I02, I03, I04, I05. Two unit-phase cycle obstruction for N&gt;8.
Prior note, preserved verbatim:
Scoped independent review complete; corrected claims, rejections and open limits retained. Q34; reviews I01, I02, I03, I04, I05.
Two unit-phase cycle obstruction for N&gt;8.</t>
      </text>
    </comment>
    <comment authorId="0" ref="I41">
      <text>
        <t xml:space="preserve">All exact source anchors:
Q34 | novelity breakthough: Q34 | https://docs.google.com/spreadsheets/d/1BHaGJHkXxf_UfZdyTKF2zrWNFzIP4IvhaqFMj-83BjU/edit#gid=214001003&amp;range=A13:Z13
IN-01 | Incoming queue row4 | https://docs.google.com/spreadsheets/d/1BHaGJHkXxf_UfZdyTKF2zrWNFzIP4IvhaqFMj-83BjU/edit#gid=1395216284&amp;range=A4:V4
Q34 | Research queue row37 | https://docs.google.com/spreadsheets/d/1BHaGJHkXxf_UfZdyTKF2zrWNFzIP4IvhaqFMj-83BjU/edit#gid=1877766156&amp;range=A37:V37</t>
      </text>
    </comment>
    <comment authorId="0" ref="J41">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Incorporated in this master checkpoint
Prior note, preserved verbatim:
Incorporated in this master checkpoint</t>
      </text>
    </comment>
    <comment authorId="0" ref="A306">
      <text>
        <t xml:space="preserve">Workflow placement using existing family priority and current task scope (3); open work before closed stages
Rank is workflow priority, not a breakthrough score.</t>
      </text>
    </comment>
    <comment authorId="0" ref="B306">
      <text>
        <t xml:space="preserve">Kinds: Completed scoped milestone, not another theory
Explicit aliases: 
Parent: Q13</t>
      </text>
    </comment>
    <comment authorId="0" ref="C306">
      <text>
        <t xml:space="preserve">Closed only for this named stage. Remaining research is recorded in parent Q13.</t>
      </text>
    </comment>
    <comment authorId="0" ref="A174">
      <text>
        <t xml:space="preserve">Unranked source record; stable-ID order; open work before closed stages
Rank is workflow priority, not a breakthrough score.</t>
      </text>
    </comment>
    <comment authorId="0" ref="B174">
      <text>
        <t xml:space="preserve">Kinds: Canonical claim, Canonical catalogue claim
Explicit aliases: </t>
      </text>
    </comment>
    <comment authorId="0" ref="F306">
      <text>
        <t xml:space="preserve">Completed scoped milestone</t>
      </text>
    </comment>
    <comment authorId="0" ref="C174">
      <text>
        <t xml:space="preserve">Does not solve direction discovery; direction-pass/scale-failure explicit N5 control; finite fields need enough nonzero scale choices.
No new current closure; historical limitations remain.
Next comparison: Match precisely the topology, size, gauges and field; establish a reusable theorem increment before proposing a standalone novelty claim.</t>
      </text>
    </comment>
    <comment authorId="0" ref="G306">
      <text>
        <t xml:space="preserve">Editorial fidelity PASS; accepted implementation and antecedent comparisons integrated.</t>
      </text>
    </comment>
    <comment authorId="0" ref="A42">
      <text>
        <t xml:space="preserve">Workflow placement using existing family priority and current task scope (4); open work before closed stages
Rank is workflow priority, not a breakthrough score.</t>
      </text>
    </comment>
    <comment authorId="0" ref="I306">
      <text>
        <t xml:space="preserve">All exact source anchors:
Q13 | Research queue row16 | https://docs.google.com/spreadsheets/d/1BHaGJHkXxf_UfZdyTKF2zrWNFzIP4IvhaqFMj-83BjU/edit#gid=1877766156&amp;range=A16:V16</t>
      </text>
    </comment>
    <comment authorId="0" ref="B42">
      <text>
        <t xml:space="preserve">Kinds: Intake workflow
Explicit aliases: </t>
      </text>
    </comment>
    <comment authorId="0" ref="F174">
      <text>
        <t xml:space="preserve">Accepted result at cited scope; recorded follow-up open</t>
      </text>
    </comment>
    <comment authorId="0" ref="J306">
      <text>
        <t xml:space="preserve">libfile_04ee3a47fbe88191ae2bdb01f07b3e8b</t>
      </text>
    </comment>
    <comment authorId="0" ref="C42">
      <text>
        <t xml:space="preserve">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Prior displayed cell,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Prior note,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Historical cell record before 2026-10-11 19:40 UTC (preserved):
Current source/certificate review targets the existing SRCR high-conductor macro obligation. No uniform construction or general FFT speedup is accepted.</t>
      </text>
    </comment>
    <comment authorId="0" ref="G174">
      <text>
        <t xml:space="preserve">accepted</t>
      </text>
    </comment>
    <comment authorId="0" ref="I174">
      <text>
        <t xml:space="preserve">All exact source anchors:
C13-FIXED-DIRECTIONS | Catalogue: C13-FIXED-DIRECTIONS | https://docs.google.com/spreadsheets/d/1BHaGJHkXxf_UfZdyTKF2zrWNFzIP4IvhaqFMj-83BjU/edit#gid=214001001&amp;range=A101:AF101
C13-FIXED-DIRECTIONS | novelity breakthough: C13-FIXED-DIRECTIONS | https://docs.google.com/spreadsheets/d/1BHaGJHkXxf_UfZdyTKF2zrWNFzIP4IvhaqFMj-83BjU/edit#gid=214001003&amp;range=A167:Z167</t>
      </text>
    </comment>
    <comment authorId="0" ref="F42">
      <text>
        <t xml:space="preserve">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Prior displayed cell, preserved verbatim:
Bounded HIGH proof/cost stages closed; uniform joint-macro construction open
Prior note, preserved verbatim:
Bounded HIGH proof/cost stages closed; uniform joint-macro construction open
Historical cell record before 2026-10-11 19:40 UTC (preserved):
Conditional theorem accepted; high-conductor macro remains open</t>
      </text>
    </comment>
    <comment authorId="0" ref="J174">
      <text>
        <t xml:space="preserve">https://github.com/AgentSlop-Si/research/blob/main/math/archive/objects/05/052b4155a0737109131d4d668495be161d867e209c1dea5c27717e366a4d339c__REVIEW.md | export SHA256 052b4155a0737109131d4d668495be161d867e209c1dea5c27717e366a4d339c</t>
      </text>
    </comment>
    <comment authorId="0" ref="G42">
      <text>
        <t xml:space="preserve">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Prior displayed cell, preserved verbatim:
Bounded N64 HIGH witness ACCEPT (T6 to F8⊕F8, recursive mass 16); specified radix-2 continuation costs Θ(N log N). Literal direct-child ledger repaired to HR additions, unchanged kernel bytes. N64 direct control: 144 additions, 168 root multiplications.
Prior note, preserved verbatim: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t>
      </text>
    </comment>
    <comment authorId="0" ref="I42">
      <text>
        <t xml:space="preserve">All exact source anchors:
SRCR-20261011 | Incoming queue row20 | https://docs.google.com/spreadsheets/d/1BHaGJHkXxf_UfZdyTKF2zrWNFzIP4IvhaqFMj-83BjU/edit#gid=1395216284&amp;range=A20:V20</t>
      </text>
    </comment>
    <comment authorId="0" ref="J42">
      <text>
        <t xml:space="preserve">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Prior displayed cell,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Prior note,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K42">
      <text>
        <t xml:space="preserve">2026-10-11 19:40 UTC
Historical cell record before 2026-10-11 19:40 UTC (preserved):
2026-10-11 17:24–17:31 UTC</t>
      </text>
    </comment>
    <comment authorId="0" ref="A307">
      <text>
        <t xml:space="preserve">Workflow placement using existing family priority and current task scope (7); open work before closed stages
Rank is workflow priority, not a breakthrough score.</t>
      </text>
    </comment>
    <comment authorId="0" ref="B307">
      <text>
        <t xml:space="preserve">Kinds: Research workflow
Explicit aliases: </t>
      </text>
    </comment>
    <comment authorId="0" ref="C307">
      <text>
        <t xml:space="preserve">Closed finite-probe nonlinear calibration obstruction. No runtime lower bound for a specified implementation class; this is a scope limitation, not an unfinished proof.</t>
      </text>
    </comment>
    <comment authorId="0" ref="A175">
      <text>
        <t xml:space="preserve">Unranked source record; stable-ID order; open work before closed stages
Rank is workflow priority, not a breakthrough score.</t>
      </text>
    </comment>
    <comment authorId="0" ref="B175">
      <text>
        <t xml:space="preserve">Kinds: Intake workflow
Explicit aliases: </t>
      </text>
    </comment>
    <comment authorId="0" ref="F307">
      <text>
        <t xml:space="preserve">Closed scoped result; classical/model-limited</t>
      </text>
    </comment>
    <comment authorId="0" ref="C175">
      <text>
        <t xml:space="preserve">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Prior displayed cell,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Prior note,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text>
    </comment>
    <comment authorId="0" ref="G307">
      <text>
        <t xml:space="preserve">Nonlinear calibration obstruction extended to every finite Weyl/scalar-closed probe family.</t>
      </text>
    </comment>
    <comment authorId="0" ref="A43">
      <text>
        <t xml:space="preserve">Workflow placement using existing family priority and current task scope (5); open work before closed stages
Rank is workflow priority, not a breakthrough score.</t>
      </text>
    </comment>
    <comment authorId="0" ref="I307">
      <text>
        <t xml:space="preserve">All exact source anchors:
Q10 | Research queue row13 | https://docs.google.com/spreadsheets/d/1BHaGJHkXxf_UfZdyTKF2zrWNFzIP4IvhaqFMj-83BjU/edit#gid=1877766156&amp;range=A13:V13</t>
      </text>
    </comment>
    <comment authorId="0" ref="B43">
      <text>
        <t xml:space="preserve">Kinds: Canonical claim, Canonical catalogue claim, Theorem view
Explicit aliases: </t>
      </text>
    </comment>
    <comment authorId="0" ref="F175">
      <text>
        <t xml:space="preserve">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Prior displayed cell, preserved verbatim:
Accepted result at cited scope; recorded follow-up open
Prior note, preserved verbatim:
Accepted result at cited scope; recorded follow-up open</t>
      </text>
    </comment>
    <comment authorId="0" ref="J307">
      <text>
        <t xml:space="preserve">R05, R23</t>
      </text>
    </comment>
    <comment authorId="0" ref="C43">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Prior note,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t>
      </text>
    </comment>
    <comment authorId="0" ref="G175">
      <text>
        <t xml:space="preserve">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Prior displayed cell,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Prior note,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
Complete exact raw vector; fixed r&gt;=1; N&gt;2r; supplied exact field and primitive 2N-th root psi. For x[n]=psi^(b n(n-N)) sum c_a w^(an), w=psi^2 and at most r modes: O_r(N) field-operation membership including rejection, full N-point DFT on acceptance, O_r(N) field-element storage.</t>
      </text>
    </comment>
    <comment authorId="0" ref="I175">
      <text>
        <t xml:space="preserve">All exact source anchors:
CHIRP-PHASE43-44-20261011 | Incoming queue row35 | https://docs.google.com/spreadsheets/d/1BHaGJHkXxf_UfZdyTKF2zrWNFzIP4IvhaqFMj-83BjU/edit#gid=1395216284&amp;range=A35:V35</t>
      </text>
    </comment>
    <comment authorId="0" ref="F43">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J175">
      <text>
        <t xml:space="preserve">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Prior displayed cell, preserved verbatim:
Independent review 2026-10-11: 5,787 fresh exact cases/controls, including 3,520 exhaustive classifications, 1,184 dual-decoder/Weyl checks, 528 Gauss rows, 216 arbitrary classifications, 192 eliminant comparisons and symbolic rank-two identities.…
Prior note, preserved verbatim: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text>
    </comment>
    <comment authorId="0" ref="G43">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Related current status (scope, not blanket theorem equivalence): Q05: Proof closed. Endpoint minimax and odd-moment bounds retained. Deficit invariant extends the block-rank/gap argument to arbitrary finite abelian groups.
Prior note, preserved verbatim:
accepted
Related current status (scope, not blanket theorem equivalence): Q05: Proof closed. Endpoint minimax and odd-moment bounds retained. Deficit invariant extends the block-rank/gap argument to arbitrary finite abelian groups.</t>
      </text>
    </comment>
    <comment authorId="0" ref="I43">
      <text>
        <t xml:space="preserve">All exact source anchors:
C02 | Catalogue: C02 | https://docs.google.com/spreadsheets/d/1BHaGJHkXxf_UfZdyTKF2zrWNFzIP4IvhaqFMj-83BjU/edit#gid=214001001&amp;range=A18:AF18
C02 | novelity breakthough: C02 | https://docs.google.com/spreadsheets/d/1BHaGJHkXxf_UfZdyTKF2zrWNFzIP4IvhaqFMj-83BjU/edit#gid=214001003&amp;range=A28:Z28
C02 | Theorem register row23 | https://docs.google.com/spreadsheets/d/1BHaGJHkXxf_UfZdyTKF2zrWNFzIP4IvhaqFMj-83BjU/edit#gid=404576783&amp;range=A23:V23
C02 | Source comparisons row4 | https://docs.google.com/spreadsheets/d/1BHaGJHkXxf_UfZdyTKF2zrWNFzIP4IvhaqFMj-83BjU/edit#gid=214001002&amp;range=A4:V4
C02 | Prior work row5 | https://docs.google.com/spreadsheets/d/1BHaGJHkXxf_UfZdyTKF2zrWNFzIP4IvhaqFMj-83BjU/edit#gid=562593543&amp;range=A5:V5</t>
      </text>
    </comment>
    <comment authorId="0" ref="J43">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PDF: Fourier_Endpoint_Working_Manuscript.pdf; Library libfile_c83f2c614a948191bd610548e149936a; SHA256 d216f5fdbdd02ebfcfa8b17614067237edf491158c31b5041c337724e91ec408. Review receipt: research_cycle_0010/endpoint_manuscript_review/RECEIPT.json;…
Prior note, preserved verbatim: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t>
      </text>
    </comment>
    <comment authorId="0" ref="A308">
      <text>
        <t xml:space="preserve">Workflow placement using existing family priority and current task scope (7); open work before closed stages
Rank is workflow priority, not a breakthrough score.</t>
      </text>
    </comment>
    <comment authorId="0" ref="B308">
      <text>
        <t xml:space="preserve">Kinds: Completed scoped milestone, not another theory
Explicit aliases: 
Parent: STR-Q3</t>
      </text>
    </comment>
    <comment authorId="0" ref="C308">
      <text>
        <t xml:space="preserve">Closed only for this named stage. Remaining research is recorded in parent STR-Q3.</t>
      </text>
    </comment>
    <comment authorId="0" ref="A176">
      <text>
        <t xml:space="preserve">Unranked source record; stable-ID order; open work before closed stages
Rank is workflow priority, not a breakthrough score.</t>
      </text>
    </comment>
    <comment authorId="0" ref="B176">
      <text>
        <t xml:space="preserve">Kinds: Intake workflow
Explicit aliases: </t>
      </text>
    </comment>
    <comment authorId="0" ref="F308">
      <text>
        <t xml:space="preserve">Completed scoped milestone</t>
      </text>
    </comment>
    <comment authorId="0" ref="C176">
      <text>
        <t xml:space="preserve">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Prior displayed cell,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Prior note,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text>
    </comment>
    <comment authorId="0" ref="G308">
      <text>
        <t xml:space="preserve">Scoped fixed-error growing-word template theorem ACCEPTED.</t>
      </text>
    </comment>
    <comment authorId="0" ref="A44">
      <text>
        <t xml:space="preserve">Workflow placement using existing family priority and current task scope (5); open work before closed stages
Rank is workflow priority, not a breakthrough score.</t>
      </text>
    </comment>
    <comment authorId="0" ref="I308">
      <text>
        <t xml:space="preserve">All exact source anchors:
STR-Q3 | Next cycle row6 | https://docs.google.com/spreadsheets/d/1BHaGJHkXxf_UfZdyTKF2zrWNFzIP4IvhaqFMj-83BjU/edit#gid=1152106829&amp;range=A6:V6</t>
      </text>
    </comment>
    <comment authorId="0" ref="B44">
      <text>
        <t xml:space="preserve">Kinds: Canonical claim, Canonical catalogue claim
Explicit aliases: </t>
      </text>
    </comment>
    <comment authorId="0" ref="F176">
      <text>
        <t xml:space="preserve">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Prior displayed cell, preserved verbatim:
Scoped result recorded; follow-up remains
Prior note, preserved verbatim:
Scoped result recorded; follow-up remains</t>
      </text>
    </comment>
    <comment authorId="0" ref="J308">
      <text>
        <t xml:space="preserve">libfile_ac86a61a4a7c819197c3f9ae972d9b97</t>
      </text>
    </comment>
    <comment authorId="0" ref="C44">
      <text>
        <t xml:space="preserve">Passing cuts not sufficient; singular endpoint exact rank requires supported-coordinate deletion; no linear-time optimizer or full evaluator.
Q05: General deficit extension is tracked separately. Implementation: Not applicable to abstract proof
Next comparison: Compare the all-size extremum and arbitrary-abelian deficit formula with quantitative uncertainty/rank literature, beyond Delvaux–Van Barel Theorem 9.</t>
      </text>
    </comment>
    <comment authorId="0" ref="G176">
      <text>
        <t xml:space="preserve">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Prior displayed cell,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
Prior note,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t>
      </text>
    </comment>
    <comment authorId="0" ref="I176">
      <text>
        <t xml:space="preserve">All exact source anchors:
CMLGC-20261011 | Incoming queue row21 | https://docs.google.com/spreadsheets/d/1BHaGJHkXxf_UfZdyTKF2zrWNFzIP4IvhaqFMj-83BjU/edit#gid=1395216284&amp;range=A21:V21</t>
      </text>
    </comment>
    <comment authorId="0" ref="F44">
      <text>
        <t xml:space="preserve">Accepted result at cited scope; recorded follow-up open</t>
      </text>
    </comment>
    <comment authorId="0" ref="J176">
      <text>
        <t xml:space="preserve">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Prior displayed cell, preserved verbatim:
Distinct intake prepared 2026-10-10 UTC; outside completed 178 Catalogue. Source-dated 2026-10-11. Related to CFGL, Phase 42/43 and F11 v35–v38; not identical to any current Incoming queue source. Keep separate from CFGL and SRCR. Exact provenance:…
Prior note, preserved verbatim: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text>
    </comment>
    <comment authorId="0" ref="G44">
      <text>
        <t xml:space="preserve">accepted
Related current status (scope, not blanket theorem equivalence): Q05: Proof closed. Endpoint minimax and odd-moment bounds retained. Deficit invariant extends the block-rank/gap argument to arbitrary finite abelian groups.</t>
      </text>
    </comment>
    <comment authorId="0" ref="I44">
      <text>
        <t xml:space="preserve">All exact source anchors:
C07 | Catalogue: C07 | https://docs.google.com/spreadsheets/d/1BHaGJHkXxf_UfZdyTKF2zrWNFzIP4IvhaqFMj-83BjU/edit#gid=214001001&amp;range=A32:AF32
C07 | novelity breakthough: C07 | https://docs.google.com/spreadsheets/d/1BHaGJHkXxf_UfZdyTKF2zrWNFzIP4IvhaqFMj-83BjU/edit#gid=214001003&amp;range=A38:Z38</t>
      </text>
    </comment>
    <comment authorId="0" ref="J44">
      <text>
        <t xml:space="preserve">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
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A309">
      <text>
        <t xml:space="preserve">Workflow placement using existing family priority and current task scope (8); open work before closed stages
Rank is workflow priority, not a breakthrough score.</t>
      </text>
    </comment>
    <comment authorId="0" ref="B309">
      <text>
        <t xml:space="preserve">Kinds: Completed scoped milestone, not another theory
Explicit aliases: 
Parent: STR-Q4</t>
      </text>
    </comment>
    <comment authorId="0" ref="C309">
      <text>
        <t xml:space="preserve">Closed only for this named stage. Remaining research is recorded in parent STR-Q4.</t>
      </text>
    </comment>
    <comment authorId="0" ref="A177">
      <text>
        <t xml:space="preserve">Unranked source record; stable-ID order; open work before closed stages
Rank is workflow priority, not a breakthrough score.</t>
      </text>
    </comment>
    <comment authorId="0" ref="B177">
      <text>
        <t xml:space="preserve">Kinds: Intake workflow
Explicit aliases: </t>
      </text>
    </comment>
    <comment authorId="0" ref="F309">
      <text>
        <t xml:space="preserve">Completed scoped milestone</t>
      </text>
    </comment>
    <comment authorId="0" ref="C177">
      <text>
        <t xml:space="preserve">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Prior displayed cell, preserved verbatim:
Construct and certify the shared weighted-DAG evaluator, with complete exact scalar-operation/preparation count and parity-correct Gauss identities. The claimed generic speedup remains unproved.
Prior note, preserved verbatim:
Construct and certify the shared weighted-DAG evaluator, with complete exact scalar-operation/preparation count and parity-correct Gauss identities. The claimed generic speedup remains unproved.</t>
      </text>
    </comment>
    <comment authorId="0" ref="G309">
      <text>
        <t xml:space="preserve">Repaired reference and limited original timing attribution accepted; production excluded.</t>
      </text>
    </comment>
    <comment authorId="0" ref="A45">
      <text>
        <t xml:space="preserve">Workflow placement using existing family priority and current task scope (5); open work before closed stages
Rank is workflow priority, not a breakthrough score.</t>
      </text>
    </comment>
    <comment authorId="0" ref="I309">
      <text>
        <t xml:space="preserve">All exact source anchors:
STR-Q4 | Next cycle row7 | https://docs.google.com/spreadsheets/d/1BHaGJHkXxf_UfZdyTKF2zrWNFzIP4IvhaqFMj-83BjU/edit#gid=1152106829&amp;range=A7:V7</t>
      </text>
    </comment>
    <comment authorId="0" ref="B45">
      <text>
        <t xml:space="preserve">Kinds: Current new-result view (not a new-discovery count), Result view
Explicit aliases: </t>
      </text>
    </comment>
    <comment authorId="0" ref="F177">
      <text>
        <t xml:space="preserve">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Prior displayed cell, preserved verbatim:
Structural review accepted; fast weighted-DAG evaluator unproved
Prior note, preserved verbatim:
Structural review accepted; fast weighted-DAG evaluator unproved</t>
      </text>
    </comment>
    <comment authorId="0" ref="J309">
      <text>
        <t xml:space="preserve">libfile_8adcc760946481918ffb222281c90e05</t>
      </text>
    </comment>
    <comment authorId="0" ref="C45">
      <text>
        <t xml:space="preserve">No improved universal separator exponent or unrestricted Fourier lower bound.
Next comparison: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t>
      </text>
    </comment>
    <comment authorId="0" ref="G177">
      <text>
        <t xml:space="preserve">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Prior displayed cell, preserved verbatim:
Conductor/Haar structural reduction is independently accepted at scoped level; no fast exact generic Fourier evaluator is established.
Prior note, preserved verbatim:
Conductor/Haar structural reduction is independently accepted at scoped level; no fast exact generic Fourier evaluator is established.</t>
      </text>
    </comment>
    <comment authorId="0" ref="I177">
      <text>
        <t xml:space="preserve">All exact source anchors:
CONDUCTOR-FUSED-GAUSS-LADDER-20261010 | Incoming queue row19 | https://docs.google.com/spreadsheets/d/1BHaGJHkXxf_UfZdyTKF2zrWNFzIP4IvhaqFMj-83BjU/edit#gid=1395216284&amp;range=A19:V19</t>
      </text>
    </comment>
    <comment authorId="0" ref="F45">
      <text>
        <t xml:space="preserve">Accepted result at cited scope; recorded follow-up open</t>
      </text>
    </comment>
    <comment authorId="0" ref="J177">
      <text>
        <t xml:space="preserve">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Prior displayed cell, preserved verbatim:
User-supplied attachment received 2026-10-10 21:06 UTC; queued for review after the existing-theory review. Intake only; no new fusion execution. Original: Вставленный текст(5).txt; 20,033 bytes; 1,041 lines. Library reference:…
Prior note,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text>
    </comment>
    <comment authorId="0" ref="G45">
      <text>
        <t xml:space="preserve">Proof closed</t>
      </text>
    </comment>
    <comment authorId="0" ref="I45">
      <text>
        <t xml:space="preserve">All exact source anchors:
NEW-05 | novelity breakthough: NEW-05 | https://docs.google.com/spreadsheets/d/1BHaGJHkXxf_UfZdyTKF2zrWNFzIP4IvhaqFMj-83BjU/edit#gid=214001003&amp;range=A29:Z29
NEW-05 | New results row8 | https://docs.google.com/spreadsheets/d/1BHaGJHkXxf_UfZdyTKF2zrWNFzIP4IvhaqFMj-83BjU/edit#gid=627764102&amp;range=A8:V8</t>
      </text>
    </comment>
    <comment authorId="0" ref="J45">
      <text>
        <t xml:space="preserve">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t>
      </text>
    </comment>
    <comment authorId="0" ref="A310">
      <text>
        <t xml:space="preserve">Workflow placement using existing family priority and current task scope (10); open work before closed stages
Rank is workflow priority, not a breakthrough score.</t>
      </text>
    </comment>
    <comment authorId="0" ref="B310">
      <text>
        <t xml:space="preserve">Kinds: Completed scoped milestone, not another theory
Explicit aliases: 
Parent: STR-Q5</t>
      </text>
    </comment>
    <comment authorId="0" ref="C310">
      <text>
        <t xml:space="preserve">Closed only for this named stage. Remaining research is recorded in parent STR-Q5.</t>
      </text>
    </comment>
    <comment authorId="0" ref="A178">
      <text>
        <t xml:space="preserve">Unranked source record; stable-ID order; open work before closed stages
Rank is workflow priority, not a breakthrough score.</t>
      </text>
    </comment>
    <comment authorId="0" ref="B178">
      <text>
        <t xml:space="preserve">Kinds: Canonical claim, Canonical catalogue claim, Theorem view
Explicit aliases: </t>
      </text>
    </comment>
    <comment authorId="0" ref="F310">
      <text>
        <t xml:space="preserve">Completed scoped milestone</t>
      </text>
    </comment>
    <comment authorId="0" ref="C178">
      <text>
        <t xml:space="preserve">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
Next comparison: Compare the exact error norm and scale with sparse Fourier recovery, sampling and rank barriers; a sublinear per-bin scale need not imply meaningful relative-l2 accuracy.</t>
      </text>
    </comment>
    <comment authorId="0" ref="G310">
      <text>
        <t xml:space="preserve">Bounded comparison and conservative 1D exact-complex composition accepted.</t>
      </text>
    </comment>
    <comment authorId="0" ref="A46">
      <text>
        <t xml:space="preserve">Workflow placement using existing family priority and current task scope (5); open work before closed stages
Rank is workflow priority, not a breakthrough score.</t>
      </text>
    </comment>
    <comment authorId="0" ref="I310">
      <text>
        <t xml:space="preserve">All exact source anchors:
STR-Q5 | Next cycle row8 | https://docs.google.com/spreadsheets/d/1BHaGJHkXxf_UfZdyTKF2zrWNFzIP4IvhaqFMj-83BjU/edit#gid=1152106829&amp;range=A8:V8</t>
      </text>
    </comment>
    <comment authorId="0" ref="B46">
      <text>
        <t xml:space="preserve">Kinds: Research workflow
Explicit aliases: </t>
      </text>
    </comment>
    <comment authorId="0" ref="F178">
      <text>
        <t xml:space="preserve">Accepted result at cited scope; recorded follow-up open</t>
      </text>
    </comment>
    <comment authorId="0" ref="J310">
      <text>
        <t xml:space="preserve">libfile_3e6100d5e41c81918760fd96ebb06103</t>
      </text>
    </comment>
    <comment authorId="0" ref="C46">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General finite-abelian deficit extension is accepted. A matching minimax upper for a specifically chosen noncyclic2-group remains open; preserve the distinct exact cyclic statement and current lower bound. Historical priority remains unresolved.
Prior note, preserved verbatim:
2026-10-11 21:56 UTC; source-pinned current-view reconciliation.
General finite-abelian deficit extension is accepted. A matching minimax upper for a specifically chosen noncyclic2-group remains open; preserve the distinct exact cyclic statement and current lower bound. Historical priority remains unresolved.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Not applicable to abstract proof</t>
      </text>
    </comment>
    <comment authorId="0" ref="G178">
      <text>
        <t xml:space="preserve">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text>
    </comment>
    <comment authorId="0" ref="I178">
      <text>
        <t xml:space="preserve">All exact source anchors:
F016 | Catalogue: F016 | https://docs.google.com/spreadsheets/d/1BHaGJHkXxf_UfZdyTKF2zrWNFzIP4IvhaqFMj-83BjU/edit#gid=214001001&amp;range=A5:AF5
F016 | novelity breakthough: F016 | https://docs.google.com/spreadsheets/d/1BHaGJHkXxf_UfZdyTKF2zrWNFzIP4IvhaqFMj-83BjU/edit#gid=214001003&amp;range=A8:Z8
F016 | Theorem register row31 | https://docs.google.com/spreadsheets/d/1BHaGJHkXxf_UfZdyTKF2zrWNFzIP4IvhaqFMj-83BjU/edit#gid=404576783&amp;range=A31:V31
F016 | Prior work row13 | https://docs.google.com/spreadsheets/d/1BHaGJHkXxf_UfZdyTKF2zrWNFzIP4IvhaqFMj-83BjU/edit#gid=562593543&amp;range=A13:V13
F016 | Prior work row17 | https://docs.google.com/spreadsheets/d/1BHaGJHkXxf_UfZdyTKF2zrWNFzIP4IvhaqFMj-83BjU/edit#gid=562593543&amp;range=A17:V17</t>
      </text>
    </comment>
    <comment authorId="0" ref="F46">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https://docs.google.com/spreadsheets/d/1BHaGJHkXxf_UfZdyTKF2zrWNFzIP4IvhaqFMj-83BjU/edit#gid=1877766156&amp;range=A8:V8
Prior overview wording: Scoped result recorded; follow-up remains</t>
      </text>
    </comment>
    <comment authorId="0" ref="J178">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46">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endpoint minimax and odd-moment bounds retained; the deficit invariant extends the block-rank/gap argument to arbitrary finite abelian groups. No new theorem count or novelty conclusion in this reconciliation.
Prior note, preserved verbatim:
2026-10-11 21:56 UTC; source-pinned current-view reconciliation.
Accepted endpoint minimax and odd-moment bounds retained; the deficit invariant extends the block-rank/gap argument to arbitrary finite abelian groups. No new theorem count or novelty conclusion in this reconciliation.
Prior displayed cell, preserved verbatim:
Endpoint minimax and odd-moment bounds retained. Deficit invariant extends the block-rank/gap argument to arbitrary finite abelian groups.
Prior note, preserved verbatim:
Endpoint minimax and odd-moment bounds retained. Deficit invariant extends the block-rank/gap argument to arbitrary finite abelian groups.</t>
      </text>
    </comment>
    <comment authorId="0" ref="I46">
      <text>
        <t xml:space="preserve">All exact source anchors:
Q05 | Research queue row8 | https://docs.google.com/spreadsheets/d/1BHaGJHkXxf_UfZdyTKF2zrWNFzIP4IvhaqFMj-83BjU/edit#gid=1877766156&amp;range=A8:V8</t>
      </text>
    </comment>
    <comment authorId="0" ref="J46">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R12, R14, R30
Prior note, preserved verbatim:
R12, R14, R30</t>
      </text>
    </comment>
    <comment authorId="0" ref="A311">
      <text>
        <t xml:space="preserve">Workflow placement using existing family priority and current task scope (11); open work before closed stages
Rank is workflow priority, not a breakthrough score.</t>
      </text>
    </comment>
    <comment authorId="0" ref="B311">
      <text>
        <t xml:space="preserve">Kinds: Completed scoped milestone, not another theory
Explicit aliases: 
Parent: NF-03</t>
      </text>
    </comment>
    <comment authorId="0" ref="C311">
      <text>
        <t xml:space="preserve">Closed only for this named stage. Remaining research is recorded in parent NF-03.</t>
      </text>
    </comment>
    <comment authorId="0" ref="A179">
      <text>
        <t xml:space="preserve">Unranked source record; stable-ID order; open work before closed stages
Rank is workflow priority, not a breakthrough score.</t>
      </text>
    </comment>
    <comment authorId="0" ref="B179">
      <text>
        <t xml:space="preserve">Kinds: Intake workflow
Explicit aliases: </t>
      </text>
    </comment>
    <comment authorId="0" ref="F311">
      <text>
        <t xml:space="preserve">Completed scoped milestone</t>
      </text>
    </comment>
    <comment authorId="0" ref="C17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Prior note,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text>
    </comment>
    <comment authorId="0" ref="G311">
      <text>
        <t xml:space="preserve">All-even effective construction accepted; poor conditioning/preparation explicitly charged.</t>
      </text>
    </comment>
    <comment authorId="0" ref="A47">
      <text>
        <t xml:space="preserve">Workflow placement using existing family priority and current task scope (6); open work before closed stages
Rank is workflow priority, not a breakthrough score.</t>
      </text>
    </comment>
    <comment authorId="0" ref="I311">
      <text>
        <t xml:space="preserve">All exact source anchors:
NF-03 | Fusion list row14 | https://docs.google.com/spreadsheets/d/1BHaGJHkXxf_UfZdyTKF2zrWNFzIP4IvhaqFMj-83BjU/edit#gid=1242754826&amp;range=A14:V14</t>
      </text>
    </comment>
    <comment authorId="0" ref="B47">
      <text>
        <t xml:space="preserve">Kinds: Canonical claim, Canonical catalogue claim
Explicit aliases: </t>
      </text>
    </comment>
    <comment authorId="0" ref="F17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Scoped result recorded; follow-up remains
Prior note, preserved verbatim:
Scoped result recorded; follow-up remains</t>
      </text>
    </comment>
    <comment authorId="0" ref="J311">
      <text>
        <t xml:space="preserve">libfile_61fd519436948191a369c3fcfb4a1354</t>
      </text>
    </comment>
    <comment authorId="0" ref="C47">
      <text>
        <t xml:space="preserve">Additional 2Nth root is supplied, not extracted free from q. Fresh input still pays ordinary transforms. Boundary term cannot be omitted.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7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Prior note,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text>
    </comment>
    <comment authorId="0" ref="I179">
      <text>
        <t xml:space="preserve">All exact source anchors:
F11-FROZEN99-v39 | Incoming queue row31 | https://docs.google.com/spreadsheets/d/1BHaGJHkXxf_UfZdyTKF2zrWNFzIP4IvhaqFMj-83BjU/edit#gid=1395216284&amp;range=A31:V31</t>
      </text>
    </comment>
    <comment authorId="0" ref="F47">
      <text>
        <t xml:space="preserve">Accepted result at cited scope; recorded follow-up open</t>
      </text>
    </comment>
    <comment authorId="0" ref="J17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Reviewed 2026-10-10 UTC; source-dated 2026-10-11. Report libfile_3a0be04e41888191b7f6abb72e9b37be, SHA-256 61e946e4435f03218618372e0392a3a20eeccb8b8a9586caef2f2767cbf33cc1; ZIP libfile_e1a2134683dc8191acc732479282910b, SHA-256…
Prior note, preserved verbatim: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text>
    </comment>
    <comment authorId="0" ref="G47">
      <text>
        <t xml:space="preserve">Accepted finite-boundary identity and constructive preparation.</t>
      </text>
    </comment>
    <comment authorId="0" ref="I47">
      <text>
        <t xml:space="preserve">All exact source anchors:
ALG-017 | Catalogue: ALG-017 | https://docs.google.com/spreadsheets/d/1BHaGJHkXxf_UfZdyTKF2zrWNFzIP4IvhaqFMj-83BjU/edit#gid=214001001&amp;range=A128:AF128
ALG-017 | novelity breakthough: ALG-017 | https://docs.google.com/spreadsheets/d/1BHaGJHkXxf_UfZdyTKF2zrWNFzIP4IvhaqFMj-83BjU/edit#gid=214001003&amp;range=A118:Z118</t>
      </text>
    </comment>
    <comment authorId="0" ref="J47">
      <text>
        <t xml:space="preserve">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text>
    </comment>
    <comment authorId="0" ref="A312">
      <text>
        <t xml:space="preserve">Workflow placement using existing family priority and current task scope (12); open work before closed stages
Rank is workflow priority, not a breakthrough score.</t>
      </text>
    </comment>
    <comment authorId="0" ref="B312">
      <text>
        <t xml:space="preserve">Kinds: Completed scoped milestone, not another theory
Explicit aliases: 
Parent: AESGR-20261011</t>
      </text>
    </comment>
    <comment authorId="0" ref="C312">
      <text>
        <t xml:space="preserve">Closed only for this named stage. Remaining research is recorded in parent AESGR-20261011.</t>
      </text>
    </comment>
    <comment authorId="0" ref="A180">
      <text>
        <t xml:space="preserve">Unranked source record; stable-ID order; open work before closed stages
Rank is workflow priority, not a breakthrough score.</t>
      </text>
    </comment>
    <comment authorId="0" ref="B180">
      <text>
        <t xml:space="preserve">Kinds: Intake workflow
Explicit aliases: </t>
      </text>
    </comment>
    <comment authorId="0" ref="F312">
      <text>
        <t xml:space="preserve">Completed scoped milestone</t>
      </text>
    </comment>
    <comment authorId="0" ref="C180">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Prior note,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t>
      </text>
    </comment>
    <comment authorId="0" ref="G312">
      <text>
        <t xml:space="preserve">B4depth4 exact macro and repaired prepared-certificate API accepted.</t>
      </text>
    </comment>
    <comment authorId="0" ref="A48">
      <text>
        <t xml:space="preserve">Workflow placement using existing family priority and current task scope (6); open work before closed stages
Rank is workflow priority, not a breakthrough score.</t>
      </text>
    </comment>
    <comment authorId="0" ref="I312">
      <text>
        <t xml:space="preserve">All exact source anchors:
AESGR-20261011 | Incoming queue row29 | https://docs.google.com/spreadsheets/d/1BHaGJHkXxf_UfZdyTKF2zrWNFzIP4IvhaqFMj-83BjU/edit#gid=1395216284&amp;range=A29:V29</t>
      </text>
    </comment>
    <comment authorId="0" ref="B48">
      <text>
        <t xml:space="preserve">Kinds: Canonical claim, Canonical catalogue claim
Explicit aliases: </t>
      </text>
    </comment>
    <comment authorId="0" ref="F180">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J312">
      <text>
        <t xml:space="preserve">libfile_8ae8dc3f6640819188900ecc227ea1bd</t>
      </text>
    </comment>
    <comment authorId="0" ref="C48">
      <text>
        <t xml:space="preserve">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80">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Prior note,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t>
      </text>
    </comment>
    <comment authorId="0" ref="I180">
      <text>
        <t xml:space="preserve">All exact source anchors:
F11-TRANSFER-CUBIC-V38-20261011 | Incoming queue row23 | https://docs.google.com/spreadsheets/d/1BHaGJHkXxf_UfZdyTKF2zrWNFzIP4IvhaqFMj-83BjU/edit#gid=1395216284&amp;range=A23:V23</t>
      </text>
    </comment>
    <comment authorId="0" ref="F48">
      <text>
        <t xml:space="preserve">2026-10-12 21:00 UTC; scoped review label clarification, research remains open.
Orbit identities and kernel preparation reviewed; cheaper raw-input application and stability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80">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Distinct intake prepared 2026-10-10 UTC; outside completed 178 Catalogue. Source-dated 2026-10-11. Related to prior fixed-topology cyclotomic continuation under SCHUR-V28, but it is a distinct v38 algebraic-proof-strategy barrier. Do not recount…
Prior note, preserved verbatim: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text>
    </comment>
    <comment authorId="0" ref="G48">
      <text>
        <t xml:space="preserve">Independent reviews accept identities, linear preparation improvement and application accounting.</t>
      </text>
    </comment>
    <comment authorId="0" ref="I48">
      <text>
        <t xml:space="preserve">All exact source anchors:
ALG-078 | Catalogue: ALG-078 | https://docs.google.com/spreadsheets/d/1BHaGJHkXxf_UfZdyTKF2zrWNFzIP4IvhaqFMj-83BjU/edit#gid=214001001&amp;range=A155:AF155
ALG-078 | novelity breakthough: ALG-078 | https://docs.google.com/spreadsheets/d/1BHaGJHkXxf_UfZdyTKF2zrWNFzIP4IvhaqFMj-83BjU/edit#gid=214001003&amp;range=A119:Z119</t>
      </text>
    </comment>
    <comment authorId="0" ref="J48">
      <text>
        <t xml:space="preserve">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text>
    </comment>
    <comment authorId="0" ref="A313">
      <text>
        <t xml:space="preserve">Unranked source record; stable-ID order; open work before closed stages
Rank is workflow priority, not a breakthrough score.</t>
      </text>
    </comment>
    <comment authorId="0" ref="B313">
      <text>
        <t xml:space="preserve">Kinds: Canonical claim, Canonical catalogue claim
Explicit aliases: </t>
      </text>
    </comment>
    <comment authorId="0" ref="C313">
      <text>
        <t xml:space="preserve">Closed scoped algebraic linearization only. Boolean finite domains lack the required open-set argument; branch finding and zero denominators remain outside this closure.</t>
      </text>
    </comment>
    <comment authorId="0" ref="A181">
      <text>
        <t xml:space="preserve">Unranked source record; stable-ID order; open work before closed stages
Rank is workflow priority, not a breakthrough score.</t>
      </text>
    </comment>
    <comment authorId="0" ref="B181">
      <text>
        <t xml:space="preserve">Kinds: Supplemental / queue scope view, Theorem view, Research workflow, Intake workflow
Explicit aliases: </t>
      </text>
    </comment>
    <comment authorId="0" ref="F313">
      <text>
        <t xml:space="preserve">Closed scoped result; classical/model-limited</t>
      </text>
    </comment>
    <comment authorId="0" ref="C181">
      <text>
        <t xml:space="preserve">Only input pi1 and output pi3 vary; six terms, coefficients and topology remain fixed. Necessary condition only. No unrestricted architecture, all-length or runtime conclusion.
[2026-10-10 12:20 UTC; updated status] Parent source family: HERO0-PHASE21-MIXED-HESSIAN</t>
      </text>
    </comment>
    <comment authorId="0" ref="G313">
      <text>
        <t xml:space="preserve">Accepted scoped algebraic linearization.
Related current status (scope, not blanket theorem equivalence): Q10: Proof closed. Nonlinear calibration obstruction extended to every finite Weyl/scalar-closed probe family.</t>
      </text>
    </comment>
    <comment authorId="0" ref="A49">
      <text>
        <t xml:space="preserve">Workflow placement using existing family priority and current task scope (6); open work before closed stages
Rank is workflow priority, not a breakthrough score.</t>
      </text>
    </comment>
    <comment authorId="0" ref="I313">
      <text>
        <t xml:space="preserve">All exact source anchors:
ALG-051 | Catalogue: ALG-051 | https://docs.google.com/spreadsheets/d/1BHaGJHkXxf_UfZdyTKF2zrWNFzIP4IvhaqFMj-83BjU/edit#gid=214001001&amp;range=A176:AF176
ALG-051 | novelity breakthough: ALG-051 | https://docs.google.com/spreadsheets/d/1BHaGJHkXxf_UfZdyTKF2zrWNFzIP4IvhaqFMj-83BjU/edit#gid=214001003&amp;range=A215:Z215</t>
      </text>
    </comment>
    <comment authorId="0" ref="B49">
      <text>
        <t xml:space="preserve">Kinds: Supplemental / queue scope view, Theorem view, Research workflow, Intake workflow
Explicit aliases: </t>
      </text>
    </comment>
    <comment authorId="0" ref="F181">
      <text>
        <t xml:space="preserve">Accepted result at cited scope; recorded follow-up open</t>
      </text>
    </comment>
    <comment authorId="0" ref="J313">
      <text>
        <t xml:space="preserve">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text>
    </comment>
    <comment authorId="0" ref="C49">
      <text>
        <t xml:space="preserve">N even, exact order N root, alpha beta delta nonzero, strict integer cutoff a+b&lt;N. Separable-representation rank, not arithmetic runtime.
[2026-10-10 12:20 UTC; updated status] Parent source family: H17-PHASE20-GAUSS-HANKEL</t>
      </text>
    </comment>
    <comment authorId="0" ref="G181">
      <text>
        <t xml:space="preserve">independently_accepted
Reachability implies rank at most three for the explicit four-column matrix. Nonzero exact minors exclude the pinned seed-19 Fourier targets at N=4,16,64,256, including the explicit integer/rational characteristic-zero lifts.</t>
      </text>
    </comment>
    <comment authorId="0" ref="I181">
      <text>
        <t xml:space="preserve">All exact source anchors:
FINITE-EDIT-SELECTED-PAIR-20261010 | novelity breakthough: FINITE-EDIT-SELECTED-PAIR-20261010 | https://docs.google.com/spreadsheets/d/1BHaGJHkXxf_UfZdyTKF2zrWNFzIP4IvhaqFMj-83BjU/edit#gid=214001003&amp;range=A168:Z168
FINITE-EDIT-SELECTED-PAIR-20261010 | Incoming queue row14 | https://docs.google.com/spreadsheets/d/1BHaGJHkXxf_UfZdyTKF2zrWNFzIP4IvhaqFMj-83BjU/edit#gid=1395216284&amp;range=A14:V14
FINITE-EDIT-SELECTED-PAIR-20261010 | Research queue row47 | https://docs.google.com/spreadsheets/d/1BHaGJHkXxf_UfZdyTKF2zrWNFzIP4IvhaqFMj-83BjU/edit#gid=1877766156&amp;range=A47:V47
FINITE-EDIT-SELECTED-PAIR-20261010 | Theorem register row40 | https://docs.google.com/spreadsheets/d/1BHaGJHkXxf_UfZdyTKF2zrWNFzIP4IvhaqFMj-83BjU/edit#gid=404576783&amp;range=A40:V40
FINITE-EDIT-SELECTED-PAIR-20261010 | Prior work row24 | https://docs.google.com/spreadsheets/d/1BHaGJHkXxf_UfZdyTKF2zrWNFzIP4IvhaqFMj-83BjU/edit#gid=562593543&amp;range=A24:V24</t>
      </text>
    </comment>
    <comment authorId="0" ref="F49">
      <text>
        <t xml:space="preserve">Accepted result at cited scope; recorded follow-up open</t>
      </text>
    </comment>
    <comment authorId="0" ref="J181">
      <text>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G49">
      <text>
        <t xml:space="preserve">independently_accepted
The weight matrix has rank N for N=2 modulo 4 and N-1 for N=0 modulo 4 over every field satisfying the exact-order root and nonzero chart hypotheses.</t>
      </text>
    </comment>
    <comment authorId="0" ref="K181">
      <text>
        <t xml:space="preserve">2026-10-11 19:40 UTC
Historical cell record before 2026-10-11 19:40 UTC (preserved):
2026-10-11 17:24–17:31 UTC</t>
      </text>
    </comment>
    <comment authorId="0" ref="I49">
      <text>
        <t xml:space="preserve">All exact source anchors:
H17-PHASE20-EVEN-RANK-20261010 | novelity breakthough: H17-PHASE20-EVEN-RANK-20261010 | https://docs.google.com/spreadsheets/d/1BHaGJHkXxf_UfZdyTKF2zrWNFzIP4IvhaqFMj-83BjU/edit#gid=214001003&amp;range=A39:Z39
H17-PHASE20-EVEN-RANK-20261010 | Incoming queue row15 | https://docs.google.com/spreadsheets/d/1BHaGJHkXxf_UfZdyTKF2zrWNFzIP4IvhaqFMj-83BjU/edit#gid=1395216284&amp;range=A15:V15
H17-PHASE20-EVEN-RANK-20261010 | Research queue row48 | https://docs.google.com/spreadsheets/d/1BHaGJHkXxf_UfZdyTKF2zrWNFzIP4IvhaqFMj-83BjU/edit#gid=1877766156&amp;range=A48:V48
H17-PHASE20-EVEN-RANK-20261010 | Theorem register row41 | https://docs.google.com/spreadsheets/d/1BHaGJHkXxf_UfZdyTKF2zrWNFzIP4IvhaqFMj-83BjU/edit#gid=404576783&amp;range=A41:V41</t>
      </text>
    </comment>
    <comment authorId="0" ref="J49">
      <text>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K49">
      <text>
        <t xml:space="preserve">2026-10-11 19:40 UTC
Historical cell record before 2026-10-11 19:40 UTC (preserved):
2026-10-11 17:24–17:31 UTC</t>
      </text>
    </comment>
    <comment authorId="0" ref="A314">
      <text>
        <t xml:space="preserve">Unranked source record; stable-ID order; open work before closed stages
Rank is workflow priority, not a breakthrough score.</t>
      </text>
    </comment>
    <comment authorId="0" ref="B314">
      <text>
        <t xml:space="preserve">Kinds: Canonical claim, Canonical catalogue claim
Explicit aliases: </t>
      </text>
    </comment>
    <comment authorId="0" ref="C314">
      <text>
        <t xml:space="preserve">Closed exact finite-field theorem only. Full output has Θ(N log N) bits; no bit-complexity breakthrough or practical win is established.</t>
      </text>
    </comment>
    <comment authorId="0" ref="A182">
      <text>
        <t xml:space="preserve">Unranked source record; stable-ID order; open work before closed stages
Rank is workflow priority, not a breakthrough score.</t>
      </text>
    </comment>
    <comment authorId="0" ref="B182">
      <text>
        <t xml:space="preserve">Kinds: Fusion workflow
Explicit aliases: </t>
      </text>
    </comment>
    <comment authorId="0" ref="F314">
      <text>
        <t xml:space="preserve">Closed scoped result; classical/model-limited</t>
      </text>
    </comment>
    <comment authorId="0" ref="C182">
      <text>
        <t xml:space="preserve">Certify sparse-engine finite-word numerics and exact prior-work interface.
Q16: Ideal HIKP arithmetic. No relative-l2 guarantee or finite-word sparse-engine certificate.
Ideal HIKP arithmetic. This is weak coordinate error, not relative-l2 error. Finite-word sparse-engine certification remains open.</t>
      </text>
    </comment>
    <comment authorId="0" ref="G314">
      <text>
        <t xml:space="preserve">Two independent audits accept theorem with explicit imported Frobenius machinery.</t>
      </text>
    </comment>
    <comment authorId="0" ref="A50">
      <text>
        <t xml:space="preserve">Workflow placement using existing family priority and current task scope (6); open work before closed stages
Rank is workflow priority, not a breakthrough score.</t>
      </text>
    </comment>
    <comment authorId="0" ref="I314">
      <text>
        <t xml:space="preserve">All exact source anchors:
ALG-054 | Catalogue: ALG-054 | https://docs.google.com/spreadsheets/d/1BHaGJHkXxf_UfZdyTKF2zrWNFzIP4IvhaqFMj-83BjU/edit#gid=214001001&amp;range=A177:AF177
ALG-054 | novelity breakthough: ALG-054 | https://docs.google.com/spreadsheets/d/1BHaGJHkXxf_UfZdyTKF2zrWNFzIP4IvhaqFMj-83BjU/edit#gid=214001003&amp;range=A216:Z216</t>
      </text>
    </comment>
    <comment authorId="0" ref="B50">
      <text>
        <t xml:space="preserve">Kinds: Supplemental / queue scope view, Theorem view, Research workflow, Intake workflow
Explicit aliases: </t>
      </text>
    </comment>
    <comment authorId="0" ref="F182">
      <text>
        <t xml:space="preserve">Proof closed at cited scope; recorded follow-up open
Source: https://docs.google.com/spreadsheets/d/1BHaGJHkXxf_UfZdyTKF2zrWNFzIP4IvhaqFMj-83BjU/edit#gid=1242754826&amp;range=A15:V15
Prior overview wording: Scoped result recorded; follow-up remains</t>
      </text>
    </comment>
    <comment authorId="0" ref="J314">
      <text>
        <t xml:space="preserve">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text>
    </comment>
    <comment authorId="0" ref="C50">
      <text>
        <t xml:space="preserve">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text>
    </comment>
    <comment authorId="0" ref="G182">
      <text>
        <t xml:space="preserve">For fixed 0&lt;α&lt;1/2 and c&gt;0, all-length O(N) dense output obeys ||error||∞ ≤ Cα N^(−α)||x||₂ with probability ≥1−N^(−c), using fresh randomness per fixed input.</t>
      </text>
    </comment>
    <comment authorId="0" ref="I182">
      <text>
        <t xml:space="preserve">All exact source anchors:
FUS-09 | Fusion list row15 | https://docs.google.com/spreadsheets/d/1BHaGJHkXxf_UfZdyTKF2zrWNFzIP4IvhaqFMj-83BjU/edit#gid=1242754826&amp;range=A15:V15
FUS-09 | Prior work row17 | https://docs.google.com/spreadsheets/d/1BHaGJHkXxf_UfZdyTKF2zrWNFzIP4IvhaqFMj-83BjU/edit#gid=562593543&amp;range=A17:V17</t>
      </text>
    </comment>
    <comment authorId="0" ref="F50">
      <text>
        <t xml:space="preserve">Scoped proof accepted with corrections; recorded follow-up open
Source: https://docs.google.com/spreadsheets/d/1BHaGJHkXxf_UfZdyTKF2zrWNFzIP4IvhaqFMj-83BjU/edit#gid=404576783&amp;range=A38:V38
Prior overview wording: Scoped result recorded; follow-up remains</t>
      </text>
    </comment>
    <comment authorId="0" ref="J182">
      <text>
        <t xml:space="preserve">P05, L02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50">
      <text>
        <t xml:space="preserve">independent_scoped_acceptance_with_cost_and_implementation_corrections
All-length coefficient identities and even parity blocks, odd full-rank first-chart weights and convolution contraction are valid. Even-chart extension has rank N except rank N-1 when N=0 mod4.</t>
      </text>
    </comment>
    <comment authorId="0" ref="I50">
      <text>
        <t xml:space="preserve">All exact source anchors:
H17-PHASE20-GAUSS-HANKEL | novelity breakthough: H17-PHASE20-GAUSS-HANKEL | https://docs.google.com/spreadsheets/d/1BHaGJHkXxf_UfZdyTKF2zrWNFzIP4IvhaqFMj-83BjU/edit#gid=214001003&amp;range=A40:Z40
H17-PHASE20-GAUSS-HANKEL | Incoming queue row12 | https://docs.google.com/spreadsheets/d/1BHaGJHkXxf_UfZdyTKF2zrWNFzIP4IvhaqFMj-83BjU/edit#gid=1395216284&amp;range=A12:V12
H17-PHASE20-GAUSS-HANKEL | Research queue row45 | https://docs.google.com/spreadsheets/d/1BHaGJHkXxf_UfZdyTKF2zrWNFzIP4IvhaqFMj-83BjU/edit#gid=1877766156&amp;range=A45:V45
H17-PHASE20-GAUSS-HANKEL | Theorem register row38 | https://docs.google.com/spreadsheets/d/1BHaGJHkXxf_UfZdyTKF2zrWNFzIP4IvhaqFMj-83BjU/edit#gid=404576783&amp;range=A38:V38
H17-PHASE20-GAUSS-HANKEL | Prior work row23 | https://docs.google.com/spreadsheets/d/1BHaGJHkXxf_UfZdyTKF2zrWNFzIP4IvhaqFMj-83BjU/edit#gid=562593543&amp;range=A23:V23</t>
      </text>
    </comment>
    <comment authorId="0" ref="J50">
      <text>
        <t xml:space="preserve">Completed scoped review at 2026-10-10T12:13:36Z</t>
      </text>
    </comment>
    <comment authorId="0" ref="A315">
      <text>
        <t xml:space="preserve">Unranked source record; stable-ID order; open work before closed stages
Rank is workflow priority, not a breakthrough score.</t>
      </text>
    </comment>
    <comment authorId="0" ref="B315">
      <text>
        <t xml:space="preserve">Kinds: Canonical claim, Canonical catalogue claim
Explicit aliases: </t>
      </text>
    </comment>
    <comment authorId="0" ref="C315">
      <text>
        <t xml:space="preserve">Closed scoped normalization/rounding gate. Monte Carlo confidence is not verification of this run and is not Las Vegas correctness.</t>
      </text>
    </comment>
    <comment authorId="0" ref="A183">
      <text>
        <t xml:space="preserve">Unranked source record; stable-ID order; open work before closed stages
Rank is workflow priority, not a breakthrough score.</t>
      </text>
    </comment>
    <comment authorId="0" ref="B183">
      <text>
        <t xml:space="preserve">Kinds: Fusion workflow
Explicit aliases: </t>
      </text>
    </comment>
    <comment authorId="0" ref="F315">
      <text>
        <t xml:space="preserve">Closed scoped result; classical/model-limited</t>
      </text>
    </comment>
    <comment authorId="0" ref="C183">
      <text>
        <t xml:space="preserve">Complete exact specialist prior-work comparison.
Q04: Finite-stage certificate reconstruction is separate Q33.
Q05: General deficit extension is tracked separately.
No improved universal separator exponent or unrestricted Fourier lower bound.</t>
      </text>
    </comment>
    <comment authorId="0" ref="G315">
      <text>
        <t xml:space="preserve">Independent review accepts normalization/error derivation and scoped negative bridge; exhausted-iterator bug repaired.</t>
      </text>
    </comment>
    <comment authorId="0" ref="A51">
      <text>
        <t xml:space="preserve">Workflow placement using existing family priority and current task scope (6); open work before closed stages
Rank is workflow priority, not a breakthrough score.</t>
      </text>
    </comment>
    <comment authorId="0" ref="I315">
      <text>
        <t xml:space="preserve">All exact source anchors:
ALG-073 | Catalogue: ALG-073 | https://docs.google.com/spreadsheets/d/1BHaGJHkXxf_UfZdyTKF2zrWNFzIP4IvhaqFMj-83BjU/edit#gid=214001001&amp;range=A178:AF178
ALG-073 | novelity breakthough: ALG-073 | https://docs.google.com/spreadsheets/d/1BHaGJHkXxf_UfZdyTKF2zrWNFzIP4IvhaqFMj-83BjU/edit#gid=214001003&amp;range=A217:Z217</t>
      </text>
    </comment>
    <comment authorId="0" ref="B51">
      <text>
        <t xml:space="preserve">Kinds: Canonical claim, Canonical catalogue claim
Explicit aliases: </t>
      </text>
    </comment>
    <comment authorId="0" ref="F183">
      <text>
        <t xml:space="preserve">Proof closed at cited scope; recorded follow-up open
Source: https://docs.google.com/spreadsheets/d/1BHaGJHkXxf_UfZdyTKF2zrWNFzIP4IvhaqFMj-83BjU/edit#gid=1242754826&amp;range=A16:V16
Prior overview wording: Scoped result recorded; follow-up remains</t>
      </text>
    </comment>
    <comment authorId="0" ref="J315">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C51">
      <text>
        <t xml:space="preserve">Existential span≠cheap synthesis; Weyl endpoints/long stride/products escape. Original odd equal-half product-rank lemma false (N3 counterexample), repaired theorem accepted.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83">
      <text>
        <t xml:space="preserve">Asymmetric arbitrary-abelian Fourier block rank/gap theorem with p-group and legal-trimming corollaries.</t>
      </text>
    </comment>
    <comment authorId="0" ref="I183">
      <text>
        <t xml:space="preserve">All exact source anchors:
FUS-10 | Fusion list row16 | https://docs.google.com/spreadsheets/d/1BHaGJHkXxf_UfZdyTKF2zrWNFzIP4IvhaqFMj-83BjU/edit#gid=1242754826&amp;range=A16:V16</t>
      </text>
    </comment>
    <comment authorId="0" ref="F51">
      <text>
        <t xml:space="preserve">Accepted result at cited scope; recorded follow-up open</t>
      </text>
    </comment>
    <comment authorId="0" ref="J183">
      <text>
        <t xml:space="preserve">P08, H03, P10</t>
      </text>
    </comment>
    <comment authorId="0" ref="G51">
      <text>
        <t xml:space="preserve">accepted</t>
      </text>
    </comment>
    <comment authorId="0" ref="I51">
      <text>
        <t xml:space="preserve">All exact source anchors:
M-MAGNETIC-SPAN | Catalogue: M-MAGNETIC-SPAN | https://docs.google.com/spreadsheets/d/1BHaGJHkXxf_UfZdyTKF2zrWNFzIP4IvhaqFMj-83BjU/edit#gid=214001001&amp;range=A10:AF10
M-MAGNETIC-SPAN | novelity breakthough: M-MAGNETIC-SPAN | https://docs.google.com/spreadsheets/d/1BHaGJHkXxf_UfZdyTKF2zrWNFzIP4IvhaqFMj-83BjU/edit#gid=214001003&amp;range=A15:Z15</t>
      </text>
    </comment>
    <comment authorId="0" ref="J51">
      <text>
        <t xml:space="preserve">https://github.com/AgentSlop-Si/research/blob/main/math/archive/objects/d5/d575de81c50424c27bb15827f760460d7cc51c540d305733473ba7edcbaf4844__PHASE14_AUDIT.md | export SHA256 6b54f9a98a187f1760e06803e9f52b2296f6de709bd7ba6a942e15b699c4ea2b</t>
      </text>
    </comment>
    <comment authorId="0" ref="A316">
      <text>
        <t xml:space="preserve">Unranked source record; stable-ID order; open work before closed stages
Rank is workflow priority, not a breakthrough score.</t>
      </text>
    </comment>
    <comment authorId="0" ref="B316">
      <text>
        <t xml:space="preserve">Kinds: Fusion workflow
Explicit aliases: </t>
      </text>
    </comment>
    <comment authorId="0" ref="C316">
      <text>
        <t xml:space="preserve">Closed fixed-orbit support theorem for odd Fourier. Extra gauges, changed coordinate systems, mixed K or stage products are outside scope, not pending proof of this theorem. Related Q35 broader work remains separate.</t>
      </text>
    </comment>
    <comment authorId="0" ref="A184">
      <text>
        <t xml:space="preserve">Unranked source record; stable-ID order; open work before closed stages
Rank is workflow priority, not a breakthrough score.</t>
      </text>
    </comment>
    <comment authorId="0" ref="B184">
      <text>
        <t xml:space="preserve">Kinds: Fusion workflow
Explicit aliases: </t>
      </text>
    </comment>
    <comment authorId="0" ref="F316">
      <text>
        <t xml:space="preserve">Closed scoped result; classical/model-limited</t>
      </text>
    </comment>
    <comment authorId="0" ref="C184">
      <text>
        <t xml:space="preserve">2026-10-12 20:45 UTC; source-bound current-status clarification.
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
Prior displayed cell,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Prior note,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t>
      </text>
    </comment>
    <comment authorId="0" ref="G316">
      <text>
        <t xml:space="preserve">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text>
    </comment>
    <comment authorId="0" ref="A52">
      <text>
        <t xml:space="preserve">Workflow placement using existing family priority and current task scope (6); open work before closed stages
Rank is workflow priority, not a breakthrough score.</t>
      </text>
    </comment>
    <comment authorId="0" ref="I316">
      <text>
        <t xml:space="preserve">All exact source anchors:
NF-05 | Fusion list row20 | https://docs.google.com/spreadsheets/d/1BHaGJHkXxf_UfZdyTKF2zrWNFzIP4IvhaqFMj-83BjU/edit#gid=1242754826&amp;range=A20:V20</t>
      </text>
    </comment>
    <comment authorId="0" ref="B52">
      <text>
        <t xml:space="preserve">Kinds: Supplemental / queue scope view, Theorem view, Research workflow, Intake workflow
Explicit aliases: </t>
      </text>
    </comment>
    <comment authorId="0" ref="F184">
      <text>
        <t xml:space="preserve">Accepted result at cited scope; recorded follow-up open</t>
      </text>
    </comment>
    <comment authorId="0" ref="J316">
      <text>
        <t xml:space="preserve">SP07, SP08</t>
      </text>
    </comment>
    <comment authorId="0" ref="C52">
      <text>
        <t xml:space="preserve">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text>
    </comment>
    <comment authorId="0" ref="G184">
      <text>
        <t xml:space="preserve">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text>
    </comment>
    <comment authorId="0" ref="I184">
      <text>
        <t xml:space="preserve">All exact source anchors:
FUS-11 | Fusion list row17 | https://docs.google.com/spreadsheets/d/1BHaGJHkXxf_UfZdyTKF2zrWNFzIP4IvhaqFMj-83BjU/edit#gid=1242754826&amp;range=A17:V17</t>
      </text>
    </comment>
    <comment authorId="0" ref="F52">
      <text>
        <t xml:space="preserve">Accepted result at cited scope; recorded follow-up open</t>
      </text>
    </comment>
    <comment authorId="0" ref="J184">
      <text>
        <t xml:space="preserve">P03, P05, H01, D05, D06, D03, D04, L02, SP11</t>
      </text>
    </comment>
    <comment authorId="0" ref="G52">
      <text>
        <t xml:space="preserve">independently_accepted
Five explicit legal banks over Q(q) realize negative Fourier at N=5. Together with the accepted support gate and four-bank exclusion, the exact minimum is five in characteristic zero.</t>
      </text>
    </comment>
    <comment authorId="0" ref="I52">
      <text>
        <t xml:space="preserve">All exact source anchors:
N5-SIGNED-FIVE-BANK-20261010 | novelity breakthough: N5-SIGNED-FIVE-BANK-20261010 | https://docs.google.com/spreadsheets/d/1BHaGJHkXxf_UfZdyTKF2zrWNFzIP4IvhaqFMj-83BjU/edit#gid=214001003&amp;range=A41:Z41
N5-SIGNED-FIVE-BANK-20261010 | Incoming queue row16 | https://docs.google.com/spreadsheets/d/1BHaGJHkXxf_UfZdyTKF2zrWNFzIP4IvhaqFMj-83BjU/edit#gid=1395216284&amp;range=A16:V16
N5-SIGNED-FIVE-BANK-20261010 | Research queue row49 | https://docs.google.com/spreadsheets/d/1BHaGJHkXxf_UfZdyTKF2zrWNFzIP4IvhaqFMj-83BjU/edit#gid=1877766156&amp;range=A49:V49
N5-SIGNED-FIVE-BANK-20261010 | Theorem register row42 | https://docs.google.com/spreadsheets/d/1BHaGJHkXxf_UfZdyTKF2zrWNFzIP4IvhaqFMj-83BjU/edit#gid=404576783&amp;range=A42:V42
N5-SIGNED-FIVE-BANK-20261010 | Prior work row25 | https://docs.google.com/spreadsheets/d/1BHaGJHkXxf_UfZdyTKF2zrWNFzIP4IvhaqFMj-83BjU/edit#gid=562593543&amp;range=A25:V25</t>
      </text>
    </comment>
    <comment authorId="0" ref="J52">
      <text>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K52">
      <text>
        <t xml:space="preserve">2026-10-11 19:40 UTC
Historical cell record before 2026-10-11 19:40 UTC (preserved):
2026-10-11 17:24–17:31 UTC</t>
      </text>
    </comment>
    <comment authorId="0" ref="A317">
      <text>
        <t xml:space="preserve">Unranked source record; stable-ID order; open work before closed stages
Rank is workflow priority, not a breakthrough score.</t>
      </text>
    </comment>
    <comment authorId="0" ref="B317">
      <text>
        <t xml:space="preserve">Kinds: Theorem view
Explicit aliases: </t>
      </text>
    </comment>
    <comment authorId="0" ref="C317">
      <text>
        <t xml:space="preserve">Closed finite-probe nonlinear calibration theorem, classical interpolation mechanism. No runtime lower bound is claimed. Q31 shared-jet construction remains a separate green record.</t>
      </text>
    </comment>
    <comment authorId="0" ref="A185">
      <text>
        <t xml:space="preserve">Unranked source record; stable-ID order; open work before closed stages
Rank is workflow priority, not a breakthrough score.</t>
      </text>
    </comment>
    <comment authorId="0" ref="B185">
      <text>
        <t xml:space="preserve">Kinds: Fusion workflow
Explicit aliases: </t>
      </text>
    </comment>
    <comment authorId="0" ref="F317">
      <text>
        <t xml:space="preserve">Closed scoped result; classical/model-limited</t>
      </text>
    </comment>
    <comment authorId="0" ref="C185">
      <text>
        <t xml:space="preserve">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
The scalar bit-length table and all-length interpolation remain charged. This is approximate finite-word computation.</t>
      </text>
    </comment>
    <comment authorId="0" ref="G317">
      <text>
        <t xml:space="preserve">Proof closed; Nonlinear calibration obstruction extended to every finite Weyl/scalar-closed probe family.</t>
      </text>
    </comment>
    <comment authorId="0" ref="A53">
      <text>
        <t xml:space="preserve">Workflow placement using existing family priority and current task scope (6); open work before closed stages
Rank is workflow priority, not a breakthrough score.</t>
      </text>
    </comment>
    <comment authorId="0" ref="I317">
      <text>
        <t xml:space="preserve">All exact source anchors:
TH-10 | Theorem register row21 | https://docs.google.com/spreadsheets/d/1BHaGJHkXxf_UfZdyTKF2zrWNFzIP4IvhaqFMj-83BjU/edit#gid=404576783&amp;range=A21:V21</t>
      </text>
    </comment>
    <comment authorId="0" ref="B53">
      <text>
        <t xml:space="preserve">Kinds: Supplemental / queue scope view, Theorem view, Research workflow, Intake workflow
Explicit aliases: </t>
      </text>
    </comment>
    <comment authorId="0" ref="F185">
      <text>
        <t xml:space="preserve">Proof closed at cited scope; recorded follow-up open
Source: https://docs.google.com/spreadsheets/d/1BHaGJHkXxf_UfZdyTKF2zrWNFzIP4IvhaqFMj-83BjU/edit#gid=1242754826&amp;range=A18:V18
Prior overview wording: Scoped result recorded; follow-up remains</t>
      </text>
    </comment>
    <comment authorId="0" ref="J317">
      <text>
        <t xml:space="preserve">Q10</t>
      </text>
    </comment>
    <comment authorId="0" ref="C53">
      <text>
        <t xml:space="preserve">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text>
    </comment>
    <comment authorId="0" ref="G185">
      <text>
        <t xml:space="preserve">Dense and short-Bluestein signed packing remove dyadic vector-response tables while preserving the finite-word error and asymptotic bound.</t>
      </text>
    </comment>
    <comment authorId="0" ref="I185">
      <text>
        <t xml:space="preserve">All exact source anchors:
FUS-12 | Fusion list row18 | https://docs.google.com/spreadsheets/d/1BHaGJHkXxf_UfZdyTKF2zrWNFzIP4IvhaqFMj-83BjU/edit#gid=1242754826&amp;range=A18:V18</t>
      </text>
    </comment>
    <comment authorId="0" ref="F53">
      <text>
        <t xml:space="preserve">Accepted result at cited scope; recorded follow-up open</t>
      </text>
    </comment>
    <comment authorId="0" ref="J185">
      <text>
        <t xml:space="preserve">P01, P14, L03, H01, P05</t>
      </text>
    </comment>
    <comment authorId="0" ref="G53">
      <text>
        <t xml:space="preserve">independently_accepted
Every characteristic-zero field containing a primitive fifth root excludes four legal signed magnetic banks with arbitrary phase weights; the independent-sector relaxation is also excluded. N=5 therefore requires at least five banks.</t>
      </text>
    </comment>
    <comment authorId="0" ref="I53">
      <text>
        <t xml:space="preserve">All exact source anchors:
N5-SIGNED-FOUR-BANK-20261010 | novelity breakthough: N5-SIGNED-FOUR-BANK-20261010 | https://docs.google.com/spreadsheets/d/1BHaGJHkXxf_UfZdyTKF2zrWNFzIP4IvhaqFMj-83BjU/edit#gid=214001003&amp;range=A42:Z42
N5-SIGNED-FOUR-BANK-20261010 | Incoming queue row11 | https://docs.google.com/spreadsheets/d/1BHaGJHkXxf_UfZdyTKF2zrWNFzIP4IvhaqFMj-83BjU/edit#gid=1395216284&amp;range=A11:V11
N5-SIGNED-FOUR-BANK-20261010 | Research queue row44 | https://docs.google.com/spreadsheets/d/1BHaGJHkXxf_UfZdyTKF2zrWNFzIP4IvhaqFMj-83BjU/edit#gid=1877766156&amp;range=A44:V44
N5-SIGNED-FOUR-BANK-20261010 | Theorem register row37 | https://docs.google.com/spreadsheets/d/1BHaGJHkXxf_UfZdyTKF2zrWNFzIP4IvhaqFMj-83BjU/edit#gid=404576783&amp;range=A37:V37</t>
      </text>
    </comment>
    <comment authorId="0" ref="J53">
      <text>
        <t xml:space="preserve">Completed scoped review at 2026-10-10T12:13:36Z</t>
      </text>
    </comment>
    <comment authorId="0" ref="A186">
      <text>
        <t xml:space="preserve">Unranked source record; stable-ID order; open work before closed stages
Rank is workflow priority, not a breakthrough score.</t>
      </text>
    </comment>
    <comment authorId="0" ref="B186">
      <text>
        <t xml:space="preserve">Kinds: Incoming-only accepted supplement, Intake workflow
Explicit aliases: </t>
      </text>
    </comment>
    <comment authorId="0" ref="C186">
      <text>
        <t xml:space="preserve">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text>
    </comment>
    <comment authorId="0" ref="A54">
      <text>
        <t xml:space="preserve">Workflow placement using existing family priority and current task scope (6); open work before closed stages
Rank is workflow priority, not a breakthrough score.</t>
      </text>
    </comment>
    <comment authorId="0" ref="B54">
      <text>
        <t xml:space="preserve">Kinds: Current new-result view (not a new-discovery count), Result view
Explicit aliases: </t>
      </text>
    </comment>
    <comment authorId="0" ref="F186">
      <text>
        <t xml:space="preserve">Accepted result at cited scope; recorded follow-up open</t>
      </text>
    </comment>
    <comment authorId="0" ref="C54">
      <text>
        <t xml:space="preserve">Nodes may need a splitting extension. No K-only attainment, optimality, fast root construction or scalar FFT improvement. A bank contains N branches; generic-amplitude circuit bounds do not apply automatically to special Fourier amplitudes.
Next comparison: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text>
    </comment>
    <comment authorId="0" ref="G186">
      <text>
        <t xml:space="preserve">Independent scoped review accepted; strong classical theorem overlap
One-mask real-stage weighted-Gram phase locking; restricted cyclic Fourier exclusion for N≥3; sharp finite-abelian realification formula (N−sqrt(N|G[2]|))/2.</t>
      </text>
    </comment>
    <comment authorId="0" ref="I186">
      <text>
        <t xml:space="preserve">All exact source anchors:
GRAM-REALIFICATION-20261010 | novelity breakthough: GRAM-REALIFICATION-20261010 | https://docs.google.com/spreadsheets/d/1BHaGJHkXxf_UfZdyTKF2zrWNFzIP4IvhaqFMj-83BjU/edit#gid=214001003&amp;range=A214:Z214
GRAM-REALIFICATION-20261010 | Incoming queue row17 | https://docs.google.com/spreadsheets/d/1BHaGJHkXxf_UfZdyTKF2zrWNFzIP4IvhaqFMj-83BjU/edit#gid=1395216284&amp;range=A17:V17</t>
      </text>
    </comment>
    <comment authorId="0" ref="F54">
      <text>
        <t xml:space="preserve">Accepted result at cited scope; recorded follow-up open</t>
      </text>
    </comment>
    <comment authorId="0" ref="J186">
      <text>
        <t xml:space="preserve">2026-10-10 16:46 UTC. Related current assessment: Catalogue M-WINDOW-GRAM, T90. Distinct source packet; no new discovery rank or count.</t>
      </text>
    </comment>
    <comment authorId="0" ref="G54">
      <text>
        <t xml:space="preserve">Proof closed (scoped)</t>
      </text>
    </comment>
    <comment authorId="0" ref="I54">
      <text>
        <t xml:space="preserve">All exact source anchors:
NEW-17 | novelity breakthough: NEW-17 | https://docs.google.com/spreadsheets/d/1BHaGJHkXxf_UfZdyTKF2zrWNFzIP4IvhaqFMj-83BjU/edit#gid=214001003&amp;range=A14:Z14
NEW-17 | New results row20 | https://docs.google.com/spreadsheets/d/1BHaGJHkXxf_UfZdyTKF2zrWNFzIP4IvhaqFMj-83BjU/edit#gid=627764102&amp;range=A20:V20
NEW-17 | Source comparisons row22 | https://docs.google.com/spreadsheets/d/1BHaGJHkXxf_UfZdyTKF2zrWNFzIP4IvhaqFMj-83BjU/edit#gid=214001002&amp;range=A22:V22</t>
      </text>
    </comment>
    <comment authorId="0" ref="J54">
      <text>
        <t xml:space="preserve">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text>
    </comment>
    <comment authorId="0" ref="A187">
      <text>
        <t xml:space="preserve">Unranked source record; stable-ID order; open work before closed stages
Rank is workflow priority, not a breakthrough score.</t>
      </text>
    </comment>
    <comment authorId="0" ref="B187">
      <text>
        <t xml:space="preserve">Kinds: Supplemental / queue scope view, Theorem view, Research workflow, Intake workflow
Explicit aliases: </t>
      </text>
    </comment>
    <comment authorId="0" ref="C187">
      <text>
        <t xml:space="preserve">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text>
    </comment>
    <comment authorId="0" ref="A55">
      <text>
        <t xml:space="preserve">Workflow placement using existing family priority and current task scope (6); open work before closed stages
Rank is workflow priority, not a breakthrough score.</t>
      </text>
    </comment>
    <comment authorId="0" ref="B55">
      <text>
        <t xml:space="preserve">Kinds: Supplemental / queue scope view, Research workflow
Explicit aliases: </t>
      </text>
    </comment>
    <comment authorId="0" ref="F187">
      <text>
        <t xml:space="preserve">Accepted result at cited scope; recorded follow-up open</t>
      </text>
    </comment>
    <comment authorId="0" ref="C55">
      <text>
        <t xml:space="preserve">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Prior displayed cell, preserved verbatim: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note, preserved verbatim: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displayed cell, preserved verbatim: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note, preserved verbatim:
2026-10-11 21:56 UTC; source-pinned current-view reconciliation.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displayed cell,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Prior note,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
Fixed-size arithmetic and classical factorization mechanisms do not establish asymptotic novelty.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text>
    </comment>
    <comment authorId="0" ref="G187">
      <text>
        <t xml:space="preserve">independent_scoped_acceptance_with_normalization_domain_correction
Mixed-Hessian basis and fixed-base normalized channel-rank identities accepted. Pinned N64 architecture has generic Jacobian rank 504 with minor 8439 mod65537 and eight independent null directions.</t>
      </text>
    </comment>
    <comment authorId="0" ref="I187">
      <text>
        <t xml:space="preserve">All exact source anchors:
HERO0-PHASE21-MIXED-HESSIAN | novelity breakthough: HERO0-PHASE21-MIXED-HESSIAN | https://docs.google.com/spreadsheets/d/1BHaGJHkXxf_UfZdyTKF2zrWNFzIP4IvhaqFMj-83BjU/edit#gid=214001003&amp;range=A169:Z169
HERO0-PHASE21-MIXED-HESSIAN | Incoming queue row13 | https://docs.google.com/spreadsheets/d/1BHaGJHkXxf_UfZdyTKF2zrWNFzIP4IvhaqFMj-83BjU/edit#gid=1395216284&amp;range=A13:V13
HERO0-PHASE21-MIXED-HESSIAN | Research queue row46 | https://docs.google.com/spreadsheets/d/1BHaGJHkXxf_UfZdyTKF2zrWNFzIP4IvhaqFMj-83BjU/edit#gid=1877766156&amp;range=A46:V46
HERO0-PHASE21-MIXED-HESSIAN | Theorem register row39 | https://docs.google.com/spreadsheets/d/1BHaGJHkXxf_UfZdyTKF2zrWNFzIP4IvhaqFMj-83BjU/edit#gid=404576783&amp;range=A39:V39</t>
      </text>
    </comment>
    <comment authorId="0" ref="F55">
      <text>
        <t xml:space="preserve">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Prior displayed cell, preserved verbatim:
Bounded hook-free p32 F60 C API and GCC14.2 Linux x86_64 slice independently accepted; broader native qualification and certified optimized comparison remain open.
Prior note, preserved verbatim:
2026-10-11 22:23 UTC; independently accepted bounded native qualification.
Bounded hook-free p32 F60 C API and GCC14.2 Linux x86_64 slice independently accepted; broader native qualification and certified optimized comparison remain open.
Prior displayed cell, preserved verbatim:
Accepted result at cited scope; recorded follow-up open
Prior note, preserved verbatim:
Accepted result at cited scope; recorded follow-up open</t>
      </text>
    </comment>
    <comment authorId="0" ref="J187">
      <text>
        <t xml:space="preserve">Completed scoped review at 2026-10-10T12:13:36Z</t>
      </text>
    </comment>
    <comment authorId="0" ref="G55">
      <text>
        <t xml:space="preserve">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Prior displayed cell, preserved verbatim: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note, preserved verbatim: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displayed cell, preserved verbatim: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note, preserved verbatim:
2026-10-11 21:56 UTC; source-pinned current-view reconciliation.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displayed cell, preserved verbatim:
Accepted F60 characteristic-zero factorization, fixed graph count and norm/coefficient-error route. Generic-field assertion of exactly 17 setup products is rejected by the F61 specialization. [2026-10-11; independently reviewed existing-table continuation] Independently…
Prior note, preserved verbatim: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text>
    </comment>
    <comment authorId="0" ref="I55">
      <text>
        <t xml:space="preserve">All exact source anchors:
Q32 | novelity breakthough: Q32 | https://docs.google.com/spreadsheets/d/1BHaGJHkXxf_UfZdyTKF2zrWNFzIP4IvhaqFMj-83BjU/edit#gid=214001003&amp;range=A43:Z43
Q32 | Research queue row35 | https://docs.google.com/spreadsheets/d/1BHaGJHkXxf_UfZdyTKF2zrWNFzIP4IvhaqFMj-83BjU/edit#gid=1877766156&amp;range=A35:V35</t>
      </text>
    </comment>
    <comment authorId="0" ref="J55">
      <text>
        <t xml:space="preserve">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Prior displayed cell, preserved verbatim: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note, preserved verbatim: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displayed cell, preserved verbatim:
S14, S15, S16 [2026-10-11; independently reviewed existing-table continuation] Q32 independent scope receipt: research_cycle_0114/q32_independent_review/REVIEW_RECEIPT.json ; SHA256 763490f6d7f442da22b3cec77f052d626f4e3fea5e89a3b9ef35e704fdf92850.…
Prior note, preserved verbatim: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text>
    </comment>
    <comment authorId="0" ref="K55">
      <text>
        <t xml:space="preserve">2026-10-11 22:23 UTC; independently accepted bounded native qualification.
2026-10-11 22:23 UTC
Prior displayed cell, preserved verbatim:
2026-10-11 17:24–17:31 UTC</t>
      </text>
    </comment>
    <comment authorId="0" ref="A188">
      <text>
        <t xml:space="preserve">Unranked source record; stable-ID order; open work before closed stages
Rank is workflow priority, not a breakthrough score.</t>
      </text>
    </comment>
    <comment authorId="0" ref="B188">
      <text>
        <t xml:space="preserve">Kinds: Intake workflow
Explicit aliases: </t>
      </text>
    </comment>
    <comment authorId="0" ref="C188">
      <text>
        <t xml:space="preserve">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Prior displayed cell, preserved verbatim:
Specify a genuinely outside-scope grammar before extending the accepted two-stage/shared-order obstruction, for example fiber-dependent orders, growing templates or deeper networks. Keep exact field and approximation hypotheses; no universal multistage FFT claim follows.
Prior note, preserved verbatim:
2026-10-11 21:56 UTC; source-pinned current-view reconciliation.
Specify a genuinely outside-scope grammar before extending the accepted two-stage/shared-order obstruction, for example fiber-dependent orders, growing templates or deeper networks. Keep exact field and approximation hypotheses; no universal multistage FFT claim follows.
Prior displayed cell, preserved verbatim:
Independently verify cyclic crossing ranks including zero-edge specialization, division-free off-axis dichotomy, tight-frame capacity over C, repeated Erdos–Szekeres lengths and exact thresholds. For approximation, check disjoint sibling rectangles and preserve the…
Prior note,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text>
    </comment>
    <comment authorId="0" ref="A56">
      <text>
        <t xml:space="preserve">Workflow placement using existing family priority and current task scope (6); open work before closed stages
Rank is workflow priority, not a breakthrough score.</t>
      </text>
    </comment>
    <comment authorId="0" ref="B56">
      <text>
        <t xml:space="preserve">Kinds: Supplemental / queue scope view, Research workflow, Intake workflow
Explicit aliases: IN-02</t>
      </text>
    </comment>
    <comment authorId="0" ref="F188">
      <text>
        <t xml:space="preserve">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Prior displayed cell, preserved verbatim:
Scoped result recorded; follow-up remains
Prior note, preserved verbatim:
Scoped result recorded; follow-up remains</t>
      </text>
    </comment>
    <comment authorId="0" ref="C56">
      <text>
        <t xml:space="preserve">Same-K support obstruction applies to odd N&gt;=3 without extra gauges, different coordinate systems or products. General bounded-word transfer remains open.</t>
      </text>
    </comment>
    <comment authorId="0" ref="G188">
      <text>
        <t xml:space="preserve">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Prior displayed cell, preserved verbatim:
The restricted two-stage/shared-order obstruction review is complete, with its exact field, nonzero-gain and approximation qualifiers retained. Existing source-pinned review status is reused; no original review-body or full archive replay is newly claimed.
Prior note, preserved verbatim:
2026-10-11 21:56 UTC; source-pinned current-view reconciliation.
The restricted two-stage/shared-order obstruction review is complete, with its exact field, nonzero-gain and approximation qualifiers retained. Existing source-pinned review status is reused; no original review-body or full archive replay is newly claimed.
Prior displayed cell,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Prior note,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t>
      </text>
    </comment>
    <comment authorId="0" ref="I188">
      <text>
        <t xml:space="preserve">All exact source anchors:
HERO0-PHASE26-20261011 | Incoming queue row26 | https://docs.google.com/spreadsheets/d/1BHaGJHkXxf_UfZdyTKF2zrWNFzIP4IvhaqFMj-83BjU/edit#gid=1395216284&amp;range=A26:V26</t>
      </text>
    </comment>
    <comment authorId="0" ref="F56">
      <text>
        <t xml:space="preserve">Proof closed at cited scope; recorded follow-up open
Source: https://docs.google.com/spreadsheets/d/1BHaGJHkXxf_UfZdyTKF2zrWNFzIP4IvhaqFMj-83BjU/edit#gid=1877766156&amp;range=A38:V38
Prior overview wording: Scoped result recorded; follow-up remains</t>
      </text>
    </comment>
    <comment authorId="0" ref="J188">
      <text>
        <t xml:space="preserve">2026-10-12 02:44 UTC; evidence-wording correction: recorded controls, no separate cold replay.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Prior displayed cell, preserved verbatim: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note,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displayed cell, preserved verbatim:
Distinct intake prepared 2026-10-10 UTC; outside completed 178 Catalogue. Source-dated 2026-10-11. Continuation of HERO0-PHASE21-MIXED-HESSIAN row 13 and Phase23 continuation, but the permutation-template scope is a distinct new Phase26 claim.…
Prior note, preserved verbatim: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G56">
      <text>
        <t xml:space="preserve">Scoped independent review complete; corrected claims, rejections and open limits retained. Q35; reviews I06, I07, I08, I09, I10, I11, I28, I29.
Average of K magnetic resolvents with an exact O(N) executor.</t>
      </text>
    </comment>
    <comment authorId="0" ref="I56">
      <text>
        <t xml:space="preserve">All exact source anchors:
Q35 | novelity breakthough: Q35 | https://docs.google.com/spreadsheets/d/1BHaGJHkXxf_UfZdyTKF2zrWNFzIP4IvhaqFMj-83BjU/edit#gid=214001003&amp;range=A16:Z16
IN-02 | Incoming queue row5 | https://docs.google.com/spreadsheets/d/1BHaGJHkXxf_UfZdyTKF2zrWNFzIP4IvhaqFMj-83BjU/edit#gid=1395216284&amp;range=A5:V5
Q35 | Research queue row38 | https://docs.google.com/spreadsheets/d/1BHaGJHkXxf_UfZdyTKF2zrWNFzIP4IvhaqFMj-83BjU/edit#gid=1877766156&amp;range=A38:V38
Q35 | Source comparisons row22 | https://docs.google.com/spreadsheets/d/1BHaGJHkXxf_UfZdyTKF2zrWNFzIP4IvhaqFMj-83BjU/edit#gid=214001002&amp;range=A22:V22</t>
      </text>
    </comment>
    <comment authorId="0" ref="J56">
      <text>
        <t xml:space="preserve">Incorporated in this master checkpoint</t>
      </text>
    </comment>
    <comment authorId="0" ref="A189">
      <text>
        <t xml:space="preserve">Unranked source record; stable-ID order; open work before closed stages
Rank is workflow priority, not a breakthrough score.</t>
      </text>
    </comment>
    <comment authorId="0" ref="B189">
      <text>
        <t xml:space="preserve">Kinds: Intake workflow
Explicit aliases: </t>
      </text>
    </comment>
    <comment authorId="0" ref="C189">
      <text>
        <t xml:space="preserve">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Prior displayed cell, preserved verbatim: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note, preserved verbatim: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displayed cell,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Prior note,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text>
    </comment>
    <comment authorId="0" ref="A57">
      <text>
        <t xml:space="preserve">Workflow placement using existing family priority and current task scope (7); open work before closed stages
Rank is workflow priority, not a breakthrough score.</t>
      </text>
    </comment>
    <comment authorId="0" ref="B57">
      <text>
        <t xml:space="preserve">Kinds: Canonical claim, Canonical catalogue claim
Explicit aliases: </t>
      </text>
    </comment>
    <comment authorId="0" ref="F189">
      <text>
        <t xml:space="preserve">2026-10-12 14:54 UTC; independently accepted bounded HERO1 counted RAM negative qualification.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Prior displayed cell, preserved verbatim:
COUNTEREXAMPLE CONFIRMED / COLD DISPATCH REPAIR SPECIFIED / FULL RAM GATE OPEN. Independent review passed for the sealed bounded negative closure; complete RAM implementation and efficient selection remain unverified.
Prior note, preserved verbatim: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Prior displayed cell, preserved verbatim:
Accepted result at cited scope; recorded follow-up open
Prior note, preserved verbatim:
Accepted result at cited scope; recorded follow-up open</t>
      </text>
    </comment>
    <comment authorId="0" ref="C57">
      <text>
        <t xml:space="preserve">Exact intermediate alphabet grows. A bottom-leaf-only table leaves Theta(N log(N/K)); polynomial binary tables force K=O(log 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89">
      <text>
        <t xml:space="preserve">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Prior displayed cell, preserved verbatim: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note, preserved verbatim: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displayed cell,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Prior note,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t>
      </text>
    </comment>
    <comment authorId="0" ref="I189">
      <text>
        <t xml:space="preserve">All exact source anchors:
HERO1-PHASE37-20261011 | Incoming queue row28 | https://docs.google.com/spreadsheets/d/1BHaGJHkXxf_UfZdyTKF2zrWNFzIP4IvhaqFMj-83BjU/edit#gid=1395216284&amp;range=A28:V28</t>
      </text>
    </comment>
    <comment authorId="0" ref="F57">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89">
      <text>
        <t xml:space="preserve">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Prior displayed cell, preserved verbatim: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note, preserved verbatim: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displayed cell, preserved verbatim:
Distinct intake prepared 2026-10-10 UTC; outside completed 178 Catalogue. Source-dated 2026-10-11. Continuation of HERO1_PHASE32 row 10, projected/conductor work and CFGL context. Register Phase37 support-aware executor separately without upgrading…
Prior note, preserved verbatim: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text>
    </comment>
    <comment authorId="0" ref="G57">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Prior note,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fallback.</t>
      </text>
    </comment>
    <comment authorId="0" ref="K189">
      <text>
        <t xml:space="preserve">2026-10-11 21:58 UTC; independently reviewed bounded cold-cost negative closure.
2026-10-11 21:58 UTC
Prior displayed cell, preserved verbatim:
2026-10-11 17:24–17:31 UTC</t>
      </text>
    </comment>
    <comment authorId="0" ref="I57">
      <text>
        <t xml:space="preserve">All exact source anchors:
ALG-028 | Catalogue: ALG-028 | https://docs.google.com/spreadsheets/d/1BHaGJHkXxf_UfZdyTKF2zrWNFzIP4IvhaqFMj-83BjU/edit#gid=214001001&amp;range=A164:AF164
ALG-028 | novelity breakthough: ALG-028 | https://docs.google.com/spreadsheets/d/1BHaGJHkXxf_UfZdyTKF2zrWNFzIP4IvhaqFMj-83BjU/edit#gid=214001003&amp;range=A199:Z199</t>
      </text>
    </comment>
    <comment authorId="0" ref="J57">
      <text>
        <t xml:space="preserve">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0">
      <text>
        <t xml:space="preserve">Unranked source record; stable-ID order; open work before closed stages
Rank is workflow priority, not a breakthrough score.</t>
      </text>
    </comment>
    <comment authorId="0" ref="B190">
      <text>
        <t xml:space="preserve">Kinds: Intake workflow
Explicit aliases: </t>
      </text>
    </comment>
    <comment authorId="0" ref="C190">
      <text>
        <t xml:space="preserve">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Prior displayed cell, preserved verbatim: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note, preserved verbatim:
2026-10-11 21:56 UTC; source-pinned current-view reconciliation.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displayed cell,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Prior note,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text>
    </comment>
    <comment authorId="0" ref="A58">
      <text>
        <t xml:space="preserve">Workflow placement using existing family priority and current task scope (7); open work before closed stages
Rank is workflow priority, not a breakthrough score.</t>
      </text>
    </comment>
    <comment authorId="0" ref="B58">
      <text>
        <t xml:space="preserve">Kinds: Canonical claim, Canonical catalogue claim
Explicit aliases: </t>
      </text>
    </comment>
    <comment authorId="0" ref="F190">
      <text>
        <t xml:space="preserve">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Prior displayed cell, preserved verbatim:
Scoped result recorded; follow-up remains
Prior note, preserved verbatim:
Scoped result recorded; follow-up remains</t>
      </text>
    </comment>
    <comment authorId="0" ref="C58">
      <text>
        <t xml:space="preserve">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0">
      <text>
        <t xml:space="preserve">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Prior displayed cell, preserved verbatim:
The restricted common-modulation fast path and documented seed/operation-ledger corrections are already reviewed. Independently varying modulations and seed-supply guarantees are outside this inherited accepted scope.
Prior note, preserved verbatim:
2026-10-11 21:56 UTC; source-pinned current-view reconciliation.
The restricted common-modulation fast path and documented seed/operation-ledger corrections are already reviewed. Independently varying modulations and seed-supply guarantees are outside this inherited accepted scope.
Prior displayed cell,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Prior note,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t>
      </text>
    </comment>
    <comment authorId="0" ref="I190">
      <text>
        <t xml:space="preserve">All exact source anchors:
HERO17-PHASE27-20261011 | Incoming queue row27 | https://docs.google.com/spreadsheets/d/1BHaGJHkXxf_UfZdyTKF2zrWNFzIP4IvhaqFMj-83BjU/edit#gid=1395216284&amp;range=A27:V27</t>
      </text>
    </comment>
    <comment authorId="0" ref="F58">
      <text>
        <t xml:space="preserve">Accepted result at cited scope; recorded follow-up open</t>
      </text>
    </comment>
    <comment authorId="0" ref="J190">
      <text>
        <t xml:space="preserve">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Prior displayed cell, preserved verbatim:
Distinct intake prepared 2026-10-10 UTC; outside completed 178 Catalogue. Source-dated 2026-10-11. Continuation of H17-PHASE20-GAUSS-HANKEL row 12 and Phase23 structured input family; new orthogonal independent-slope model, not duplicate content.…
Prior note, preserved verbatim: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text>
    </comment>
    <comment authorId="0" ref="G58">
      <text>
        <t xml:space="preserve">Conditional compiler and recurrence analysis accepted; missing non-Fourier local primitive/constructor is not supplied. Related Q01 acceptance does not close every conditional premise.</t>
      </text>
    </comment>
    <comment authorId="0" ref="I58">
      <text>
        <t xml:space="preserve">All exact source anchors:
ALG-055 | Catalogue: ALG-055 | https://docs.google.com/spreadsheets/d/1BHaGJHkXxf_UfZdyTKF2zrWNFzIP4IvhaqFMj-83BjU/edit#gid=214001001&amp;range=A156:AF156
ALG-055 | novelity breakthough: ALG-055 | https://docs.google.com/spreadsheets/d/1BHaGJHkXxf_UfZdyTKF2zrWNFzIP4IvhaqFMj-83BjU/edit#gid=214001003&amp;range=A195:Z195</t>
      </text>
    </comment>
    <comment authorId="0" ref="J58">
      <text>
        <t xml:space="preserve">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text>
    </comment>
    <comment authorId="0" ref="A191">
      <text>
        <t xml:space="preserve">Unranked source record; stable-ID order; open work before closed stages
Rank is workflow priority, not a breakthrough score.</t>
      </text>
    </comment>
    <comment authorId="0" ref="B191">
      <text>
        <t xml:space="preserve">Kinds: Incoming-only accepted supplement, Intake workflow
Explicit aliases: </t>
      </text>
    </comment>
    <comment authorId="0" ref="C191">
      <text>
        <t xml:space="preserve">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text>
    </comment>
    <comment authorId="0" ref="A59">
      <text>
        <t xml:space="preserve">Workflow placement using existing family priority and current task scope (7); open work before closed stages
Rank is workflow priority, not a breakthrough score.</t>
      </text>
    </comment>
    <comment authorId="0" ref="B59">
      <text>
        <t xml:space="preserve">Kinds: Canonical claim, Canonical catalogue claim
Explicit aliases: </t>
      </text>
    </comment>
    <comment authorId="0" ref="F191">
      <text>
        <t xml:space="preserve">Accepted result at cited scope; recorded follow-up open</t>
      </text>
    </comment>
    <comment authorId="0" ref="C59">
      <text>
        <t xml:space="preserve">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1">
      <text>
        <t xml:space="preserve">Independent scoped review accepted; affine layout only
For the pinned affine-only S4 P3 S3 P2 S2 P1 S1 map, the leading28×28 projection is dominant over C, including invertible stages, so those 784 outputs have no universal polynomial relation. Independent selected minors: 5424 mod12289 and 42512 mod65537.</t>
      </text>
    </comment>
    <comment authorId="0" ref="I191">
      <text>
        <t xml:space="preserve">All exact source anchors:
JOINT-BLOCK-JET-N256-20261010 | novelity breakthough: JOINT-BLOCK-JET-N256-20261010 | https://docs.google.com/spreadsheets/d/1BHaGJHkXxf_UfZdyTKF2zrWNFzIP4IvhaqFMj-83BjU/edit#gid=214001003&amp;range=A170:Z170
JOINT-BLOCK-JET-N256-20261010 | Incoming queue row18 | https://docs.google.com/spreadsheets/d/1BHaGJHkXxf_UfZdyTKF2zrWNFzIP4IvhaqFMj-83BjU/edit#gid=1395216284&amp;range=A18:V18</t>
      </text>
    </comment>
    <comment authorId="0" ref="F5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91">
      <text>
        <t xml:space="preserve">2026-10-10 16:46 UTC. Source audit identity N256-FOUR-STAGE-AFFINE-BLOCK-JET-DOMINANCE. Related to HERO0, but distinct from two-rook Phase23 and its earlier N64 Jacobian.</t>
      </text>
    </comment>
    <comment authorId="0" ref="G5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Prior note,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text>
    </comment>
    <comment authorId="0" ref="I59">
      <text>
        <t xml:space="preserve">All exact source anchors:
ALG-077 | Catalogue: ALG-077 | https://docs.google.com/spreadsheets/d/1BHaGJHkXxf_UfZdyTKF2zrWNFzIP4IvhaqFMj-83BjU/edit#gid=214001001&amp;range=A154:AF154
ALG-077 | novelity breakthough: ALG-077 | https://docs.google.com/spreadsheets/d/1BHaGJHkXxf_UfZdyTKF2zrWNFzIP4IvhaqFMj-83BjU/edit#gid=214001003&amp;range=A123:Z123</t>
      </text>
    </comment>
    <comment authorId="0" ref="J59">
      <text>
        <t xml:space="preserve">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2">
      <text>
        <t xml:space="preserve">Unranked source record; stable-ID order; open work before closed stages
Rank is workflow priority, not a breakthrough score.</t>
      </text>
    </comment>
    <comment authorId="0" ref="B192">
      <text>
        <t xml:space="preserve">Kinds: Canonical claim, Canonical catalogue claim
Explicit aliases: </t>
      </text>
    </comment>
    <comment authorId="0" ref="C192">
      <text>
        <t xml:space="preserve">Arbitrary non-affine routing escapes; term count not scalar work; exact strict-cut implementation correction retained.
No new current closure; historical limitations remain.
Next comparison: Compare the exact grammar and endpoint freedoms with uncertainty, quasiseparable, displacement and graph-induced rank results; scope-specific novelty remains unassessed.</t>
      </text>
    </comment>
    <comment authorId="0" ref="A60">
      <text>
        <t xml:space="preserve">Workflow placement using existing family priority and current task scope (7); open work before closed stages
Rank is workflow priority, not a breakthrough score.</t>
      </text>
    </comment>
    <comment authorId="0" ref="B60">
      <text>
        <t xml:space="preserve">Kinds: Canonical claim, Canonical catalogue claim
Explicit aliases: </t>
      </text>
    </comment>
    <comment authorId="0" ref="F192">
      <text>
        <t xml:space="preserve">Accepted result at cited scope; recorded follow-up open</t>
      </text>
    </comment>
    <comment authorId="0" ref="C60">
      <text>
        <t xml:space="preserve">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2">
      <text>
        <t xml:space="preserve">accepted</t>
      </text>
    </comment>
    <comment authorId="0" ref="I192">
      <text>
        <t xml:space="preserve">All exact source anchors:
M-AFFINE-STEP | Catalogue: M-AFFINE-STEP | https://docs.google.com/spreadsheets/d/1BHaGJHkXxf_UfZdyTKF2zrWNFzIP4IvhaqFMj-83BjU/edit#gid=214001001&amp;range=A35:AF35
M-AFFINE-STEP | novelity breakthough: M-AFFINE-STEP | https://docs.google.com/spreadsheets/d/1BHaGJHkXxf_UfZdyTKF2zrWNFzIP4IvhaqFMj-83BjU/edit#gid=214001003&amp;range=A73:Z73</t>
      </text>
    </comment>
    <comment authorId="0" ref="F60">
      <text>
        <t xml:space="preserve">Accepted result at cited scope; recorded follow-up open</t>
      </text>
    </comment>
    <comment authorId="0" ref="J192">
      <text>
        <t xml:space="preserve">https://github.com/AgentSlop-Si/research/blob/main/math/archive/objects/7a/7a182b9a8073acd8ee16dfb711407de35ea04adff07a32f806e7b8d8bfb1195c__PHASE26_AUDIT.md | export SHA256 c96ca40bf737883b3a5d6287a3a48d39c8a05919140c93890afa25ff3eead94d</t>
      </text>
    </comment>
    <comment authorId="0" ref="G60">
      <text>
        <t xml:space="preserve">Independent audit accepts scoped classical tolls and field counts.
Related current status (scope, not blanket theorem equivalence): Q06: Proof closed. Macro compiler retained; paid dyadic prefix balancing added in S1.</t>
      </text>
    </comment>
    <comment authorId="0" ref="I60">
      <text>
        <t xml:space="preserve">All exact source anchors:
ALG-080 | Catalogue: ALG-080 | https://docs.google.com/spreadsheets/d/1BHaGJHkXxf_UfZdyTKF2zrWNFzIP4IvhaqFMj-83BjU/edit#gid=214001001&amp;range=A175:AF175
ALG-080 | novelity breakthough: ALG-080 | https://docs.google.com/spreadsheets/d/1BHaGJHkXxf_UfZdyTKF2zrWNFzIP4IvhaqFMj-83BjU/edit#gid=214001003&amp;range=A200:Z200</t>
      </text>
    </comment>
    <comment authorId="0" ref="J60">
      <text>
        <t xml:space="preserve">2026-10-11 22:48 UTC; independently accepted declared-cap resource refusal only.
[2026-10-11;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https://github.com/AgentSlop-Si/research/blob/main/math/archive/objects/e2/e202748f566af1087dad79fe096d3f7db940b1a8a26c1e4e3474258191b41394__THEOREM.md | export SHA256 e202748f566af1087dad79fe096d3f7db940b1a8a26c1e4e3474258191b41394…
Prior note,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A193">
      <text>
        <t xml:space="preserve">Unranked source record; stable-ID order; open work before closed stages
Rank is workflow priority, not a breakthrough score.</t>
      </text>
    </comment>
    <comment authorId="0" ref="B193">
      <text>
        <t xml:space="preserve">Kinds: Canonical claim, Canonical catalogue claim
Explicit aliases: </t>
      </text>
    </comment>
    <comment authorId="0" ref="C193">
      <text>
        <t xml:space="preserve">Rank234 not arithmetic work: a single linear-time scan can have diagonal-defect rankN−1. Relaxation witness is not Fourier factors.
No new current closure; historical limitations remain.
Next comparison: Match precisely the topology, size, gauges and field; establish a reusable theorem increment before proposing a standalone novelty claim.</t>
      </text>
    </comment>
    <comment authorId="0" ref="A61">
      <text>
        <t xml:space="preserve">Workflow placement using existing family priority and current task scope (7); open work before closed stages
Rank is workflow priority, not a breakthrough score.</t>
      </text>
    </comment>
    <comment authorId="0" ref="B61">
      <text>
        <t xml:space="preserve">Kinds: Canonical claim, Canonical catalogue claim, Theorem view
Explicit aliases: </t>
      </text>
    </comment>
    <comment authorId="0" ref="F193">
      <text>
        <t xml:space="preserve">Accepted result at cited scope; recorded follow-up open</t>
      </text>
    </comment>
    <comment authorId="0" ref="C61">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193">
      <text>
        <t xml:space="preserve">accepted</t>
      </text>
    </comment>
    <comment authorId="0" ref="I193">
      <text>
        <t xml:space="preserve">All exact source anchors:
M-ALL-STAGE-SUBSETS | Catalogue: M-ALL-STAGE-SUBSETS | https://docs.google.com/spreadsheets/d/1BHaGJHkXxf_UfZdyTKF2zrWNFzIP4IvhaqFMj-83BjU/edit#gid=214001001&amp;range=A111:AF111
M-ALL-STAGE-SUBSETS | novelity breakthough: M-ALL-STAGE-SUBSETS | https://docs.google.com/spreadsheets/d/1BHaGJHkXxf_UfZdyTKF2zrWNFzIP4IvhaqFMj-83BjU/edit#gid=214001003&amp;range=A171:Z171</t>
      </text>
    </comment>
    <comment authorId="0" ref="F61">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93">
      <text>
        <t xml:space="preserve">https://github.com/AgentSlop-Si/research/blob/main/math/archive/objects/0e/0eb04d2e54b0c5ce5c1e8db0a64b32f20c935841b4779f5d096f86766443ab56__REVIEW.md | export SHA256 d6b17badf6cd5d6ca5f70fceaf8af1aedd0b900b826f13108f65b44e2a6b6a1e</t>
      </text>
    </comment>
    <comment authorId="0" ref="G61">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Prior note,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t>
      </text>
    </comment>
    <comment authorId="0" ref="I61">
      <text>
        <t xml:space="preserve">All exact source anchors:
F132 | Catalogue: F132 | https://docs.google.com/spreadsheets/d/1BHaGJHkXxf_UfZdyTKF2zrWNFzIP4IvhaqFMj-83BjU/edit#gid=214001001&amp;range=A157:AF157
F132 | novelity breakthough: F132 | https://docs.google.com/spreadsheets/d/1BHaGJHkXxf_UfZdyTKF2zrWNFzIP4IvhaqFMj-83BjU/edit#gid=214001003&amp;range=A194:Z194
F132 | Theorem register row24 | https://docs.google.com/spreadsheets/d/1BHaGJHkXxf_UfZdyTKF2zrWNFzIP4IvhaqFMj-83BjU/edit#gid=404576783&amp;range=A24:V24
F132 | Prior work row6 | https://docs.google.com/spreadsheets/d/1BHaGJHkXxf_UfZdyTKF2zrWNFzIP4IvhaqFMj-83BjU/edit#gid=562593543&amp;range=A6:V6
F132 | Prior work row20 | https://docs.google.com/spreadsheets/d/1BHaGJHkXxf_UfZdyTKF2zrWNFzIP4IvhaqFMj-83BjU/edit#gid=562593543&amp;range=A20:V20</t>
      </text>
    </comment>
    <comment authorId="0" ref="J61">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4">
      <text>
        <t xml:space="preserve">Unranked source record; stable-ID order; open work before closed stages
Rank is workflow priority, not a breakthrough score.</t>
      </text>
    </comment>
    <comment authorId="0" ref="B194">
      <text>
        <t xml:space="preserve">Kinds: Canonical claim, Canonical catalogue claim
Explicit aliases: </t>
      </text>
    </comment>
    <comment authorId="0" ref="C194">
      <text>
        <t xml:space="preserve">A cheap; B formula contains Fourier and is not a fast construction. Exact F5 recovery has6 nontrivial solves, constant-size only.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62">
      <text>
        <t xml:space="preserve">Workflow placement using existing family priority and current task scope (7); open work before closed stages
Rank is workflow priority, not a breakthrough score.</t>
      </text>
    </comment>
    <comment authorId="0" ref="B62">
      <text>
        <t xml:space="preserve">Kinds: Theorem view, Fusion workflow
Explicit aliases: </t>
      </text>
    </comment>
    <comment authorId="0" ref="F194">
      <text>
        <t xml:space="preserve">Accepted result at cited scope; recorded follow-up open</t>
      </text>
    </comment>
    <comment authorId="0" ref="C62">
      <text>
        <t xml:space="preserve">2026-10-11 23:59 UTC; independently accepted complete Q30 superlinear baseline.
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
Prior displayed cell,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Prior note,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t>
      </text>
    </comment>
    <comment authorId="0" ref="G194">
      <text>
        <t xml:space="preserve">accepted</t>
      </text>
    </comment>
    <comment authorId="0" ref="I194">
      <text>
        <t xml:space="preserve">All exact source anchors:
M-CHIRP-CUBIC | Catalogue: M-CHIRP-CUBIC | https://docs.google.com/spreadsheets/d/1BHaGJHkXxf_UfZdyTKF2zrWNFzIP4IvhaqFMj-83BjU/edit#gid=214001001&amp;range=A106:AF106
M-CHIRP-CUBIC | novelity breakthough: M-CHIRP-CUBIC | https://docs.google.com/spreadsheets/d/1BHaGJHkXxf_UfZdyTKF2zrWNFzIP4IvhaqFMj-83BjU/edit#gid=214001003&amp;range=A172:Z172</t>
      </text>
    </comment>
    <comment authorId="0" ref="F62">
      <text>
        <t xml:space="preserve">2026-10-11 23:59 UTC; independently accepted complete Q30 superlinear baseline.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J194">
      <text>
        <t xml:space="preserve">https://github.com/AgentSlop-Si/research/blob/main/math/archive/objects/c6/c6c30444abc7563e8b02ee613abdd61103c1ce18ded3d39cff6fdb38452dad76__ACCEPTED_ODD_CHIRP_REVIEW.md | export SHA256 c6c30444abc7563e8b02ee613abdd61103c1ce18ded3d39cff6fdb38452dad76</t>
      </text>
    </comment>
    <comment authorId="0" ref="G62">
      <text>
        <t xml:space="preserve">2026-10-11 23:59 UTC; independently accepted complete Q30 superlinear baseline.
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Prior note,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I62">
      <text>
        <t xml:space="preserve">All exact source anchors:
FUS-01 | Fusion list row4 | https://docs.google.com/spreadsheets/d/1BHaGJHkXxf_UfZdyTKF2zrWNFzIP4IvhaqFMj-83BjU/edit#gid=1242754826&amp;range=A4:V4
FUS-01 | Theorem register row4 | https://docs.google.com/spreadsheets/d/1BHaGJHkXxf_UfZdyTKF2zrWNFzIP4IvhaqFMj-83BjU/edit#gid=404576783&amp;range=A4:V4
FUS-01 | Prior work row20 | https://docs.google.com/spreadsheets/d/1BHaGJHkXxf_UfZdyTKF2zrWNFzIP4IvhaqFMj-83BjU/edit#gid=562593543&amp;range=A20:V20</t>
      </text>
    </comment>
    <comment authorId="0" ref="J62">
      <text>
        <t xml:space="preserve">2026-10-11 23:59 UTC; independently accepted complete Q30 superlinear baseline.
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P01, P05, L02, H01, SP03, SP07, SP04
Prior note, preserved verbatim:
P01, P05, L02, H01, SP03, SP07, SP04</t>
      </text>
    </comment>
    <comment authorId="0" ref="A195">
      <text>
        <t xml:space="preserve">Unranked source record; stable-ID order; open work before closed stages
Rank is workflow priority, not a breakthrough score.</t>
      </text>
    </comment>
    <comment authorId="0" ref="B195">
      <text>
        <t xml:space="preserve">Kinds: Canonical claim, Canonical catalogue claim
Explicit aliases: </t>
      </text>
    </comment>
    <comment authorId="0" ref="C195">
      <text>
        <t xml:space="preserve">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Prior displayed cell, preserved verbatim:
No explicit cutoff for generic curve; negative-sign generic case unproved; does not exclude other feedback A, products or≥3 branches. Q11: Exact additive-length priority unresolved; no full-B upper construction beyond N=5. Implementation: Fresh certificate/control…
Prior note, preserved verbatim: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A63">
      <text>
        <t xml:space="preserve">Workflow placement using existing family priority and current task scope (7); open work before closed stages
Rank is workflow priority, not a breakthrough score.</t>
      </text>
    </comment>
    <comment authorId="0" ref="B63">
      <text>
        <t xml:space="preserve">Kinds: Theorem view, Fusion workflow
Explicit aliases: </t>
      </text>
    </comment>
    <comment authorId="0" ref="F195">
      <text>
        <t xml:space="preserve">2026-10-11 21:45 UTC; negative-sign forced-feedback acceptance.
Negative-sign explicit family independently accepted; positive family and supplementary acceptance retained. Both-sign generic exclusion for odd N=5m, gcd(m,5)=1 leaves finite uncomputed exceptions. No additional canonical result count, worldwide novelty, all-N or runtime conclusion.
Prior displayed cell, preserved verbatim:
Accepted result at cited scope; recorded follow-up open
Prior note, preserved verbatim:
Accepted result at cited scope; recorded follow-up open</t>
      </text>
    </comment>
    <comment authorId="0" ref="C63">
      <text>
        <t xml:space="preserve">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t>
      </text>
    </comment>
    <comment authorId="0" ref="G195">
      <text>
        <t xml:space="preserve">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195">
      <text>
        <t xml:space="preserve">All exact source anchors:
M-CHIRP-LOWER | Catalogue: M-CHIRP-LOWER | https://docs.google.com/spreadsheets/d/1BHaGJHkXxf_UfZdyTKF2zrWNFzIP4IvhaqFMj-83BjU/edit#gid=214001001&amp;range=A98:AF98
M-CHIRP-LOWER | novelity breakthough: M-CHIRP-LOWER | https://docs.google.com/spreadsheets/d/1BHaGJHkXxf_UfZdyTKF2zrWNFzIP4IvhaqFMj-83BjU/edit#gid=214001003&amp;range=A173:Z173</t>
      </text>
    </comment>
    <comment authorId="0" ref="F63">
      <text>
        <t xml:space="preserve">Accepted result at cited scope; recorded follow-up open</t>
      </text>
    </comment>
    <comment authorId="0" ref="J195">
      <text>
        <t xml:space="preserve">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Prior displayed cell, preserved verbatim:
https://github.com/AgentSlop-Si/research/blob/main/math/archive/objects/8f/8fcf5b11cd161e33b8fcab05acae7bf1f17d0f6775b9d2cca6c8f3807b1ea82f__C01-historical-restriction-review.md | export SHA256…
Prior note, preserved verbatim: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text>
    </comment>
    <comment authorId="0" ref="G63">
      <text>
        <t xml:space="preserve">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text>
    </comment>
    <comment authorId="0" ref="K195">
      <text>
        <t xml:space="preserve">2026-10-11 21:45 UTC; negative-sign forced-feedback acceptance.
2026-10-11 21:45 UTC
Prior displayed cell, preserved verbatim:
2026-10-11 17:24–17:31 UTC</t>
      </text>
    </comment>
    <comment authorId="0" ref="I63">
      <text>
        <t xml:space="preserve">All exact source anchors:
FUS-04 | Fusion list row7 | https://docs.google.com/spreadsheets/d/1BHaGJHkXxf_UfZdyTKF2zrWNFzIP4IvhaqFMj-83BjU/edit#gid=1242754826&amp;range=A7:V7
FUS-04 | Theorem register row7 | https://docs.google.com/spreadsheets/d/1BHaGJHkXxf_UfZdyTKF2zrWNFzIP4IvhaqFMj-83BjU/edit#gid=404576783&amp;range=A7:V7</t>
      </text>
    </comment>
    <comment authorId="0" ref="J63">
      <text>
        <t xml:space="preserve">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H01, P05, P13, SP03, SP07, SP04
Prior note, preserved verbatim:
H01, P05, P13, SP03, SP07, SP04</t>
      </text>
    </comment>
    <comment authorId="0" ref="A196">
      <text>
        <t xml:space="preserve">Unranked source record; stable-ID order; open work before closed stages
Rank is workflow priority, not a breakthrough score.</t>
      </text>
    </comment>
    <comment authorId="0" ref="B196">
      <text>
        <t xml:space="preserve">Kinds: Canonical claim, Canonical catalogue claim
Explicit aliases: </t>
      </text>
    </comment>
    <comment authorId="0" ref="C196">
      <text>
        <t xml:space="preserve">No arbitrary paired-Green impossibility; finite-field diagonal density can fail; cuts require charged routing; no DAG runtime conclusion.
No new current closure; historical limitations remain.
Next comparison: Compare the exact grammar and endpoint freedoms with uncertainty, quasiseparable, displacement and graph-induced rank results; scope-specific novelty remains unassessed.</t>
      </text>
    </comment>
    <comment authorId="0" ref="A64">
      <text>
        <t xml:space="preserve">Workflow placement using existing family priority and current task scope (7); open work before closed stages
Rank is workflow priority, not a breakthrough score.</t>
      </text>
    </comment>
    <comment authorId="0" ref="B64">
      <text>
        <t xml:space="preserve">Kinds: Theorem view, Fusion workflow
Explicit aliases: </t>
      </text>
    </comment>
    <comment authorId="0" ref="F196">
      <text>
        <t xml:space="preserve">Accepted result at cited scope; recorded follow-up open</t>
      </text>
    </comment>
    <comment authorId="0" ref="C64">
      <text>
        <t xml:space="preserve">Implementation pending; Classical Pythagorean corollary.
Q09: Rounded subtraction alone is not an energy certificate.
Q14: Resolve exact intermediate-fiber and rejection-interface priority; any bounded-word implementation requires its own complete contract.
Rounded subtraction alone is not an energy certificate.</t>
      </text>
    </comment>
    <comment authorId="0" ref="G196">
      <text>
        <t xml:space="preserve">accepted</t>
      </text>
    </comment>
    <comment authorId="0" ref="I196">
      <text>
        <t xml:space="preserve">All exact source anchors:
M-CHIRP-NECESSARY | Catalogue: M-CHIRP-NECESSARY | https://docs.google.com/spreadsheets/d/1BHaGJHkXxf_UfZdyTKF2zrWNFzIP4IvhaqFMj-83BjU/edit#gid=214001001&amp;range=A58:AF58
M-CHIRP-NECESSARY | novelity breakthough: M-CHIRP-NECESSARY | https://docs.google.com/spreadsheets/d/1BHaGJHkXxf_UfZdyTKF2zrWNFzIP4IvhaqFMj-83BjU/edit#gid=214001003&amp;range=A74:Z74</t>
      </text>
    </comment>
    <comment authorId="0" ref="F64">
      <text>
        <t xml:space="preserve">Accepted result at cited scope; recorded follow-up open</t>
      </text>
    </comment>
    <comment authorId="0" ref="J196">
      <text>
        <t xml:space="preserve">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text>
    </comment>
    <comment authorId="0" ref="G64">
      <text>
        <t xml:space="preserve">Exact periodic residual-energy gate permits certified omission of the residual.
Reviewed update: Original F015 cap and aggregate theorems freshly reread and independently accepted with fresh exact controls and all guarded Green-domain assumptions.</t>
      </text>
    </comment>
    <comment authorId="0" ref="I64">
      <text>
        <t xml:space="preserve">All exact source anchors:
FUS-07 | Fusion list row10 | https://docs.google.com/spreadsheets/d/1BHaGJHkXxf_UfZdyTKF2zrWNFzIP4IvhaqFMj-83BjU/edit#gid=1242754826&amp;range=A10:V10
FUS-07 | Theorem register row10 | https://docs.google.com/spreadsheets/d/1BHaGJHkXxf_UfZdyTKF2zrWNFzIP4IvhaqFMj-83BjU/edit#gid=404576783&amp;range=A10:V10</t>
      </text>
    </comment>
    <comment authorId="0" ref="J64">
      <text>
        <t xml:space="preserve">H01, P05, D03, D04, L02, SP11</t>
      </text>
    </comment>
    <comment authorId="0" ref="A197">
      <text>
        <t xml:space="preserve">Unranked source record; stable-ID order; open work before closed stages
Rank is workflow priority, not a breakthrough score.</t>
      </text>
    </comment>
    <comment authorId="0" ref="B197">
      <text>
        <t xml:space="preserve">Kinds: Canonical claim, Canonical catalogue claim
Explicit aliases: </t>
      </text>
    </comment>
    <comment authorId="0" ref="C197">
      <text>
        <t xml:space="preserve">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Prior displayed cell,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Prior note,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endpoint freedoms with uncertainty, quasiseparable, displacement and graph-induced rank results; scope-specific novelty remains unassessed.</t>
      </text>
    </comment>
    <comment authorId="0" ref="A65">
      <text>
        <t xml:space="preserve">Workflow placement using existing family priority and current task scope (7); open work before closed stages
Rank is workflow priority, not a breakthrough score.</t>
      </text>
    </comment>
    <comment authorId="0" ref="B65">
      <text>
        <t xml:space="preserve">Kinds: Theorem view, Fusion workflow
Explicit aliases: </t>
      </text>
    </comment>
    <comment authorId="0" ref="F197">
      <text>
        <t xml:space="preserve">Accepted result at cited scope; recorded follow-up open</t>
      </text>
    </comment>
    <comment authorId="0" ref="C65">
      <text>
        <t xml:space="preserve">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
No runtime lower bound for a specified implementation class.</t>
      </text>
    </comment>
    <comment authorId="0" ref="G197">
      <text>
        <t xml:space="preserve">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Prior displayed cell, preserved verbatim:
conditional: matrix deductions accepted given stated published odd-polygon incidence theorem
Prior note, preserved verbatim:
conditional: matrix deductions accepted given stated published odd-polygon incidence theorem</t>
      </text>
    </comment>
    <comment authorId="0" ref="I197">
      <text>
        <t xml:space="preserve">All exact source anchors:
M-CHORD | Catalogue: M-CHORD | https://docs.google.com/spreadsheets/d/1BHaGJHkXxf_UfZdyTKF2zrWNFzIP4IvhaqFMj-83BjU/edit#gid=214001001&amp;range=A37:AF37
M-CHORD | novelity breakthough: M-CHORD | https://docs.google.com/spreadsheets/d/1BHaGJHkXxf_UfZdyTKF2zrWNFzIP4IvhaqFMj-83BjU/edit#gid=214001003&amp;range=A75:Z75</t>
      </text>
    </comment>
    <comment authorId="0" ref="F65">
      <text>
        <t xml:space="preserve">Proof closed at cited scope; recorded follow-up open
Source: https://docs.google.com/spreadsheets/d/1BHaGJHkXxf_UfZdyTKF2zrWNFzIP4IvhaqFMj-83BjU/edit#gid=404576783&amp;range=A11:V11
Prior overview wording: Scoped result recorded; follow-up remains</t>
      </text>
    </comment>
    <comment authorId="0" ref="J197">
      <text>
        <t xml:space="preserve">2026-10-11 23:18 UTC; independently accepted primary-incidence dependency only.
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
Prior displayed cell, preserved verbatim:
https://github.com/AgentSlop-Si/research/blob/main/math/archive/objects/27/2706ae6387c93f0280b129d9ae4333972f8ab21322fd83bdfc251c9a28b8de56__REVIEW.md | export SHA256 69dd25d3d896a341bbe906545846f84708ab1f1069ee02fd7bc541d3b848e063
Prior note, preserved verbatim:
https://github.com/AgentSlop-Si/research/blob/main/math/archive/objects/27/2706ae6387c93f0280b129d9ae4333972f8ab21322fd83bdfc251c9a28b8de56__REVIEW.md | export SHA256 69dd25d3d896a341bbe906545846f84708ab1f1069ee02fd7bc541d3b848e063</t>
      </text>
    </comment>
    <comment authorId="0" ref="G65">
      <text>
        <t xml:space="preserve">Nonlinear calibration obstruction extended to every finite Weyl/scalar-closed probe family.</t>
      </text>
    </comment>
    <comment authorId="0" ref="I65">
      <text>
        <t xml:space="preserve">All exact source anchors:
FUS-08 | Fusion list row11 | https://docs.google.com/spreadsheets/d/1BHaGJHkXxf_UfZdyTKF2zrWNFzIP4IvhaqFMj-83BjU/edit#gid=1242754826&amp;range=A11:V11
FUS-08 | Theorem register row11 | https://docs.google.com/spreadsheets/d/1BHaGJHkXxf_UfZdyTKF2zrWNFzIP4IvhaqFMj-83BjU/edit#gid=404576783&amp;range=A11:V11</t>
      </text>
    </comment>
    <comment authorId="0" ref="J65">
      <text>
        <t xml:space="preserve">H01, P05, P13
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A198">
      <text>
        <t xml:space="preserve">Unranked source record; stable-ID order; open work before closed stages
Rank is workflow priority, not a breakthrough score.</t>
      </text>
    </comment>
    <comment authorId="0" ref="B198">
      <text>
        <t xml:space="preserve">Kinds: Canonical claim, Canonical catalogue claim
Explicit aliases: </t>
      </text>
    </comment>
    <comment authorId="0" ref="C198">
      <text>
        <t xml:space="preserve">Five-factor supplied B representation does not prove B outside all two-Green representations. No Fourier-compatible factorization.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66">
      <text>
        <t xml:space="preserve">Workflow placement using existing family priority and current task scope (7); open work before closed stages
Rank is workflow priority, not a breakthrough score.</t>
      </text>
    </comment>
    <comment authorId="0" ref="B66">
      <text>
        <t xml:space="preserve">Kinds: Current new-result view (not a new-discovery count), Result view
Explicit aliases: </t>
      </text>
    </comment>
    <comment authorId="0" ref="F198">
      <text>
        <t xml:space="preserve">Accepted result at cited scope; recorded follow-up open</t>
      </text>
    </comment>
    <comment authorId="0" ref="C66">
      <text>
        <t xml:space="preserve">Scaled template multiplicity and exact/directed energy certification remain charged.
Next comparison: Derive a full same-model comparison with bit-packed FFT and word-RAM multiplication results, especially Chan et al. Appendix B: input representation, precision, norm, preparation and output costs must all match.</t>
      </text>
    </comment>
    <comment authorId="0" ref="G198">
      <text>
        <t xml:space="preserve">accepted</t>
      </text>
    </comment>
    <comment authorId="0" ref="I198">
      <text>
        <t xml:space="preserve">All exact source anchors:
M-CONJUGATED-FEEDBACK | Catalogue: M-CONJUGATED-FEEDBACK | https://docs.google.com/spreadsheets/d/1BHaGJHkXxf_UfZdyTKF2zrWNFzIP4IvhaqFMj-83BjU/edit#gid=214001001&amp;range=A109:AF109
M-CONJUGATED-FEEDBACK | novelity breakthough: M-CONJUGATED-FEEDBACK | https://docs.google.com/spreadsheets/d/1BHaGJHkXxf_UfZdyTKF2zrWNFzIP4IvhaqFMj-83BjU/edit#gid=214001003&amp;range=A174:Z174</t>
      </text>
    </comment>
    <comment authorId="0" ref="F66">
      <text>
        <t xml:space="preserve">Accepted result at cited scope; recorded follow-up open</t>
      </text>
    </comment>
    <comment authorId="0" ref="J198">
      <text>
        <t xml:space="preserve">https://github.com/AgentSlop-Si/research/blob/main/math/archive/objects/d5/d5fb31533e996f5a3264b36178f4a7f5d63d248ff4fb0939811ef1f0e67f0620__REVIEW.md | export SHA256 d5fb31533e996f5a3264b36178f4a7f5d63d248ff4fb0939811ef1f0e67f0620</t>
      </text>
    </comment>
    <comment authorId="0" ref="G66">
      <text>
        <t xml:space="preserve">Proof closed</t>
      </text>
    </comment>
    <comment authorId="0" ref="I66">
      <text>
        <t xml:space="preserve">All exact source anchors:
NEW-08 | novelity breakthough: NEW-08 | https://docs.google.com/spreadsheets/d/1BHaGJHkXxf_UfZdyTKF2zrWNFzIP4IvhaqFMj-83BjU/edit#gid=214001003&amp;range=A120:Z120
NEW-08 | New results row11 | https://docs.google.com/spreadsheets/d/1BHaGJHkXxf_UfZdyTKF2zrWNFzIP4IvhaqFMj-83BjU/edit#gid=627764102&amp;range=A11:V11</t>
      </text>
    </comment>
    <comment authorId="0" ref="J66">
      <text>
        <t xml:space="preserve">Audit artifact live_tables_plain.json; SHA256 3b6ab866140a319cefd7822aa0653b781a56d1276856a812997a565fed7e0bf8
https://docs.google.com/spreadsheets/d/1BHaGJHkXxf_UfZdyTKF2zrWNFzIP4IvhaqFMj-83BjU/edit#gid=627764102&amp;range=A11:V11</t>
      </text>
    </comment>
    <comment authorId="0" ref="A199">
      <text>
        <t xml:space="preserve">Unranked source record; stable-ID order; open work before closed stages
Rank is workflow priority, not a breakthrough score.</t>
      </text>
    </comment>
    <comment authorId="0" ref="B199">
      <text>
        <t xml:space="preserve">Kinds: Canonical claim, Canonical catalogue claim
Explicit aliases: </t>
      </text>
    </comment>
    <comment authorId="0" ref="C199">
      <text>
        <t xml:space="preserve">Modular nonperiodic support94 gives complex lower bound, not equality. Optional invertible-baseline sharpness falseN2/GF3; main CRT theorem unaffected. Literal support not circuit cost.
No new current closure; historical limitations remain.
Next comparison: Compare the exact grammar and endpoint freedoms with uncertainty, quasiseparable, displacement and graph-induced rank results; scope-specific novelty remains unassessed.</t>
      </text>
    </comment>
    <comment authorId="0" ref="A67">
      <text>
        <t xml:space="preserve">Workflow placement using existing family priority and current task scope (7); open work before closed stages
Rank is workflow priority, not a breakthrough score.</t>
      </text>
    </comment>
    <comment authorId="0" ref="B67">
      <text>
        <t xml:space="preserve">Kinds: Current new-result view (not a new-discovery count), Result view
Explicit aliases: </t>
      </text>
    </comment>
    <comment authorId="0" ref="F199">
      <text>
        <t xml:space="preserve">Accepted result at cited scope; recorded follow-up open</t>
      </text>
    </comment>
    <comment authorId="0" ref="C67">
      <text>
        <t xml:space="preserve">Does not remove input-state/key precision or interpolation-table barriers.
Next comparison: Derive a full same-model comparison with bit-packed FFT and word-RAM multiplication results, especially Chan et al. Appendix B: input representation, precision, norm, preparation and output costs must all match.</t>
      </text>
    </comment>
    <comment authorId="0" ref="G199">
      <text>
        <t xml:space="preserve">accepted</t>
      </text>
    </comment>
    <comment authorId="0" ref="I199">
      <text>
        <t xml:space="preserve">All exact source anchors:
M-CRT-TRANSFER | Catalogue: M-CRT-TRANSFER | https://docs.google.com/spreadsheets/d/1BHaGJHkXxf_UfZdyTKF2zrWNFzIP4IvhaqFMj-83BjU/edit#gid=214001001&amp;range=A64:AF64
M-CRT-TRANSFER | novelity breakthough: M-CRT-TRANSFER | https://docs.google.com/spreadsheets/d/1BHaGJHkXxf_UfZdyTKF2zrWNFzIP4IvhaqFMj-83BjU/edit#gid=214001003&amp;range=A76:Z76</t>
      </text>
    </comment>
    <comment authorId="0" ref="F67">
      <text>
        <t xml:space="preserve">Accepted result at cited scope; recorded follow-up open</t>
      </text>
    </comment>
    <comment authorId="0" ref="J199">
      <text>
        <t xml:space="preserve">https://github.com/AgentSlop-Si/research/blob/main/math/archive/objects/c4/c477aca2753343360a9fbdc734389741ea14a043c4dc6d8cd06e63b681fdd04d__PHASE8_AUDIT.md | export SHA256 24788377b04944ad46adfcf5d692305c22e8bde7f6541ad1d3c27bdf6d1188d0</t>
      </text>
    </comment>
    <comment authorId="0" ref="G67">
      <text>
        <t xml:space="preserve">Proof closed</t>
      </text>
    </comment>
    <comment authorId="0" ref="I67">
      <text>
        <t xml:space="preserve">All exact source anchors:
NEW-13 | novelity breakthough: NEW-13 | https://docs.google.com/spreadsheets/d/1BHaGJHkXxf_UfZdyTKF2zrWNFzIP4IvhaqFMj-83BjU/edit#gid=214001003&amp;range=A121:Z121
NEW-13 | New results row16 | https://docs.google.com/spreadsheets/d/1BHaGJHkXxf_UfZdyTKF2zrWNFzIP4IvhaqFMj-83BjU/edit#gid=627764102&amp;range=A16:V16</t>
      </text>
    </comment>
    <comment authorId="0" ref="J67">
      <text>
        <t xml:space="preserve">Audit artifact live_tables_plain.json; SHA256 3b6ab866140a319cefd7822aa0653b781a56d1276856a812997a565fed7e0bf8
https://docs.google.com/spreadsheets/d/1BHaGJHkXxf_UfZdyTKF2zrWNFzIP4IvhaqFMj-83BjU/edit#gid=627764102&amp;range=A16:V16</t>
      </text>
    </comment>
    <comment authorId="0" ref="A200">
      <text>
        <t xml:space="preserve">Unranked source record; stable-ID order; open work before closed stages
Rank is workflow priority, not a breakthrough score.</t>
      </text>
    </comment>
    <comment authorId="0" ref="B200">
      <text>
        <t xml:space="preserve">Kinds: Canonical claim, Canonical catalogue claim
Explicit aliases: </t>
      </text>
    </comment>
    <comment authorId="0" ref="C200">
      <text>
        <t xml:space="preserve">Capacity survivor not Fourier identity; actual rank may cancel; shuffles cannot be free.
No new current closure; historical limitations remain.
Next comparison: Compare the exact grammar and endpoint freedoms with uncertainty, quasiseparable, displacement and graph-induced rank results; scope-specific novelty remains unassessed.</t>
      </text>
    </comment>
    <comment authorId="0" ref="A68">
      <text>
        <t xml:space="preserve">Workflow placement using existing family priority and current task scope (7); open work before closed stages
Rank is workflow priority, not a breakthrough score.</t>
      </text>
    </comment>
    <comment authorId="0" ref="B68">
      <text>
        <t xml:space="preserve">Kinds: Current new-result view (not a new-discovery count), Result view
Explicit aliases: </t>
      </text>
    </comment>
    <comment authorId="0" ref="F200">
      <text>
        <t xml:space="preserve">Accepted result at cited scope; recorded follow-up open</t>
      </text>
    </comment>
    <comment authorId="0" ref="C68">
      <text>
        <t xml:space="preserve">Growing Theta(log N)-bit multiplication/division words; approximation to represented inputs. t=Theta(log N) restores O(N log N). No exact-complex/bit-complexity breakthrough or validated production speedup; table/setup/rounding obligations remain explicit.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200">
      <text>
        <t xml:space="preserve">accepted</t>
      </text>
    </comment>
    <comment authorId="0" ref="I200">
      <text>
        <t xml:space="preserve">All exact source anchors:
M-CUT-EXPANDER | Catalogue: M-CUT-EXPANDER | https://docs.google.com/spreadsheets/d/1BHaGJHkXxf_UfZdyTKF2zrWNFzIP4IvhaqFMj-83BjU/edit#gid=214001001&amp;range=A43:AF43
M-CUT-EXPANDER | novelity breakthough: M-CUT-EXPANDER | https://docs.google.com/spreadsheets/d/1BHaGJHkXxf_UfZdyTKF2zrWNFzIP4IvhaqFMj-83BjU/edit#gid=214001003&amp;range=A77:Z77</t>
      </text>
    </comment>
    <comment authorId="0" ref="F68">
      <text>
        <t xml:space="preserve">Accepted result at cited scope; recorded follow-up open</t>
      </text>
    </comment>
    <comment authorId="0" ref="J200">
      <text>
        <t xml:space="preserve">https://github.com/AgentSlop-Si/research/blob/main/math/archive/objects/e5/e52478975ec0e501026145bf62e9bd58dde6ea0bb4c0718d7382d5d78d20a06e__REVIEW.md | export SHA256 7375821e269a5e6f7f5b5d9f52787a49d5389398e7a11ab3b868e4edd693eda1</t>
      </text>
    </comment>
    <comment authorId="0" ref="G68">
      <text>
        <t xml:space="preserve">Proof closed</t>
      </text>
    </comment>
    <comment authorId="0" ref="I68">
      <text>
        <t xml:space="preserve">All exact source anchors:
NEW-14 | novelity breakthough: NEW-14 | https://docs.google.com/spreadsheets/d/1BHaGJHkXxf_UfZdyTKF2zrWNFzIP4IvhaqFMj-83BjU/edit#gid=214001003&amp;range=A122:Z122
NEW-14 | New results row17 | https://docs.google.com/spreadsheets/d/1BHaGJHkXxf_UfZdyTKF2zrWNFzIP4IvhaqFMj-83BjU/edit#gid=627764102&amp;range=A17:V17</t>
      </text>
    </comment>
    <comment authorId="0" ref="J68">
      <text>
        <t xml:space="preserve">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text>
    </comment>
    <comment authorId="0" ref="A201">
      <text>
        <t xml:space="preserve">Unranked source record; stable-ID order; open work before closed stages
Rank is workflow priority, not a breakthrough score.</t>
      </text>
    </comment>
    <comment authorId="0" ref="B201">
      <text>
        <t xml:space="preserve">Kinds: Canonical claim, Canonical catalogue claim
Explicit aliases: </t>
      </text>
    </comment>
    <comment authorId="0" ref="C201">
      <text>
        <t xml:space="preserve">Not a full-network separator theorem or feasible coefficient solution; strong finite evidence does not produce uniform construction.
No new current closure; historical limitations remain.
Next comparison: Match precisely the topology, size, gauges and field; establish a reusable theorem increment before proposing a standalone novelty claim.</t>
      </text>
    </comment>
    <comment authorId="0" ref="A69">
      <text>
        <t xml:space="preserve">Workflow placement using existing family priority and current task scope (7); open work before closed stages
Rank is workflow priority, not a breakthrough score.</t>
      </text>
    </comment>
    <comment authorId="0" ref="B69">
      <text>
        <t xml:space="preserve">Kinds: Follow-up workflow
Explicit aliases: </t>
      </text>
    </comment>
    <comment authorId="0" ref="F201">
      <text>
        <t xml:space="preserve">Accepted result at cited scope; recorded follow-up open</t>
      </text>
    </comment>
    <comment authorId="0" ref="C69">
      <text>
        <t xml:space="preserve">Implement accepted dense/chirp packed backends with certified coefficients and actual bounded-word arithmetic, including normalization and full output traffic.
Composed correctness/error validation and honest performance profile, or a precise blocker.</t>
      </text>
    </comment>
    <comment authorId="0" ref="G201">
      <text>
        <t xml:space="preserve">accepted</t>
      </text>
    </comment>
    <comment authorId="0" ref="I201">
      <text>
        <t xml:space="preserve">All exact source anchors:
M-EXPANDER-COEFFICIENT | Catalogue: M-EXPANDER-COEFFICIENT | https://docs.google.com/spreadsheets/d/1BHaGJHkXxf_UfZdyTKF2zrWNFzIP4IvhaqFMj-83BjU/edit#gid=214001001&amp;range=A110:AF110
M-EXPANDER-COEFFICIENT | novelity breakthough: M-EXPANDER-COEFFICIENT | https://docs.google.com/spreadsheets/d/1BHaGJHkXxf_UfZdyTKF2zrWNFzIP4IvhaqFMj-83BjU/edit#gid=214001003&amp;range=A175:Z175</t>
      </text>
    </comment>
    <comment authorId="0" ref="F6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Open / needs review
Prior note, preserved verbatim:
Open / needs review</t>
      </text>
    </comment>
    <comment authorId="0" ref="J201">
      <text>
        <t xml:space="preserve">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text>
    </comment>
    <comment authorId="0" ref="G6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Candidate
Prior note, preserved verbatim:
Candidate</t>
      </text>
    </comment>
    <comment authorId="0" ref="I69">
      <text>
        <t xml:space="preserve">All exact source anchors:
PACK-01 | Next cycle row9 | https://docs.google.com/spreadsheets/d/1BHaGJHkXxf_UfZdyTKF2zrWNFzIP4IvhaqFMj-83BjU/edit#gid=1152106829&amp;range=A9:V9</t>
      </text>
    </comment>
    <comment authorId="0" ref="J69">
      <text>
        <t xml:space="preserve">P01 and P14 accepted mathematical contracts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202">
      <text>
        <t xml:space="preserve">Unranked source record; stable-ID order; open work before closed stages
Rank is workflow priority, not a breakthrough score.</t>
      </text>
    </comment>
    <comment authorId="0" ref="B202">
      <text>
        <t xml:space="preserve">Kinds: Canonical claim, Canonical catalogue claim
Explicit aliases: </t>
      </text>
    </comment>
    <comment authorId="0" ref="C202">
      <text>
        <t xml:space="preserve">No closed-form/uniform coefficients or all-size lift; compatible with larger-size exclusions.
No new current closure; historical limitations remain.
Next comparison: Match precisely the topology, size, gauges and field; establish a reusable theorem increment before proposing a standalone novelty claim.</t>
      </text>
    </comment>
    <comment authorId="0" ref="A70">
      <text>
        <t xml:space="preserve">Workflow placement using existing family priority and current task scope (7); open work before closed stages
Rank is workflow priority, not a breakthrough score.</t>
      </text>
    </comment>
    <comment authorId="0" ref="B70">
      <text>
        <t xml:space="preserve">Kinds: Research workflow
Explicit aliases: </t>
      </text>
    </comment>
    <comment authorId="0" ref="F202">
      <text>
        <t xml:space="preserve">Accepted result at cited scope; recorded follow-up open</t>
      </text>
    </comment>
    <comment authorId="0" ref="C70">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t>
      </text>
    </comment>
    <comment authorId="0" ref="G202">
      <text>
        <t xml:space="preserve">accepted</t>
      </text>
    </comment>
    <comment authorId="0" ref="I202">
      <text>
        <t xml:space="preserve">All exact source anchors:
M-F8-EXACT | Catalogue: M-F8-EXACT | https://docs.google.com/spreadsheets/d/1BHaGJHkXxf_UfZdyTKF2zrWNFzIP4IvhaqFMj-83BjU/edit#gid=214001001&amp;range=A103:AF103
M-F8-EXACT | novelity breakthough: M-F8-EXACT | https://docs.google.com/spreadsheets/d/1BHaGJHkXxf_UfZdyTKF2zrWNFzIP4IvhaqFMj-83BjU/edit#gid=214001003&amp;range=A176:Z176</t>
      </text>
    </comment>
    <comment authorId="0" ref="F70">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https://docs.google.com/spreadsheets/d/1BHaGJHkXxf_UfZdyTKF2zrWNFzIP4IvhaqFMj-83BjU/edit#gid=1877766156&amp;range=A4:V4
Prior overview wording: Scoped result recorded; follow-up remains</t>
      </text>
    </comment>
    <comment authorId="0" ref="J202">
      <text>
        <t xml:space="preserve">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text>
    </comment>
    <comment authorId="0" ref="G70">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Prior note,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t>
      </text>
    </comment>
    <comment authorId="0" ref="I70">
      <text>
        <t xml:space="preserve">All exact source anchors:
Q01 | Research queue row4 | https://docs.google.com/spreadsheets/d/1BHaGJHkXxf_UfZdyTKF2zrWNFzIP4IvhaqFMj-83BjU/edit#gid=1877766156&amp;range=A4:V4</t>
      </text>
    </comment>
    <comment authorId="0" ref="J70">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203">
      <text>
        <t xml:space="preserve">Unranked source record; stable-ID order; open work before closed stages
Rank is workflow priority, not a breakthrough score.</t>
      </text>
    </comment>
    <comment authorId="0" ref="B203">
      <text>
        <t xml:space="preserve">Kinds: Canonical claim, Canonical catalogue claim
Explicit aliases: </t>
      </text>
    </comment>
    <comment authorId="0" ref="C203">
      <text>
        <t xml:space="preserve">Finitefield point emptiness does not implycomplex/geometricemptiness. Different diag(A)/diag(A^-1) charts differ; excludedbranches remain; finiteF8 fullfeasibility unresolved.
No new current closure; historical limitations remain.
Next comparison: Match precisely the topology, size, gauges and field; establish a reusable theorem increment before proposing a standalone novelty claim.</t>
      </text>
    </comment>
    <comment authorId="0" ref="A71">
      <text>
        <t xml:space="preserve">Workflow placement using existing family priority and current task scope (7); open work before closed stages
Rank is workflow priority, not a breakthrough score.</t>
      </text>
    </comment>
    <comment authorId="0" ref="B71">
      <text>
        <t xml:space="preserve">Kinds: Research workflow
Explicit aliases: </t>
      </text>
    </comment>
    <comment authorId="0" ref="F203">
      <text>
        <t xml:space="preserve">Accepted result at cited scope; recorded follow-up open</t>
      </text>
    </comment>
    <comment authorId="0" ref="C71">
      <text>
        <t xml:space="preserve">The former missing-family milestone is now met for the STR-Q3 bounded fixed-error growing-word tensor construction; see Next cycle row6 and its final review. General production execution and the separate regular-fast-jet construction remain open.</t>
      </text>
    </comment>
    <comment authorId="0" ref="G203">
      <text>
        <t xml:space="preserve">accepted</t>
      </text>
    </comment>
    <comment authorId="0" ref="I203">
      <text>
        <t xml:space="preserve">All exact source anchors:
M-F8-LOCAL-ELIMINATION | Catalogue: M-F8-LOCAL-ELIMINATION | https://docs.google.com/spreadsheets/d/1BHaGJHkXxf_UfZdyTKF2zrWNFzIP4IvhaqFMj-83BjU/edit#gid=214001001&amp;range=A119:AF119
M-F8-LOCAL-ELIMINATION | novelity breakthough: M-F8-LOCAL-ELIMINATION | https://docs.google.com/spreadsheets/d/1BHaGJHkXxf_UfZdyTKF2zrWNFzIP4IvhaqFMj-83BjU/edit#gid=214001003&amp;range=A177:Z177</t>
      </text>
    </comment>
    <comment authorId="0" ref="F71">
      <text>
        <t xml:space="preserve">Accepted result at cited scope; recorded follow-up open</t>
      </text>
    </comment>
    <comment authorId="0" ref="J203">
      <text>
        <t xml:space="preserve">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text>
    </comment>
    <comment authorId="0" ref="G71">
      <text>
        <t xml:space="preserve">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t>
      </text>
    </comment>
    <comment authorId="0" ref="I71">
      <text>
        <t xml:space="preserve">All exact source anchors:
Q06 | Research queue row9 | https://docs.google.com/spreadsheets/d/1BHaGJHkXxf_UfZdyTKF2zrWNFzIP4IvhaqFMj-83BjU/edit#gid=1877766156&amp;range=A9:V9</t>
      </text>
    </comment>
    <comment authorId="0" ref="J71">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R01, R19
Prior note, preserved verbatim:
R01, R19</t>
      </text>
    </comment>
    <comment authorId="0" ref="A204">
      <text>
        <t xml:space="preserve">Unranked source record; stable-ID order; open work before closed stages
Rank is workflow priority, not a breakthrough score.</t>
      </text>
    </comment>
    <comment authorId="0" ref="B204">
      <text>
        <t xml:space="preserve">Kinds: Canonical claim, Canonical catalogue claim
Explicit aliases: </t>
      </text>
    </comment>
    <comment authorId="0" ref="C204">
      <text>
        <t xml:space="preserve">Not universal F8/two-layer impossibility; some older charts require nonsingular endpoints; numerical failed searches prove nothing.
No new current closure; historical limitations remain.
Next comparison: Match precisely the topology, size, gauges and field; establish a reusable theorem increment before proposing a standalone novelty claim.</t>
      </text>
    </comment>
    <comment authorId="0" ref="A72">
      <text>
        <t xml:space="preserve">Workflow placement using existing family priority and current task scope (7); open work before closed stages
Rank is workflow priority, not a breakthrough score.</t>
      </text>
    </comment>
    <comment authorId="0" ref="B72">
      <text>
        <t xml:space="preserve">Kinds: Research workflow
Explicit aliases: </t>
      </text>
    </comment>
    <comment authorId="0" ref="F204">
      <text>
        <t xml:space="preserve">Accepted result at cited scope; recorded follow-up open</t>
      </text>
    </comment>
    <comment authorId="0" ref="C72">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Prior note,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t>
      </text>
    </comment>
    <comment authorId="0" ref="G204">
      <text>
        <t xml:space="preserve">accepted</t>
      </text>
    </comment>
    <comment authorId="0" ref="I204">
      <text>
        <t xml:space="preserve">All exact source anchors:
M-F8-ORBIT | Catalogue: M-F8-ORBIT | https://docs.google.com/spreadsheets/d/1BHaGJHkXxf_UfZdyTKF2zrWNFzIP4IvhaqFMj-83BjU/edit#gid=214001001&amp;range=A105:AF105
M-F8-ORBIT | novelity breakthough: M-F8-ORBIT | https://docs.google.com/spreadsheets/d/1BHaGJHkXxf_UfZdyTKF2zrWNFzIP4IvhaqFMj-83BjU/edit#gid=214001003&amp;range=A178:Z178</t>
      </text>
    </comment>
    <comment authorId="0" ref="F72">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Accepted result at cited scope; recorded follow-up open
Prior note, preserved verbatim:
Accepted result at cited scope; recorded follow-up open</t>
      </text>
    </comment>
    <comment authorId="0" ref="J204">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text>
    </comment>
    <comment authorId="0" ref="G72">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I72">
      <text>
        <t xml:space="preserve">All exact source anchors:
Q09 | Research queue row12 | https://docs.google.com/spreadsheets/d/1BHaGJHkXxf_UfZdyTKF2zrWNFzIP4IvhaqFMj-83BjU/edit#gid=1877766156&amp;range=A12:V12</t>
      </text>
    </comment>
    <comment authorId="0" ref="J72">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Review Library libfile_8adcc760946481918ffb222281c90e05 v0; archive SHA256 ac217bd601522f24a429cc8d3cc6f490cd650c1a530b486bad00f2298f0bf330. Accepted repaired code SHA256 22f6820e9719d3fb89cb0db62f333a3fe092301dd110593515d13e0d8ae0f884. Original…
Prior note, preserved verbatim: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t>
      </text>
    </comment>
    <comment authorId="0" ref="K72">
      <text>
        <t xml:space="preserve">2026-10-11 21:29 UTC; independently accepted logical-resource contract.
2026-10-11 21:29 UTC
Prior displayed cell, preserved verbatim:
2026-10-11 17:24–17:31 UTC</t>
      </text>
    </comment>
    <comment authorId="0" ref="A205">
      <text>
        <t xml:space="preserve">Unranked source record; stable-ID order; open work before closed stages
Rank is workflow priority, not a breakthrough score.</t>
      </text>
    </comment>
    <comment authorId="0" ref="B205">
      <text>
        <t xml:space="preserve">Kinds: Canonical claim, Canonical catalogue claim
Explicit aliases: </t>
      </text>
    </comment>
    <comment authorId="0" ref="C205">
      <text>
        <t xml:space="preserve">Dense center can be fast; no quadratic work lower bound; arbitrary composite non-affine triples not covered.
No new current closure; historical limitations remain.
Next comparison: Compare the exact grammar and endpoint freedoms with uncertainty, quasiseparable, displacement and graph-induced rank results; scope-specific novelty remains unassessed.</t>
      </text>
    </comment>
    <comment authorId="0" ref="A73">
      <text>
        <t xml:space="preserve">Workflow placement using existing family priority and current task scope (7); open work before closed stages
Rank is workflow priority, not a breakthrough score.</t>
      </text>
    </comment>
    <comment authorId="0" ref="B73">
      <text>
        <t xml:space="preserve">Kinds: Follow-up workflow
Explicit aliases: </t>
      </text>
    </comment>
    <comment authorId="0" ref="F205">
      <text>
        <t xml:space="preserve">Accepted result at cited scope; recorded follow-up open</t>
      </text>
    </comment>
    <comment authorId="0" ref="C73">
      <text>
        <t xml:space="preserve">Practical certified implementation/eager table validation and model-matched priority comparison remain separate open work; no scalar/general FFT improvement.</t>
      </text>
    </comment>
    <comment authorId="0" ref="G205">
      <text>
        <t xml:space="preserve">accepted</t>
      </text>
    </comment>
    <comment authorId="0" ref="I205">
      <text>
        <t xml:space="preserve">All exact source anchors:
M-FCUT | Catalogue: M-FCUT | https://docs.google.com/spreadsheets/d/1BHaGJHkXxf_UfZdyTKF2zrWNFzIP4IvhaqFMj-83BjU/edit#gid=214001001&amp;range=A38:AF38
M-FCUT | novelity breakthough: M-FCUT | https://docs.google.com/spreadsheets/d/1BHaGJHkXxf_UfZdyTKF2zrWNFzIP4IvhaqFMj-83BjU/edit#gid=214001003&amp;range=A78:Z78</t>
      </text>
    </comment>
    <comment authorId="0" ref="F73">
      <text>
        <t xml:space="preserve">Bounded stage completed; distinct follow-up remains</t>
      </text>
    </comment>
    <comment authorId="0" ref="J205">
      <text>
        <t xml:space="preserve">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text>
    </comment>
    <comment authorId="0" ref="G73">
      <text>
        <t xml:space="preserve">Non-Fourier3–4–5 tensor template-budget proof independently accepted; first sufficient m=2 threshold N=2^180.</t>
      </text>
    </comment>
    <comment authorId="0" ref="I73">
      <text>
        <t xml:space="preserve">All exact source anchors:
STR-Q3 | Next cycle row6 | https://docs.google.com/spreadsheets/d/1BHaGJHkXxf_UfZdyTKF2zrWNFzIP4IvhaqFMj-83BjU/edit#gid=1152106829&amp;range=A6:V6</t>
      </text>
    </comment>
    <comment authorId="0" ref="J73">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libfile_ac86a61a4a7c819197c3f9ae972d9b97; SHA256 d9f56b3056bc23d71bf5a8715d942d47938dc984e3d2e0bf53aa0b80a630d9c6.
Prior note, preserved verbatim:
libfile_ac86a61a4a7c819197c3f9ae972d9b97; SHA256 d9f56b3056bc23d71bf5a8715d942d47938dc984e3d2e0bf53aa0b80a630d9c6.</t>
      </text>
    </comment>
    <comment authorId="0" ref="A206">
      <text>
        <t xml:space="preserve">Unranked source record; stable-ID order; open work before closed stages
Rank is workflow priority, not a breakthrough score.</t>
      </text>
    </comment>
    <comment authorId="0" ref="B206">
      <text>
        <t xml:space="preserve">Kinds: Canonical claim, Canonical catalogue claim
Explicit aliases: </t>
      </text>
    </comment>
    <comment authorId="0" ref="C206">
      <text>
        <t xml:space="preserve">No universal four-stage exclusion; missing communication/state not represented by graph outside theorem.
No new current closure; historical limitations remain.
Next comparison: Compare the exact grammar and endpoint freedoms with uncertainty, quasiseparable, displacement and graph-induced rank results; scope-specific novelty remains unassessed.</t>
      </text>
    </comment>
    <comment authorId="0" ref="A74">
      <text>
        <t xml:space="preserve">Workflow placement using existing family priority and current task scope (8); open work before closed stages
Rank is workflow priority, not a breakthrough score.</t>
      </text>
    </comment>
    <comment authorId="0" ref="B74">
      <text>
        <t xml:space="preserve">Kinds: Supplemental / queue scope view, Theorem view, Research workflow, Intake workflow
Explicit aliases: </t>
      </text>
    </comment>
    <comment authorId="0" ref="F206">
      <text>
        <t xml:space="preserve">Accepted result at cited scope; recorded follow-up open</t>
      </text>
    </comment>
    <comment authorId="0" ref="C74">
      <text>
        <t xml:space="preserve">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Prior displayed cell, preserved verbatim:
Matching-order upper construction remains conjectural; supplied growing construction Theta(N^(3/2)). Sorting, preparation, indexing and scalar model remain charged.
Prior note, preserved verbatim:
Matching-order upper construction remains conjectural; supplied growing construction Theta(N^(3/2)). Sorting, preparation, indexing and scalar model remain charged.</t>
      </text>
    </comment>
    <comment authorId="0" ref="G206">
      <text>
        <t xml:space="preserve">accepted</t>
      </text>
    </comment>
    <comment authorId="0" ref="I206">
      <text>
        <t xml:space="preserve">All exact source anchors:
M-FIXED-BITREV | Catalogue: M-FIXED-BITREV | https://docs.google.com/spreadsheets/d/1BHaGJHkXxf_UfZdyTKF2zrWNFzIP4IvhaqFMj-83BjU/edit#gid=214001001&amp;range=A40:AF40
M-FIXED-BITREV | novelity breakthough: M-FIXED-BITREV | https://docs.google.com/spreadsheets/d/1BHaGJHkXxf_UfZdyTKF2zrWNFzIP4IvhaqFMj-83BjU/edit#gid=214001003&amp;range=A79:Z79</t>
      </text>
    </comment>
    <comment authorId="0" ref="F74">
      <text>
        <t xml:space="preserve">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Prior displayed cell, preserved verbatim:
Accepted result at cited scope; recorded follow-up open
Prior note, preserved verbatim:
Accepted result at cited scope; recorded follow-up open</t>
      </text>
    </comment>
    <comment authorId="0" ref="J206">
      <text>
        <t xml:space="preserve">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text>
    </comment>
    <comment authorId="0" ref="G74">
      <text>
        <t xml:space="preserve">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Prior displayed cell, preserved verbatim:
independent_scoped_pass_with_correction nnz(C)+nnz(R)=Omega(N log N/log log N) for one nonsingular scalar first-order weighted cyclic Green inverse, including zero weights and uneven endpoints.
Prior note, preserved verbatim:
independent_scoped_pass_with_correction
nnz(C)+nnz(R)=Omega(N log N/log log N) for one nonsingular scalar first-order weighted cyclic Green inverse, including zero weights and uneven endpoints.</t>
      </text>
    </comment>
    <comment authorId="0" ref="I74">
      <text>
        <t xml:space="preserve">All exact source anchors:
SPARSE-PREFIX-20261010 | novelity breakthough: SPARSE-PREFIX-20261010 | https://docs.google.com/spreadsheets/d/1BHaGJHkXxf_UfZdyTKF2zrWNFzIP4IvhaqFMj-83BjU/edit#gid=214001003&amp;range=A21:Z21
SPARSE-PREFIX-20261010 | Incoming queue row9 | https://docs.google.com/spreadsheets/d/1BHaGJHkXxf_UfZdyTKF2zrWNFzIP4IvhaqFMj-83BjU/edit#gid=1395216284&amp;range=A9:V9
SPARSE-PREFIX-20261010 | Research queue row42 | https://docs.google.com/spreadsheets/d/1BHaGJHkXxf_UfZdyTKF2zrWNFzIP4IvhaqFMj-83BjU/edit#gid=1877766156&amp;range=A42:V42
SPARSE-PREFIX-20261010 | Theorem register row35 | https://docs.google.com/spreadsheets/d/1BHaGJHkXxf_UfZdyTKF2zrWNFzIP4IvhaqFMj-83BjU/edit#gid=404576783&amp;range=A35:V35</t>
      </text>
    </comment>
    <comment authorId="0" ref="J74">
      <text>
        <t xml:space="preserve">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Prior displayed cell, preserved verbatim:
Completed scoped review at 2026-10-10T12:13:36Z
Prior note, preserved verbatim:
Completed scoped review at 2026-10-10T12:13:36Z</t>
      </text>
    </comment>
    <comment authorId="0" ref="A207">
      <text>
        <t xml:space="preserve">Unranked source record; stable-ID order; open work before closed stages
Rank is workflow priority, not a breakthrough score.</t>
      </text>
    </comment>
    <comment authorId="0" ref="B207">
      <text>
        <t xml:space="preserve">Kinds: Canonical claim, Canonical catalogue claim
Explicit aliases: </t>
      </text>
    </comment>
    <comment authorId="0" ref="C207">
      <text>
        <t xml:space="preserve">Variable-pole positiveN4 unaffected; not allGreen exclusion. Earlier equal-outer and one-infinite rows subordinate to complete result.
No new current closure; historical limitations remain.
Next comparison: Match precisely the topology, size, gauges and field; establish a reusable theorem increment before proposing a standalone novelty claim.</t>
      </text>
    </comment>
    <comment authorId="0" ref="A75">
      <text>
        <t xml:space="preserve">Workflow placement using existing family priority and current task scope (8); open work before closed stages
Rank is workflow priority, not a breakthrough score.</t>
      </text>
    </comment>
    <comment authorId="0" ref="B75">
      <text>
        <t xml:space="preserve">Kinds: Follow-up workflow
Explicit aliases: </t>
      </text>
    </comment>
    <comment authorId="0" ref="F207">
      <text>
        <t xml:space="preserve">Accepted result at cited scope; recorded follow-up open</t>
      </text>
    </comment>
    <comment authorId="0" ref="C7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Prior note,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t>
      </text>
    </comment>
    <comment authorId="0" ref="G207">
      <text>
        <t xml:space="preserve">accepted</t>
      </text>
    </comment>
    <comment authorId="0" ref="I207">
      <text>
        <t xml:space="preserve">All exact source anchors:
M-FIXED-POLE-N4 | Catalogue: M-FIXED-POLE-N4 | https://docs.google.com/spreadsheets/d/1BHaGJHkXxf_UfZdyTKF2zrWNFzIP4IvhaqFMj-83BjU/edit#gid=214001001&amp;range=A116:AF116
M-FIXED-POLE-N4 | novelity breakthough: M-FIXED-POLE-N4 | https://docs.google.com/spreadsheets/d/1BHaGJHkXxf_UfZdyTKF2zrWNFzIP4IvhaqFMj-83BjU/edit#gid=214001003&amp;range=A179:Z179</t>
      </text>
    </comment>
    <comment authorId="0" ref="F7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Bounded stage completed; distinct follow-up remains
Prior note, preserved verbatim:
Bounded stage completed; distinct follow-up remains</t>
      </text>
    </comment>
    <comment authorId="0" ref="J207">
      <text>
        <t xml:space="preserve">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text>
    </comment>
    <comment authorId="0" ref="G7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SCOPED BLOCKER AUDIT COMPLETE; finite-word sparse engine OPEN. Independent review accepts the first numerical blocker and conditional local certificates. The bounded stopping option is met by a precise blocker; end-to-end numerical implementation is still unfinished.
Prior note, preserved verbatim:
SCOPED BLOCKER AUDIT COMPLETE; finite-word sparse engine OPEN. Independent review accepts the first numerical blocker and conditional local certificates. The bounded stopping option is met by a precise blocker; end-to-end numerical implementation is still unfinished.</t>
      </text>
    </comment>
    <comment authorId="0" ref="I75">
      <text>
        <t xml:space="preserve">All exact source anchors:
STR-Q1 | Next cycle row4 | https://docs.google.com/spreadsheets/d/1BHaGJHkXxf_UfZdyTKF2zrWNFzIP4IvhaqFMj-83BjU/edit#gid=1152106829&amp;range=A4:V4</t>
      </text>
    </comment>
    <comment authorId="0" ref="J7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S6, F132, HIKP Theorem4.4
Prior note, preserved verbatim:
S6, F132, HIKP Theorem4.4</t>
      </text>
    </comment>
    <comment authorId="0" ref="A208">
      <text>
        <t xml:space="preserve">Unranked source record; stable-ID order; open work before closed stages
Rank is workflow priority, not a breakthrough score.</t>
      </text>
    </comment>
    <comment authorId="0" ref="B208">
      <text>
        <t xml:space="preserve">Kinds: Canonical claim, Canonical catalogue claim
Explicit aliases: </t>
      </text>
    </comment>
    <comment authorId="0" ref="C208">
      <text>
        <t xml:space="preserve">Not arbitrary middle permutations; explicit cutoff is conservative; no circuit bound.
No new current closure; historical limitations remain.
Next comparison: Compare the exact grammar and endpoint freedoms with uncertainty, quasiseparable, displacement and graph-induced rank results; scope-specific novelty remains unassessed.</t>
      </text>
    </comment>
    <comment authorId="0" ref="A76">
      <text>
        <t xml:space="preserve">Workflow placement using existing family priority and current task scope (8); open work before closed stages
Rank is workflow priority, not a breakthrough score.</t>
      </text>
    </comment>
    <comment authorId="0" ref="B76">
      <text>
        <t xml:space="preserve">Kinds: Follow-up workflow
Explicit aliases: </t>
      </text>
    </comment>
    <comment authorId="0" ref="F208">
      <text>
        <t xml:space="preserve">Accepted result at cited scope; recorded follow-up open</t>
      </text>
    </comment>
    <comment authorId="0" ref="C76">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G208">
      <text>
        <t xml:space="preserve">accepted</t>
      </text>
    </comment>
    <comment authorId="0" ref="I208">
      <text>
        <t xml:space="preserve">All exact source anchors:
M-FOUR-STAGE-COLLAPSE | Catalogue: M-FOUR-STAGE-COLLAPSE | https://docs.google.com/spreadsheets/d/1BHaGJHkXxf_UfZdyTKF2zrWNFzIP4IvhaqFMj-83BjU/edit#gid=214001001&amp;range=A52:AF52
M-FOUR-STAGE-COLLAPSE | novelity breakthough: M-FOUR-STAGE-COLLAPSE | https://docs.google.com/spreadsheets/d/1BHaGJHkXxf_UfZdyTKF2zrWNFzIP4IvhaqFMj-83BjU/edit#gid=214001003&amp;range=A80:Z80</t>
      </text>
    </comment>
    <comment authorId="0" ref="F76">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Bounded stage completed; distinct follow-up remains
Prior note, preserved verbatim:
Bounded stage completed; distinct follow-up remains</t>
      </text>
    </comment>
    <comment authorId="0" ref="J208">
      <text>
        <t xml:space="preserve">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text>
    </comment>
    <comment authorId="0" ref="G76">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SCOPED BOUNDED REFERENCE AND CROSSOVER VALIDATION COMPLETE; production OPEN. The repaired implementation and limited original timing attribution are independently accepted. This lane has moved to STR-Q5.
Prior note, preserved verbatim:
SCOPED BOUNDED REFERENCE AND CROSSOVER VALIDATION COMPLETE; production OPEN. The repaired implementation and limited original timing attribution are independently accepted. This lane has moved to STR-Q5.</t>
      </text>
    </comment>
    <comment authorId="0" ref="I76">
      <text>
        <t xml:space="preserve">All exact source anchors:
STR-Q4 | Next cycle row7 | https://docs.google.com/spreadsheets/d/1BHaGJHkXxf_UfZdyTKF2zrWNFzIP4IvhaqFMj-83BjU/edit#gid=1152106829&amp;range=A7:V7</t>
      </text>
    </comment>
    <comment authorId="0" ref="J76">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S4, FUS-07
Prior note, preserved verbatim:
S4, FUS-07</t>
      </text>
    </comment>
    <comment authorId="0" ref="K76">
      <text>
        <t xml:space="preserve">2026-10-11 21:29 UTC; independently accepted logical-resource contract.
2026-10-11 21:29 UTC
Prior displayed cell, preserved verbatim:
2026-10-11 17:24–17:31 UTC</t>
      </text>
    </comment>
    <comment authorId="0" ref="A209">
      <text>
        <t xml:space="preserve">Unranked source record; stable-ID order; open work before closed stages
Rank is workflow priority, not a breakthrough score.</t>
      </text>
    </comment>
    <comment authorId="0" ref="B209">
      <text>
        <t xml:space="preserve">Kinds: Canonical claim, Canonical catalogue claim
Explicit aliases: </t>
      </text>
    </comment>
    <comment authorId="0" ref="C209">
      <text>
        <t xml:space="preserve">No optimal Green length, all-nonzero holonomy certificate or growing-size algorithm; constant-size kernels cannot be silently promoted.
No new current closure; historical limitations remain.
Next comparison: Match precisely the topology, size, gauges and field; establish a reusable theorem increment before proposing a standalone novelty claim.</t>
      </text>
    </comment>
    <comment authorId="0" ref="A77">
      <text>
        <t xml:space="preserve">Workflow placement using existing family priority and current task scope (9); open work before closed stages
Rank is workflow priority, not a breakthrough score.</t>
      </text>
    </comment>
    <comment authorId="0" ref="B77">
      <text>
        <t xml:space="preserve">Kinds: Canonical claim, Canonical catalogue claim
Explicit aliases: </t>
      </text>
    </comment>
    <comment authorId="0" ref="F209">
      <text>
        <t xml:space="preserve">Accepted result at cited scope; recorded follow-up open</t>
      </text>
    </comment>
    <comment authorId="0" ref="C77">
      <text>
        <t xml:space="preserve">No general arithmetic lower bound; only specified two-line factors.
No new current closure; historical limitations remain.
Next comparison: Compare exact common-generator-pair tensor separation rank with finite quantum-torus and restricted resolvent decomposition literature, preserving endpoint restrictions.</t>
      </text>
    </comment>
    <comment authorId="0" ref="G209">
      <text>
        <t xml:space="preserve">accepted</t>
      </text>
    </comment>
    <comment authorId="0" ref="I209">
      <text>
        <t xml:space="preserve">All exact source anchors:
M-FOURIER4-GREEN | Catalogue: M-FOURIER4-GREEN | https://docs.google.com/spreadsheets/d/1BHaGJHkXxf_UfZdyTKF2zrWNFzIP4IvhaqFMj-83BjU/edit#gid=214001001&amp;range=A104:AF104
M-FOURIER4-GREEN | novelity breakthough: M-FOURIER4-GREEN | https://docs.google.com/spreadsheets/d/1BHaGJHkXxf_UfZdyTKF2zrWNFzIP4IvhaqFMj-83BjU/edit#gid=214001003&amp;range=A180:Z180</t>
      </text>
    </comment>
    <comment authorId="0" ref="F77">
      <text>
        <t xml:space="preserve">2026-10-12 21:00 UTC; scoped review label clarification, research remains open.
Ordered two-line Weyl scope reviewed; general multiline and shared-evaluator questions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09">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text>
    </comment>
    <comment authorId="0" ref="G77">
      <text>
        <t xml:space="preserve">Independent review accepts corrected phase/sign conventions.</t>
      </text>
    </comment>
    <comment authorId="0" ref="I77">
      <text>
        <t xml:space="preserve">All exact source anchors:
ALG-047 | Catalogue: ALG-047 | https://docs.google.com/spreadsheets/d/1BHaGJHkXxf_UfZdyTKF2zrWNFzIP4IvhaqFMj-83BjU/edit#gid=214001001&amp;range=A146:AF146
ALG-047 | novelity breakthough: ALG-047 | https://docs.google.com/spreadsheets/d/1BHaGJHkXxf_UfZdyTKF2zrWNFzIP4IvhaqFMj-83BjU/edit#gid=214001003&amp;range=A125:Z125</t>
      </text>
    </comment>
    <comment authorId="0" ref="J77">
      <text>
        <t xml:space="preserve">https://github.com/AgentSlop-Si/research/blob/main/math/archive/objects/48/48aa7789ccad0f2c0bcadb36adc63345438e39e076c8bcf8582eaad60803a1b5__INDEPENDENT_REVIEW.md | export SHA256 48aa7789ccad0f2c0bcadb36adc63345438e39e076c8bcf8582eaad60803a1b5</t>
      </text>
    </comment>
    <comment authorId="0" ref="A210">
      <text>
        <t xml:space="preserve">Unranked source record; stable-ID order; open work before closed stages
Rank is workflow priority, not a breakthrough score.</t>
      </text>
    </comment>
    <comment authorId="0" ref="B210">
      <text>
        <t xml:space="preserve">Kinds: Canonical claim, Canonical catalogue claim
Explicit aliases: </t>
      </text>
    </comment>
    <comment authorId="0" ref="C210">
      <text>
        <t xml:space="preserve">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Next comparison: Compare the exact grammar and endpoint freedoms with uncertainty, quasiseparable, displacement and graph-induced rank results; scope-specific novelty remains unassessed.</t>
      </text>
    </comment>
    <comment authorId="0" ref="A78">
      <text>
        <t xml:space="preserve">Workflow placement using existing family priority and current task scope (9); open work before closed stages
Rank is workflow priority, not a breakthrough score.</t>
      </text>
    </comment>
    <comment authorId="0" ref="B78">
      <text>
        <t xml:space="preserve">Kinds: Canonical claim, Canonical catalogue claim, Theorem view
Explicit aliases: </t>
      </text>
    </comment>
    <comment authorId="0" ref="F210">
      <text>
        <t xml:space="preserve">2026-10-12 21:00 UTC; scoped review label clarification, research remains open.
Four stage-construction scopes reviewed; Fourier synthesis and executor/stability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8">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Prior note,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
Next comparison: Compare exact common-generator-pair tensor separation rank with finite quantum-torus and restricted resolvent decomposition literature, preserving endpoint restrictions.</t>
      </text>
    </comment>
    <comment authorId="0" ref="G210">
      <text>
        <t xml:space="preserve">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t>
      </text>
    </comment>
    <comment authorId="0" ref="I210">
      <text>
        <t xml:space="preserve">All exact source anchors:
M-GLOBAL-STAGES | Catalogue: M-GLOBAL-STAGES | https://docs.google.com/spreadsheets/d/1BHaGJHkXxf_UfZdyTKF2zrWNFzIP4IvhaqFMj-83BjU/edit#gid=214001001&amp;range=A65:AF65
M-GLOBAL-STAGES | novelity breakthough: M-GLOBAL-STAGES | https://docs.google.com/spreadsheets/d/1BHaGJHkXxf_UfZdyTKF2zrWNFzIP4IvhaqFMj-83BjU/edit#gid=214001003&amp;range=A81:Z81</t>
      </text>
    </comment>
    <comment authorId="0" ref="F78">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J210">
      <text>
        <t xml:space="preserve">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t>
      </text>
    </comment>
    <comment authorId="0" ref="G78">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accepted Related current status (scope, not blanket theorem equivalence): Q15: Proof closed. Fixed common ordered Weyl pair: gcd-sensitive branch bound, ceil(sqrt N) at odd N and (N+1)/2 at odd prime powers.
Prior note, preserved verbatim:
accepted
Related current status (scope, not blanket theorem equivalence): Q15: Proof closed. Fixed common ordered Weyl pair: gcd-sensitive branch bound, ceil(sqrt N) at odd N and (N+1)/2 at odd prime powers.</t>
      </text>
    </comment>
    <comment authorId="0" ref="I78">
      <text>
        <t xml:space="preserve">All exact source anchors:
F014 | Catalogue: F014 | https://docs.google.com/spreadsheets/d/1BHaGJHkXxf_UfZdyTKF2zrWNFzIP4IvhaqFMj-83BjU/edit#gid=214001001&amp;range=A15:AF15
F014 | novelity breakthough: F014 | https://docs.google.com/spreadsheets/d/1BHaGJHkXxf_UfZdyTKF2zrWNFzIP4IvhaqFMj-83BjU/edit#gid=214001003&amp;range=A22:Z22
F014 | Theorem register row30 | https://docs.google.com/spreadsheets/d/1BHaGJHkXxf_UfZdyTKF2zrWNFzIP4IvhaqFMj-83BjU/edit#gid=404576783&amp;range=A30:V30
F014 | Source comparisons row8 | https://docs.google.com/spreadsheets/d/1BHaGJHkXxf_UfZdyTKF2zrWNFzIP4IvhaqFMj-83BjU/edit#gid=214001002&amp;range=A8:V8
F014 | Prior work row12 | https://docs.google.com/spreadsheets/d/1BHaGJHkXxf_UfZdyTKF2zrWNFzIP4IvhaqFMj-83BjU/edit#gid=562593543&amp;range=A12:V12</t>
      </text>
    </comment>
    <comment authorId="0" ref="J78">
      <text>
        <t xml:space="preserve">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text>
    </comment>
    <comment authorId="0" ref="K78">
      <text>
        <t xml:space="preserve">2026-10-11 21:45 UTC; bounded Weyl/Green source comparison.
2026-10-11 21:32 UTC
Prior displayed cell, preserved verbatim:
2026-10-11 17:24–17:31 UTC</t>
      </text>
    </comment>
    <comment authorId="0" ref="A211">
      <text>
        <t xml:space="preserve">Unranked source record; stable-ID order; open work before closed stages
Rank is workflow priority, not a breakthrough score.</t>
      </text>
    </comment>
    <comment authorId="0" ref="B211">
      <text>
        <t xml:space="preserve">Kinds: Canonical claim, Canonical catalogue claim
Explicit aliases: </t>
      </text>
    </comment>
    <comment authorId="0" ref="C211">
      <text>
        <t xml:space="preserve">2026-10-11 21:56 UTC; source-pinned current-view reconciliation.
Search over legal parameters, full Fourier construction, numerical certification and priority remain open. Singular commutator does not imply feasibility; saved-point checks do not exclude every Green weight. The56 unsaved historical witnesses remain unrerun.
Prior displayed cell,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Prior note,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79">
      <text>
        <t xml:space="preserve">Workflow placement using existing family priority and current task scope (9); open work before closed stages
Rank is workflow priority, not a breakthrough score.</t>
      </text>
    </comment>
    <comment authorId="0" ref="B79">
      <text>
        <t xml:space="preserve">Kinds: Current new-result view (not a new-discovery count), Result view
Explicit aliases: </t>
      </text>
    </comment>
    <comment authorId="0" ref="F211">
      <text>
        <t xml:space="preserve">Accepted result at cited scope; recorded follow-up open</t>
      </text>
    </comment>
    <comment authorId="0" ref="C79">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Next comparison: Compare exact common-generator-pair tensor separation rank with finite quantum-torus and restricted resolvent decomposition literature, preserving endpoint restrictions.
Prior note, preserved verbatim:
No branch-specific generators/endpoints and no general circuit lower bound.
Next comparison: Compare exact common-generator-pair tensor separation rank with finite quantum-torus and restricted resolvent decomposition literature, preserving endpoint restrictions.</t>
      </text>
    </comment>
    <comment authorId="0" ref="G211">
      <text>
        <t xml:space="preserve">2026-10-11 21:56 UTC; source-pinned current-view reconciliation.
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
Prior displayed cell,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Prior note,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text>
    </comment>
    <comment authorId="0" ref="I211">
      <text>
        <t xml:space="preserve">All exact source anchors:
M-HADAMARD-SEGRE | Catalogue: M-HADAMARD-SEGRE | https://docs.google.com/spreadsheets/d/1BHaGJHkXxf_UfZdyTKF2zrWNFzIP4IvhaqFMj-83BjU/edit#gid=214001001&amp;range=A122:AF122
M-HADAMARD-SEGRE | novelity breakthough: M-HADAMARD-SEGRE | https://docs.google.com/spreadsheets/d/1BHaGJHkXxf_UfZdyTKF2zrWNFzIP4IvhaqFMj-83BjU/edit#gid=214001003&amp;range=A181:Z181
M-HADAMARD-SEGRE | Source comparisons row11 | https://docs.google.com/spreadsheets/d/1BHaGJHkXxf_UfZdyTKF2zrWNFzIP4IvhaqFMj-83BjU/edit#gid=214001002&amp;range=A11:V11</t>
      </text>
    </comment>
    <comment authorId="0" ref="F79">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J211">
      <text>
        <t xml:space="preserve">2026-10-11 21:56 UTC; source-pinned current-view reconciliation.
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https://github.com/AgentSlop-Si/research/blob/main/math/archive/objects/63/638b4cfb8c79f89d880d9f4343d94b1915ecfec085f76385841023a8f03b0284__THEOREM_7_.md | export SHA256 638b4cfb8c79f89d880d9f4343d94b1915ecfec085f76385841023a8f03b0284 Q23 current…
Prior note, preserved verbatim:
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text>
    </comment>
    <comment authorId="0" ref="G79">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Proof closed
Prior note, preserved verbatim:
Proof closed</t>
      </text>
    </comment>
    <comment authorId="0" ref="I79">
      <text>
        <t xml:space="preserve">All exact source anchors:
NEW-02 | novelity breakthough: NEW-02 | https://docs.google.com/spreadsheets/d/1BHaGJHkXxf_UfZdyTKF2zrWNFzIP4IvhaqFMj-83BjU/edit#gid=214001003&amp;range=A124:Z124
NEW-02 | New results row5 | https://docs.google.com/spreadsheets/d/1BHaGJHkXxf_UfZdyTKF2zrWNFzIP4IvhaqFMj-83BjU/edit#gid=627764102&amp;range=A5:V5</t>
      </text>
    </comment>
    <comment authorId="0" ref="J79">
      <text>
        <t xml:space="preserve">https://docs.google.com/spreadsheets/d/1BHaGJHkXxf_UfZdyTKF2zrWNFzIP4IvhaqFMj-83BjU/edit#gid=627764102&amp;range=A5:V5</t>
      </text>
    </comment>
    <comment authorId="0" ref="K79">
      <text>
        <t xml:space="preserve">2026-10-11 21:45 UTC; bounded Weyl/Green source comparison.
2026-10-11 21:32 UTC
Prior displayed cell, preserved verbatim:
2026-10-11 17:24–17:31 UTC</t>
      </text>
    </comment>
    <comment authorId="0" ref="A212">
      <text>
        <t xml:space="preserve">Unranked source record; stable-ID order; open work before closed stages
Rank is workflow priority, not a breakthrough score.</t>
      </text>
    </comment>
    <comment authorId="0" ref="B212">
      <text>
        <t xml:space="preserve">Kinds: Canonical claim, Canonical catalogue claim
Explicit aliases: </t>
      </text>
    </comment>
    <comment authorId="0" ref="C212">
      <text>
        <t xml:space="preserve">2026-10-11 23:11 UTC; independently accepted bounded Harper literature comparison.
[2026-10-11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Prior note,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Next comparison: Compare exact parity minimal degrees N/2 and N/2-2 and leading coefficients with primary Harper/discrete-Fourier eigenbasis literature. Separate known Harper commutation/double zero/parity structures from any sharper exact-degree contribution; no priority inference from a negative search.</t>
      </text>
    </comment>
    <comment authorId="0" ref="A80">
      <text>
        <t xml:space="preserve">Workflow placement using existing family priority and current task scope (9); open work before closed stages
Rank is workflow priority, not a breakthrough score.</t>
      </text>
    </comment>
    <comment authorId="0" ref="B80">
      <text>
        <t xml:space="preserve">Kinds: Research workflow
Explicit aliases: </t>
      </text>
    </comment>
    <comment authorId="0" ref="F212">
      <text>
        <t xml:space="preserve">2026-10-12 21:00 UTC; scoped review label clarification, research remains open.
Bounded source comparison complete; missing bodies and exact priority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80">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Final Delvaux–Van Barel 2008 comparison complete. fixed pair Weyl Green bound distinct relative to DV2008 final; worldwide unresolved. Not applicable to abstract proof
Prior note, preserved verbatim:
No branch-specific generators/endpoints and no general circuit lower bound.
Final Delvaux–Van Barel 2008 comparison complete. fixed pair Weyl Green bound distinct relative to DV2008 final; worldwide unresolved.
Not applicable to abstract proof</t>
      </text>
    </comment>
    <comment authorId="0" ref="G212">
      <text>
        <t xml:space="preserve">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t>
      </text>
    </comment>
    <comment authorId="0" ref="I212">
      <text>
        <t xml:space="preserve">All exact source anchors:
M-HARPER | Catalogue: M-HARPER | https://docs.google.com/spreadsheets/d/1BHaGJHkXxf_UfZdyTKF2zrWNFzIP4IvhaqFMj-83BjU/edit#gid=214001001&amp;range=A51:AF51
M-HARPER | novelity breakthough: M-HARPER | https://docs.google.com/spreadsheets/d/1BHaGJHkXxf_UfZdyTKF2zrWNFzIP4IvhaqFMj-83BjU/edit#gid=214001003&amp;range=A82:Z82</t>
      </text>
    </comment>
    <comment authorId="0" ref="F80">
      <text>
        <t xml:space="preserve">2026-10-11 21:45 UTC; bounded Weyl/Green source comparison.
Accepted restricted theorem; bounded primary comparison complete; exact priority unresolved.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https://docs.google.com/spreadsheets/d/1BHaGJHkXxf_UfZdyTKF2zrWNFzIP4IvhaqFMj-83BjU/edit#gid=1877766156&amp;range=A18:V18
Prior overview wording: Scoped result recorded; follow-up remains</t>
      </text>
    </comment>
    <comment authorId="0" ref="J212">
      <text>
        <t xml:space="preserve">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Recovered direct audit: master/fft_research_master_20261009/additions/1628/audits/phase18/PHASE18_PHASE17_INDEPENDENT_AUDIT.md | SHA256 2711aa3a4d6e57f392ebef7b7fd4ad72d6543139e0634efa1aa7ec2c6db12304; paired source_inventory.json SHA256…
Prior note, preserved verbatim: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t>
      </text>
    </comment>
    <comment authorId="0" ref="G80">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Fixed common ordered Weyl pair: gcd-sensitive branch bound, ceil(sqrt N) at odd N and (N+1)/2 at odd prime powers.
Prior note, preserved verbatim:
Fixed common ordered Weyl pair: gcd-sensitive branch bound, ceil(sqrt N) at odd N and (N+1)/2 at odd prime powers.</t>
      </text>
    </comment>
    <comment authorId="0" ref="I80">
      <text>
        <t xml:space="preserve">All exact source anchors:
Q15 | Research queue row18 | https://docs.google.com/spreadsheets/d/1BHaGJHkXxf_UfZdyTKF2zrWNFzIP4IvhaqFMj-83BjU/edit#gid=1877766156&amp;range=A18:V18</t>
      </text>
    </comment>
    <comment authorId="0" ref="J80">
      <text>
        <t xml:space="preserve">R17</t>
      </text>
    </comment>
    <comment authorId="0" ref="K80">
      <text>
        <t xml:space="preserve">2026-10-11 21:45 UTC; bounded Weyl/Green source comparison.
2026-10-11 21:32 UTC
Prior displayed cell, preserved verbatim:
2026-10-11 17:24–17:31 UTC</t>
      </text>
    </comment>
    <comment authorId="0" ref="A213">
      <text>
        <t xml:space="preserve">Unranked source record; stable-ID order; open work before closed stages
Rank is workflow priority, not a breakthrough score.</t>
      </text>
    </comment>
    <comment authorId="0" ref="B213">
      <text>
        <t xml:space="preserve">Kinds: Canonical claim, Canonical catalogue claim
Explicit aliases: </t>
      </text>
    </comment>
    <comment authorId="0" ref="C213">
      <text>
        <t xml:space="preserve">Does not improve stronger existentialN17 cutoff; nonaffine endpoints require actual blockrank. Internal-phase finite exclusions remain fixed generator families.
No new current closure; historical limitations remain.
Next comparison: Compare the exact grammar and endpoint freedoms with uncertainty, quasiseparable, displacement and graph-induced rank results; scope-specific novelty remains unassessed.</t>
      </text>
    </comment>
    <comment authorId="0" ref="A81">
      <text>
        <t xml:space="preserve">Workflow placement using existing family priority and current task scope (10); open work before closed stages
Rank is workflow priority, not a breakthrough score.</t>
      </text>
    </comment>
    <comment authorId="0" ref="B81">
      <text>
        <t xml:space="preserve">Kinds: Canonical claim, Canonical catalogue claim
Explicit aliases: </t>
      </text>
    </comment>
    <comment authorId="0" ref="F213">
      <text>
        <t xml:space="preserve">Accepted result at cited scope; recorded follow-up open</t>
      </text>
    </comment>
    <comment authorId="0" ref="C81">
      <text>
        <t xml:space="preserve">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3">
      <text>
        <t xml:space="preserve">accepted</t>
      </text>
    </comment>
    <comment authorId="0" ref="I213">
      <text>
        <t xml:space="preserve">All exact source anchors:
M-LOCAL-ANNIHILATOR | Catalogue: M-LOCAL-ANNIHILATOR | https://docs.google.com/spreadsheets/d/1BHaGJHkXxf_UfZdyTKF2zrWNFzIP4IvhaqFMj-83BjU/edit#gid=214001001&amp;range=A67:AF67
M-LOCAL-ANNIHILATOR | novelity breakthough: M-LOCAL-ANNIHILATOR | https://docs.google.com/spreadsheets/d/1BHaGJHkXxf_UfZdyTKF2zrWNFzIP4IvhaqFMj-83BjU/edit#gid=214001003&amp;range=A83:Z83</t>
      </text>
    </comment>
    <comment authorId="0" ref="F81">
      <text>
        <t xml:space="preserve">Accepted result at cited scope; recorded follow-up open</t>
      </text>
    </comment>
    <comment authorId="0" ref="J213">
      <text>
        <t xml:space="preserve">https://github.com/AgentSlop-Si/research/blob/main/math/archive/objects/68/6820cf31449104ae3066ddc38d4b2f578199884c4ad80ca8681f7c58fd21d031__117_MULTISTAGE_PHASE28_AUDIT.md | export SHA256 1ddd61354596af92414ecc59a0b2bda45bf7ad984da08413acb315894324381a</t>
      </text>
    </comment>
    <comment authorId="0" ref="G81">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Prior note,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1">
      <text>
        <t xml:space="preserve">All exact source anchors:
ALG-002 | Catalogue: ALG-002 | https://docs.google.com/spreadsheets/d/1BHaGJHkXxf_UfZdyTKF2zrWNFzIP4IvhaqFMj-83BjU/edit#gid=214001001&amp;range=A70:AF70
ALG-002 | novelity breakthough: ALG-002 | https://docs.google.com/spreadsheets/d/1BHaGJHkXxf_UfZdyTKF2zrWNFzIP4IvhaqFMj-83BjU/edit#gid=214001003&amp;range=A44:Z44</t>
      </text>
    </comment>
    <comment authorId="0" ref="J81">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text>
    </comment>
    <comment authorId="0" ref="A214">
      <text>
        <t xml:space="preserve">Unranked source record; stable-ID order; open work before closed stages
Rank is workflow priority, not a breakthrough score.</t>
      </text>
    </comment>
    <comment authorId="0" ref="B214">
      <text>
        <t xml:space="preserve">Kinds: Canonical claim, Canonical catalogue claim
Explicit aliases: </t>
      </text>
    </comment>
    <comment authorId="0" ref="C214">
      <text>
        <t xml:space="preserve">No moving-interface separator sufficiency, actual rank attainment, phase coefficients, compatible full Fourier lift or cost advantage.
No new current closure; historical limitations remain.
Next comparison: Compare the exact grammar and endpoint freedoms with uncertainty, quasiseparable, displacement and graph-induced rank results; scope-specific novelty remains unassessed.</t>
      </text>
    </comment>
    <comment authorId="0" ref="A82">
      <text>
        <t xml:space="preserve">Workflow placement using existing family priority and current task scope (10); open work before closed stages
Rank is workflow priority, not a breakthrough score.</t>
      </text>
    </comment>
    <comment authorId="0" ref="B82">
      <text>
        <t xml:space="preserve">Kinds: Canonical claim, Canonical catalogue claim
Explicit aliases: </t>
      </text>
    </comment>
    <comment authorId="0" ref="F214">
      <text>
        <t xml:space="preserve">Accepted result at cited scope; recorded follow-up open</t>
      </text>
    </comment>
    <comment authorId="0" ref="C82">
      <text>
        <t xml:space="preserve">Default N=12 divisor choice misses an eligible alternate Q=2 fiber. Completeness of one chosen recognizer is not coverage of every possible split. Fixed-rank and growing-r ledgers differ.
No new current closure; historical limitations remain.
Next comparison: Compare model-matched raw-vector sparse interpolation and pruned transforms at intermediate fiber budgets, including all negative-instance work and supplied-root costs.</t>
      </text>
    </comment>
    <comment authorId="0" ref="G214">
      <text>
        <t xml:space="preserve">accepted</t>
      </text>
    </comment>
    <comment authorId="0" ref="I214">
      <text>
        <t xml:space="preserve">All exact source anchors:
M-MGG-CAPACITY | Catalogue: M-MGG-CAPACITY | https://docs.google.com/spreadsheets/d/1BHaGJHkXxf_UfZdyTKF2zrWNFzIP4IvhaqFMj-83BjU/edit#gid=214001001&amp;range=A42:AF42
M-MGG-CAPACITY | novelity breakthough: M-MGG-CAPACITY | https://docs.google.com/spreadsheets/d/1BHaGJHkXxf_UfZdyTKF2zrWNFzIP4IvhaqFMj-83BjU/edit#gid=214001003&amp;range=A84:Z84</t>
      </text>
    </comment>
    <comment authorId="0" ref="F82">
      <text>
        <t xml:space="preserve">Accepted result at cited scope; recorded follow-up open</t>
      </text>
    </comment>
    <comment authorId="0" ref="J214">
      <text>
        <t xml:space="preserve">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G82">
      <text>
        <t xml:space="preserve">Accepted structured statements; proposed improved dispatcher is design rather than uploaded functionality.</t>
      </text>
    </comment>
    <comment authorId="0" ref="I82">
      <text>
        <t xml:space="preserve">All exact source anchors:
ALG-004 | Catalogue: ALG-004 | https://docs.google.com/spreadsheets/d/1BHaGJHkXxf_UfZdyTKF2zrWNFzIP4IvhaqFMj-83BjU/edit#gid=214001001&amp;range=A123:AF123
ALG-004 | novelity breakthough: ALG-004 | https://docs.google.com/spreadsheets/d/1BHaGJHkXxf_UfZdyTKF2zrWNFzIP4IvhaqFMj-83BjU/edit#gid=214001003&amp;range=A126:Z126</t>
      </text>
    </comment>
    <comment authorId="0" ref="J82">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text>
    </comment>
    <comment authorId="0" ref="A215">
      <text>
        <t xml:space="preserve">Unranked source record; stable-ID order; open work before closed stages
Rank is workflow priority, not a breakthrough score.</t>
      </text>
    </comment>
    <comment authorId="0" ref="B215">
      <text>
        <t xml:space="preserve">Kinds: Canonical claim, Canonical catalogue claim
Explicit aliases: </t>
      </text>
    </comment>
    <comment authorId="0" ref="C215">
      <text>
        <t xml:space="preserve">No bound from sparse-baseline degrees when factors are additive sums with dense inverses; zero-parameter support degeneracy explicitly retained.
No new current closure; historical limitations remain.
Next comparison: Compare the exact grammar and endpoint freedoms with uncertainty, quasiseparable, displacement and graph-induced rank results; scope-specific novelty remains unassessed.</t>
      </text>
    </comment>
    <comment authorId="0" ref="A83">
      <text>
        <t xml:space="preserve">Workflow placement using existing family priority and current task scope (10); open work before closed stages
Rank is workflow priority, not a breakthrough score.</t>
      </text>
    </comment>
    <comment authorId="0" ref="B83">
      <text>
        <t xml:space="preserve">Kinds: Canonical claim, Canonical catalogue claim
Explicit aliases: </t>
      </text>
    </comment>
    <comment authorId="0" ref="F215">
      <text>
        <t xml:space="preserve">Accepted result at cited scope; recorded follow-up open</t>
      </text>
    </comment>
    <comment authorId="0" ref="C83">
      <text>
        <t xml:space="preserve">Cancellation/revival can have E&gt;&gt;S; certificate-only public helpers trust input. Rank fallback was independently designed, not attributed to uploaded implementation. No unrestricted convolution/integer-product improvement.
No new current closure; historical limitations remain.
Next comparison: Compare model-matched raw-vector sparse interpolation and pruned transforms at intermediate fiber budgets, including all negative-instance work and supplied-root costs.</t>
      </text>
    </comment>
    <comment authorId="0" ref="G215">
      <text>
        <t xml:space="preserve">accepted</t>
      </text>
    </comment>
    <comment authorId="0" ref="I215">
      <text>
        <t xml:space="preserve">All exact source anchors:
M-MOVING-SPARSE | Catalogue: M-MOVING-SPARSE | https://docs.google.com/spreadsheets/d/1BHaGJHkXxf_UfZdyTKF2zrWNFzIP4IvhaqFMj-83BjU/edit#gid=214001001&amp;range=A54:AF54
M-MOVING-SPARSE | novelity breakthough: M-MOVING-SPARSE | https://docs.google.com/spreadsheets/d/1BHaGJHkXxf_UfZdyTKF2zrWNFzIP4IvhaqFMj-83BjU/edit#gid=214001003&amp;range=A85:Z85</t>
      </text>
    </comment>
    <comment authorId="0" ref="F83">
      <text>
        <t xml:space="preserve">Accepted result at cited scope; recorded follow-up open</t>
      </text>
    </comment>
    <comment authorId="0" ref="J215">
      <text>
        <t xml:space="preserve">https://github.com/AgentSlop-Si/research/blob/main/math/archive/objects/d8/d8d6ea52d7260588d0f7eadaa01594922595d4658132cd455b31dd63ffb2dfc3__INDEPENDENT_REVIEW.md | export SHA256 d8d6ea52d7260588d0f7eadaa01594922595d4658132cd455b31dd63ffb2dfc3</t>
      </text>
    </comment>
    <comment authorId="0" ref="G83">
      <text>
        <t xml:space="preserve">Accepted, including rank-one family violating every fixed state-budget threshold.</t>
      </text>
    </comment>
    <comment authorId="0" ref="I83">
      <text>
        <t xml:space="preserve">All exact source anchors:
ALG-005 | Catalogue: ALG-005 | https://docs.google.com/spreadsheets/d/1BHaGJHkXxf_UfZdyTKF2zrWNFzIP4IvhaqFMj-83BjU/edit#gid=214001001&amp;range=A124:AF124
ALG-005 | novelity breakthough: ALG-005 | https://docs.google.com/spreadsheets/d/1BHaGJHkXxf_UfZdyTKF2zrWNFzIP4IvhaqFMj-83BjU/edit#gid=214001003&amp;range=A127:Z127</t>
      </text>
    </comment>
    <comment authorId="0" ref="J83">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text>
    </comment>
    <comment authorId="0" ref="A216">
      <text>
        <t xml:space="preserve">Unranked source record; stable-ID order; open work before closed stages
Rank is workflow priority, not a breakthrough score.</t>
      </text>
    </comment>
    <comment authorId="0" ref="B216">
      <text>
        <t xml:space="preserve">Kinds: Canonical claim, Canonical catalogue claim
Explicit aliases: </t>
      </text>
    </comment>
    <comment authorId="0" ref="C216">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Prior note,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
Next comparison: Compare the exact grammar and endpoint freedoms with uncertainty, quasiseparable, displacement and graph-induced rank results; scope-specific novelty remains unassessed.</t>
      </text>
    </comment>
    <comment authorId="0" ref="A84">
      <text>
        <t xml:space="preserve">Workflow placement using existing family priority and current task scope (10); open work before closed stages
Rank is workflow priority, not a breakthrough score.</t>
      </text>
    </comment>
    <comment authorId="0" ref="B84">
      <text>
        <t xml:space="preserve">Kinds: Canonical claim, Canonical catalogue claim
Explicit aliases: </t>
      </text>
    </comment>
    <comment authorId="0" ref="F216">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Open / needs review
Prior note, preserved verbatim:
Open / needs review</t>
      </text>
    </comment>
    <comment authorId="0" ref="C84">
      <text>
        <t xml:space="preserve">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6">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source theorem analytically inspected; independent audit pending Related current status (scope, not blanket theorem equivalence): Q24: Proof closed. Full Weyl-support/parity proof and strict dyadic chirp L≥m+1 barrier reconstructed with fresh controls.
Prior note, preserved verbatim:
source theorem analytically inspected; independent audit pending
Related current status (scope, not blanket theorem equivalence): Q24: Proof closed. Full Weyl-support/parity proof and strict dyadic chirp L≥m+1 barrier reconstructed with fresh controls.</t>
      </text>
    </comment>
    <comment authorId="0" ref="I216">
      <text>
        <t xml:space="preserve">All exact source anchors:
M-MULTISCALE-CHIRP | Catalogue: M-MULTISCALE-CHIRP | https://docs.google.com/spreadsheets/d/1BHaGJHkXxf_UfZdyTKF2zrWNFzIP4IvhaqFMj-83BjU/edit#gid=214001001&amp;range=A68:AF68
M-MULTISCALE-CHIRP | novelity breakthough: M-MULTISCALE-CHIRP | https://docs.google.com/spreadsheets/d/1BHaGJHkXxf_UfZdyTKF2zrWNFzIP4IvhaqFMj-83BjU/edit#gid=214001003&amp;range=A86:Z86
M-MULTISCALE-CHIRP | Source comparisons row12 | https://docs.google.com/spreadsheets/d/1BHaGJHkXxf_UfZdyTKF2zrWNFzIP4IvhaqFMj-83BjU/edit#gid=214001002&amp;range=A12:V12</t>
      </text>
    </comment>
    <comment authorId="0" ref="F84">
      <text>
        <t xml:space="preserve">Accepted result at cited scope; recorded follow-up open</t>
      </text>
    </comment>
    <comment authorId="0" ref="J216">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https://github.com/AgentSlop-Si/research/blob/main/math/archive/objects/0a/0a34eb5ca19110bb3bfd2da495ad219dbe869146473cc8639ff07981f1182d7f__PROOF_CERTIFICATE.md | export SHA256 0a34eb5ca19110bb3bfd2da495ad219dbe869146473cc8639ff07981f1182d7f Q24…
Prior note, preserved verbatim: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text>
    </comment>
    <comment authorId="0" ref="G84">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Prior note,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4">
      <text>
        <t xml:space="preserve">All exact source anchors:
ALG-081 | Catalogue: ALG-081 | https://docs.google.com/spreadsheets/d/1BHaGJHkXxf_UfZdyTKF2zrWNFzIP4IvhaqFMj-83BjU/edit#gid=214001001&amp;range=A90:AF90
ALG-081 | novelity breakthough: ALG-081 | https://docs.google.com/spreadsheets/d/1BHaGJHkXxf_UfZdyTKF2zrWNFzIP4IvhaqFMj-83BjU/edit#gid=214001003&amp;range=A45:Z45</t>
      </text>
    </comment>
    <comment authorId="0" ref="J84">
      <text>
        <t xml:space="preserve">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text>
    </comment>
    <comment authorId="0" ref="A217">
      <text>
        <t xml:space="preserve">Unranked source record; stable-ID order; open work before closed stages
Rank is workflow priority, not a breakthrough score.</t>
      </text>
    </comment>
    <comment authorId="0" ref="B217">
      <text>
        <t xml:space="preserve">Kinds: Canonical claim, Canonical catalogue claim
Explicit aliases: </t>
      </text>
    </comment>
    <comment authorId="0" ref="C217">
      <text>
        <t xml:space="preserve">No asymptotic extension or finite-field-to-complex existence inference.
No new current closure; historical limitations remain.
Next comparison: Match precisely the topology, size, gauges and field; establish a reusable theorem increment before proposing a standalone novelty claim.</t>
      </text>
    </comment>
    <comment authorId="0" ref="A85">
      <text>
        <t xml:space="preserve">Workflow placement using existing family priority and current task scope (10); open work before closed stages
Rank is workflow priority, not a breakthrough score.</t>
      </text>
    </comment>
    <comment authorId="0" ref="B85">
      <text>
        <t xml:space="preserve">Kinds: Canonical claim, Canonical catalogue claim, Theorem view
Explicit aliases: </t>
      </text>
    </comment>
    <comment authorId="0" ref="F217">
      <text>
        <t xml:space="preserve">Accepted result at cited scope; recorded follow-up open</t>
      </text>
    </comment>
    <comment authorId="0" ref="C85">
      <text>
        <t xml:space="preserve">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7">
      <text>
        <t xml:space="preserve">accepted</t>
      </text>
    </comment>
    <comment authorId="0" ref="I217">
      <text>
        <t xml:space="preserve">All exact source anchors:
M-N3-POSITIVE | Catalogue: M-N3-POSITIVE | https://docs.google.com/spreadsheets/d/1BHaGJHkXxf_UfZdyTKF2zrWNFzIP4IvhaqFMj-83BjU/edit#gid=214001001&amp;range=A114:AF114
M-N3-POSITIVE | novelity breakthough: M-N3-POSITIVE | https://docs.google.com/spreadsheets/d/1BHaGJHkXxf_UfZdyTKF2zrWNFzIP4IvhaqFMj-83BjU/edit#gid=214001003&amp;range=A182:Z182</t>
      </text>
    </comment>
    <comment authorId="0" ref="F85">
      <text>
        <t xml:space="preserve">Accepted result at cited scope; recorded follow-up open</t>
      </text>
    </comment>
    <comment authorId="0" ref="J217">
      <text>
        <t xml:space="preserve">https://github.com/AgentSlop-Si/research/blob/main/math/archive/objects/4a/4a2ac733b598d433eb7a3286e0ecd0f8a101e6bca723f3caf35e5e927b17902b__REVIEW.md | export SHA256 4a2ac733b598d433eb7a3286e0ecd0f8a101e6bca723f3caf35e5e927b17902b</t>
      </text>
    </comment>
    <comment authorId="0" ref="G85">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Prior note,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5">
      <text>
        <t xml:space="preserve">All exact source anchors:
F015 | Catalogue: F015 | https://docs.google.com/spreadsheets/d/1BHaGJHkXxf_UfZdyTKF2zrWNFzIP4IvhaqFMj-83BjU/edit#gid=214001001&amp;range=A16:AF16
F015 | novelity breakthough: F015 | https://docs.google.com/spreadsheets/d/1BHaGJHkXxf_UfZdyTKF2zrWNFzIP4IvhaqFMj-83BjU/edit#gid=214001003&amp;range=A23:Z23
F015 | Theorem register row29 | https://docs.google.com/spreadsheets/d/1BHaGJHkXxf_UfZdyTKF2zrWNFzIP4IvhaqFMj-83BjU/edit#gid=404576783&amp;range=A29:V29
F015 | Prior work row11 | https://docs.google.com/spreadsheets/d/1BHaGJHkXxf_UfZdyTKF2zrWNFzIP4IvhaqFMj-83BjU/edit#gid=562593543&amp;range=A11:V11
F015 | Prior work row16 | https://docs.google.com/spreadsheets/d/1BHaGJHkXxf_UfZdyTKF2zrWNFzIP4IvhaqFMj-83BjU/edit#gid=562593543&amp;range=A16:V16</t>
      </text>
    </comment>
    <comment authorId="0" ref="J85">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A218">
      <text>
        <t xml:space="preserve">Unranked source record; stable-ID order; open work before closed stages
Rank is workflow priority, not a breakthrough score.</t>
      </text>
    </comment>
    <comment authorId="0" ref="B218">
      <text>
        <t xml:space="preserve">Kinds: Canonical claim, Canonical catalogue claim
Explicit aliases: </t>
      </text>
    </comment>
    <comment authorId="0" ref="C218">
      <text>
        <t xml:space="preserve">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
Next comparison: Match precisely the topology, size, gauges and field; establish a reusable theorem increment before proposing a standalone novelty claim.</t>
      </text>
    </comment>
    <comment authorId="0" ref="A86">
      <text>
        <t xml:space="preserve">Workflow placement using existing family priority and current task scope (10); open work before closed stages
Rank is workflow priority, not a breakthrough score.</t>
      </text>
    </comment>
    <comment authorId="0" ref="B86">
      <text>
        <t xml:space="preserve">Kinds: Research workflow
Explicit aliases: </t>
      </text>
    </comment>
    <comment authorId="0" ref="F218">
      <text>
        <t xml:space="preserve">Accepted result at cited scope; recorded follow-up open</t>
      </text>
    </comment>
    <comment authorId="0" ref="C86">
      <text>
        <t xml:space="preserve">Resolve exact intermediate-fiber and rejection-interface priority; any bounded-word implementation requires its own complete contract.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text>
    </comment>
    <comment authorId="0" ref="G218">
      <text>
        <t xml:space="preserve">accepted</t>
      </text>
    </comment>
    <comment authorId="0" ref="I218">
      <text>
        <t xml:space="preserve">All exact source anchors:
M-N4-GAUGE-RECURSION | Catalogue: M-N4-GAUGE-RECURSION | https://docs.google.com/spreadsheets/d/1BHaGJHkXxf_UfZdyTKF2zrWNFzIP4IvhaqFMj-83BjU/edit#gid=214001001&amp;range=A118:AF118
M-N4-GAUGE-RECURSION | novelity breakthough: M-N4-GAUGE-RECURSION | https://docs.google.com/spreadsheets/d/1BHaGJHkXxf_UfZdyTKF2zrWNFzIP4IvhaqFMj-83BjU/edit#gid=214001003&amp;range=A183:Z183</t>
      </text>
    </comment>
    <comment authorId="0" ref="F86">
      <text>
        <t xml:space="preserve">Proof closed at cited scope; recorded follow-up open
Source: https://docs.google.com/spreadsheets/d/1BHaGJHkXxf_UfZdyTKF2zrWNFzIP4IvhaqFMj-83BjU/edit#gid=1877766156&amp;range=A17:V17
Prior overview wording: Open / needs review</t>
      </text>
    </comment>
    <comment authorId="0" ref="J218">
      <text>
        <t xml:space="preserve">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text>
    </comment>
    <comment authorId="0" ref="G86">
      <text>
        <t xml:space="preserve">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Prior displayed cell,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note,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The controlling fresh F015 audit is SP11 section 3, SHA-256 4aed4e38953ac9266f8dbe8995dae1d61046f02972f11c5434c018681eac8df5, in Research-review-supplement-2026-10-10-v2-delivery.zip (Library libfile_c587a06594ac8191b9479f3c402f42db). In the supplement_v3 review namespace…
Prior note, preserved verbatim: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t>
      </text>
    </comment>
    <comment authorId="0" ref="I86">
      <text>
        <t xml:space="preserve">All exact source anchors:
Q14 | Research queue row17 | https://docs.google.com/spreadsheets/d/1BHaGJHkXxf_UfZdyTKF2zrWNFzIP4IvhaqFMj-83BjU/edit#gid=1877766156&amp;range=A17:V17</t>
      </text>
    </comment>
    <comment authorId="0" ref="J86">
      <text>
        <t xml:space="preserve">H06, H07, H08, H09, H10, H11, H12, H14, H15</t>
      </text>
    </comment>
    <comment authorId="0" ref="A219">
      <text>
        <t xml:space="preserve">Unranked source record; stable-ID order; open work before closed stages
Rank is workflow priority, not a breakthrough score.</t>
      </text>
    </comment>
    <comment authorId="0" ref="B219">
      <text>
        <t xml:space="preserve">Kinds: Canonical claim, Canonical catalogue claim
Explicit aliases: </t>
      </text>
    </comment>
    <comment authorId="0" ref="C219">
      <text>
        <t xml:space="preserve">Unrestricted one-inner and full1536-variable system open. Mixing rank is not cost.
No new current closure; historical limitations remain.
Next comparison: Match precisely the topology, size, gauges and field; establish a reusable theorem increment before proposing a standalone novelty claim.</t>
      </text>
    </comment>
    <comment authorId="0" ref="A87">
      <text>
        <t xml:space="preserve">Workflow placement using existing family priority and current task scope (10); open work before closed stages
Rank is workflow priority, not a breakthrough score.</t>
      </text>
    </comment>
    <comment authorId="0" ref="B87">
      <text>
        <t xml:space="preserve">Kinds: Follow-up workflow
Explicit aliases: </t>
      </text>
    </comment>
    <comment authorId="0" ref="F219">
      <text>
        <t xml:space="preserve">Accepted result at cited scope; recorded follow-up open</t>
      </text>
    </comment>
    <comment authorId="0" ref="C87">
      <text>
        <t xml:space="preserve">Direct arbitrary-length binning, finite-word HIKP engine, original sharper uniform preparation and full interface priority remain open.</t>
      </text>
    </comment>
    <comment authorId="0" ref="G219">
      <text>
        <t xml:space="preserve">accepted</t>
      </text>
    </comment>
    <comment authorId="0" ref="I219">
      <text>
        <t xml:space="preserve">All exact source anchors:
M-N64-LIFT | Catalogue: M-N64-LIFT | https://docs.google.com/spreadsheets/d/1BHaGJHkXxf_UfZdyTKF2zrWNFzIP4IvhaqFMj-83BjU/edit#gid=214001001&amp;range=A113:AF113
M-N64-LIFT | novelity breakthough: M-N64-LIFT | https://docs.google.com/spreadsheets/d/1BHaGJHkXxf_UfZdyTKF2zrWNFzIP4IvhaqFMj-83BjU/edit#gid=214001003&amp;range=A184:Z184</t>
      </text>
    </comment>
    <comment authorId="0" ref="F87">
      <text>
        <t xml:space="preserve">Bounded stage completed; distinct follow-up remains</t>
      </text>
    </comment>
    <comment authorId="0" ref="J219">
      <text>
        <t xml:space="preserve">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text>
    </comment>
    <comment authorId="0" ref="G87">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Bounded prior comparison and repaired 1D exact-complex cubic tree composition accepted; original near-quadratic plug-in requires uncharged RIP preparation repair.
Prior note, preserved verbatim:
Bounded prior comparison and repaired 1D exact-complex cubic tree composition accepted; original near-quadratic plug-in requires uncharged RIP preparation repair.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7">
      <text>
        <t xml:space="preserve">All exact source anchors:
STR-Q5 | Next cycle row8 | https://docs.google.com/spreadsheets/d/1BHaGJHkXxf_UfZdyTKF2zrWNFzIP4IvhaqFMj-83BjU/edit#gid=1152106829&amp;range=A8:V8</t>
      </text>
    </comment>
    <comment authorId="0" ref="J87">
      <text>
        <t xml:space="preserve">libfile_3e6100d5e41c81918760fd96ebb06103; SHA256 1d1fb981a71d5af0687090534295af812d758dab736acf5fe910c914e83ec48e.</t>
      </text>
    </comment>
    <comment authorId="0" ref="A220">
      <text>
        <t xml:space="preserve">Unranked source record; stable-ID order; open work before closed stages
Rank is workflow priority, not a breakthrough score.</t>
      </text>
    </comment>
    <comment authorId="0" ref="B220">
      <text>
        <t xml:space="preserve">Kinds: Canonical claim, Canonical catalogue claim
Explicit aliases: </t>
      </text>
    </comment>
    <comment authorId="0" ref="C220">
      <text>
        <t xml:space="preserve">Genuine four-fiber mixing/changed banks outside model; rank defect easily generated in O(N), not cost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A88">
      <text>
        <t xml:space="preserve">Workflow placement using existing family priority and current task scope (11); open work before closed stages
Rank is workflow priority, not a breakthrough score.</t>
      </text>
    </comment>
    <comment authorId="0" ref="B88">
      <text>
        <t xml:space="preserve">Kinds: Canonical claim, Canonical catalogue claim
Explicit aliases: </t>
      </text>
    </comment>
    <comment authorId="0" ref="F220">
      <text>
        <t xml:space="preserve">Accepted result at cited scope; recorded follow-up open</t>
      </text>
    </comment>
    <comment authorId="0" ref="C88">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Prior note,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
Next comparison: Compare legal nonzero/nonresonant-node restrictions and forced diagonal/minimum classification against q-moment/Padé literature after applying the exact Lubinsky–Saff substitution.</t>
      </text>
    </comment>
    <comment authorId="0" ref="G220">
      <text>
        <t xml:space="preserve">accepted</t>
      </text>
    </comment>
    <comment authorId="0" ref="I220">
      <text>
        <t xml:space="preserve">All exact source anchors:
M-NILPOTENT-FOLD | Catalogue: M-NILPOTENT-FOLD | https://docs.google.com/spreadsheets/d/1BHaGJHkXxf_UfZdyTKF2zrWNFzIP4IvhaqFMj-83BjU/edit#gid=214001001&amp;range=A41:AF41
M-NILPOTENT-FOLD | novelity breakthough: M-NILPOTENT-FOLD | https://docs.google.com/spreadsheets/d/1BHaGJHkXxf_UfZdyTKF2zrWNFzIP4IvhaqFMj-83BjU/edit#gid=214001003&amp;range=A87:Z87</t>
      </text>
    </comment>
    <comment authorId="0" ref="F88">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0">
      <text>
        <t xml:space="preserve">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G88">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Prior note,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I88">
      <text>
        <t xml:space="preserve">All exact source anchors:
ALG-EVEN-PRONY-EXTRA-POLE | Catalogue: ALG-EVEN-PRONY-EXTRA-POLE | https://docs.google.com/spreadsheets/d/1BHaGJHkXxf_UfZdyTKF2zrWNFzIP4IvhaqFMj-83BjU/edit#gid=214001001&amp;range=A29:AF29
ALG-EVEN-PRONY-EXTRA-POLE | novelity breakthough: ALG-EVEN-PRONY-EXTRA-POLE | https://docs.google.com/spreadsheets/d/1BHaGJHkXxf_UfZdyTKF2zrWNFzIP4IvhaqFMj-83BjU/edit#gid=214001003&amp;range=A46:Z46
ALG-EVEN-PRONY-EXTRA-POLE | Source comparisons row21 | https://docs.google.com/spreadsheets/d/1BHaGJHkXxf_UfZdyTKF2zrWNFzIP4IvhaqFMj-83BjU/edit#gid=214001002&amp;range=A21:V21</t>
      </text>
    </comment>
    <comment authorId="0" ref="J88">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https://github.com/AgentSlop-Si/research/blob/main/math/archive/objects/d6/d6f5ac8d0cbd7f48cf928139dd60d275c79ad7b566d3c772795bb91d0d3a4861__d6f5ac8d0cbd7f48cf92__PROOF_OR_OBSTRUCTION.md | export SHA256…
Prior note,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A221">
      <text>
        <t xml:space="preserve">Unranked source record; stable-ID order; open work before closed stages
Rank is workflow priority, not a breakthrough score.</t>
      </text>
    </comment>
    <comment authorId="0" ref="B221">
      <text>
        <t xml:space="preserve">Kinds: Canonical claim, Canonical catalogue claim
Explicit aliases: </t>
      </text>
    </comment>
    <comment authorId="0" ref="C221">
      <text>
        <t xml:space="preserve">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89">
      <text>
        <t xml:space="preserve">Workflow placement using existing family priority and current task scope (11); open work before closed stages
Rank is workflow priority, not a breakthrough score.</t>
      </text>
    </comment>
    <comment authorId="0" ref="B89">
      <text>
        <t xml:space="preserve">Kinds: Canonical claim, Canonical catalogue claim
Explicit aliases: </t>
      </text>
    </comment>
    <comment authorId="0" ref="F221">
      <text>
        <t xml:space="preserve">Accepted result at cited scope; recorded follow-up open</t>
      </text>
    </comment>
    <comment authorId="0" ref="C89">
      <text>
        <t xml:space="preserve">No extension past 1001, all composites, or all 5r². Later infinite families are proved separately.
No new current closure; historical limitations remain.
Next comparison: Compare legal nonzero/nonresonant-node restrictions and forced diagonal/minimum classification against q-moment/Padé literature after applying the exact Lubinsky–Saff substitution.</t>
      </text>
    </comment>
    <comment authorId="0" ref="G221">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21">
      <text>
        <t xml:space="preserve">All exact source anchors:
M-NONLINEAR-COMPATIBILITY | Catalogue: M-NONLINEAR-COMPATIBILITY | https://docs.google.com/spreadsheets/d/1BHaGJHkXxf_UfZdyTKF2zrWNFzIP4IvhaqFMj-83BjU/edit#gid=214001001&amp;range=A102:AF102
M-NONLINEAR-COMPATIBILITY | novelity breakthough: M-NONLINEAR-COMPATIBILITY | https://docs.google.com/spreadsheets/d/1BHaGJHkXxf_UfZdyTKF2zrWNFzIP4IvhaqFMj-83BjU/edit#gid=214001003&amp;range=A185:Z185</t>
      </text>
    </comment>
    <comment authorId="0" ref="F89">
      <text>
        <t xml:space="preserve">2026-10-12 21:00 UTC; scoped review label clarification, research remains open.
Finite odd-length classification through 1001 reviewed; no universal-composite conclusion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21">
      <text>
        <t xml:space="preserve">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89">
      <text>
        <t xml:space="preserve">Every certificate and the complete index range independently verified. Original standalone verifier omitted an index-completeness assertion, but the archived data are complete.</t>
      </text>
    </comment>
    <comment authorId="0" ref="I89">
      <text>
        <t xml:space="preserve">All exact source anchors:
ALG-FINITE-CHIRP-1001 | Catalogue: ALG-FINITE-CHIRP-1001 | https://docs.google.com/spreadsheets/d/1BHaGJHkXxf_UfZdyTKF2zrWNFzIP4IvhaqFMj-83BjU/edit#gid=214001001&amp;range=A94:AF94
ALG-FINITE-CHIRP-1001 | novelity breakthough: ALG-FINITE-CHIRP-1001 | https://docs.google.com/spreadsheets/d/1BHaGJHkXxf_UfZdyTKF2zrWNFzIP4IvhaqFMj-83BjU/edit#gid=214001003&amp;range=A129:Z129</t>
      </text>
    </comment>
    <comment authorId="0" ref="J89">
      <text>
        <t xml:space="preserve">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text>
    </comment>
    <comment authorId="0" ref="A222">
      <text>
        <t xml:space="preserve">Unranked source record; stable-ID order; open work before closed stages
Rank is workflow priority, not a breakthrough score.</t>
      </text>
    </comment>
    <comment authorId="0" ref="B222">
      <text>
        <t xml:space="preserve">Kinds: Canonical claim, Canonical catalogue claim
Explicit aliases: </t>
      </text>
    </comment>
    <comment authorId="0" ref="C222">
      <text>
        <t xml:space="preserve">Original N256 still survives these tests; no arbitrary nonlinear-routing exclusion; high permutation edit rank can have O(N) execution.
No new current closure; historical limitations remain.
Next comparison: Compare the exact grammar and endpoint freedoms with uncertainty, quasiseparable, displacement and graph-induced rank results; scope-specific novelty remains unassessed.</t>
      </text>
    </comment>
    <comment authorId="0" ref="A90">
      <text>
        <t xml:space="preserve">Workflow placement using existing family priority and current task scope (11); open work before closed stages
Rank is workflow priority, not a breakthrough score.</t>
      </text>
    </comment>
    <comment authorId="0" ref="B90">
      <text>
        <t xml:space="preserve">Kinds: Canonical claim, Canonical catalogue claim, Theorem view
Explicit aliases: </t>
      </text>
    </comment>
    <comment authorId="0" ref="F222">
      <text>
        <t xml:space="preserve">Accepted result at cited scope; recorded follow-up open</t>
      </text>
    </comment>
    <comment authorId="0" ref="C90">
      <text>
        <t xml:space="preserve">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
Next comparison: Recover the missing LS87 bibliography page and trace exact legal nonzero/nonresonant-node/minimum statements in the same common-cycle scalar grammar. Keep the classical moment identities separate from the guarded application.</t>
      </text>
    </comment>
    <comment authorId="0" ref="G222">
      <text>
        <t xml:space="preserve">accepted</t>
      </text>
    </comment>
    <comment authorId="0" ref="I222">
      <text>
        <t xml:space="preserve">All exact source anchors:
M-NONLINEAR-ROUTING | Catalogue: M-NONLINEAR-ROUTING | https://docs.google.com/spreadsheets/d/1BHaGJHkXxf_UfZdyTKF2zrWNFzIP4IvhaqFMj-83BjU/edit#gid=214001001&amp;range=A39:AF39
M-NONLINEAR-ROUTING | novelity breakthough: M-NONLINEAR-ROUTING | https://docs.google.com/spreadsheets/d/1BHaGJHkXxf_UfZdyTKF2zrWNFzIP4IvhaqFMj-83BjU/edit#gid=214001003&amp;range=A88:Z88</t>
      </text>
    </comment>
    <comment authorId="0" ref="F90">
      <text>
        <t xml:space="preserve">Accepted result at cited scope; recorded follow-up open</t>
      </text>
    </comment>
    <comment authorId="0" ref="J222">
      <text>
        <t xml:space="preserve">https://github.com/AgentSlop-Si/research/blob/main/math/archive/objects/44/441844b80ac427aa2b3c40b7f1c5a1f031af01a11a8978aafb0af006c821720f__INDEPENDENT_REVIEW.md | export SHA256 441844b80ac427aa2b3c40b7f1c5a1f031af01a11a8978aafb0af006c821720f</t>
      </text>
    </comment>
    <comment authorId="0" ref="G90">
      <text>
        <t xml:space="preserve">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text>
    </comment>
    <comment authorId="0" ref="I90">
      <text>
        <t xml:space="preserve">All exact source anchors:
F021 | Catalogue: F021 | https://docs.google.com/spreadsheets/d/1BHaGJHkXxf_UfZdyTKF2zrWNFzIP4IvhaqFMj-83BjU/edit#gid=214001001&amp;range=A14:AF14
F021 | novelity breakthough: F021 | https://docs.google.com/spreadsheets/d/1BHaGJHkXxf_UfZdyTKF2zrWNFzIP4IvhaqFMj-83BjU/edit#gid=214001003&amp;range=A24:Z24
F021 | Theorem register row32 | https://docs.google.com/spreadsheets/d/1BHaGJHkXxf_UfZdyTKF2zrWNFzIP4IvhaqFMj-83BjU/edit#gid=404576783&amp;range=A32:V32
F021 | Prior work row14 | https://docs.google.com/spreadsheets/d/1BHaGJHkXxf_UfZdyTKF2zrWNFzIP4IvhaqFMj-83BjU/edit#gid=562593543&amp;range=A14:V14
F021 | Source comparisons row16 | https://docs.google.com/spreadsheets/d/1BHaGJHkXxf_UfZdyTKF2zrWNFzIP4IvhaqFMj-83BjU/edit#gid=214001002&amp;range=A16:V16</t>
      </text>
    </comment>
    <comment authorId="0" ref="J90">
      <text>
        <t xml:space="preserve">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23">
      <text>
        <t xml:space="preserve">Unranked source record; stable-ID order; open work before closed stages
Rank is workflow priority, not a breakthrough score.</t>
      </text>
    </comment>
    <comment authorId="0" ref="B223">
      <text>
        <t xml:space="preserve">Kinds: Canonical claim, Canonical catalogue claim
Explicit aliases: </t>
      </text>
    </comment>
    <comment authorId="0" ref="C223">
      <text>
        <t xml:space="preserve">2026-10-11 21:56 UTC; source-pinned current-view reconciliation.
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
Prior displayed cell,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Prior note,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91">
      <text>
        <t xml:space="preserve">Workflow placement using existing family priority and current task scope (11); open work before closed stages
Rank is workflow priority, not a breakthrough score.</t>
      </text>
    </comment>
    <comment authorId="0" ref="B91">
      <text>
        <t xml:space="preserve">Kinds: Current new-result view (not a new-discovery count), Result view
Explicit aliases: </t>
      </text>
    </comment>
    <comment authorId="0" ref="F223">
      <text>
        <t xml:space="preserve">Accepted result at cited scope; recorded follow-up open</t>
      </text>
    </comment>
    <comment authorId="0" ref="C91">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Exact h-pole optimum and universal parameter t=1 remain open. Next comparison: Compare legal nonzero/nonresonant-node restrictions and forced diagonal/minimum classification against q-moment/Padé literature after applying the exact Lubinsky–Saff substitution.
Prior note, preserved verbatim:
Exact h-pole optimum and universal parameter t=1 remain open.
Next comparison: Compare legal nonzero/nonresonant-node restrictions and forced diagonal/minimum classification against q-moment/Padé literature after applying the exact Lubinsky–Saff substitution.</t>
      </text>
    </comment>
    <comment authorId="0" ref="G223">
      <text>
        <t xml:space="preserve">2026-10-11 21:56 UTC; source-pinned current-view reconciliation.
Existing REVIEW-14 accepts32 fixed-layout rank gates, rational fourth moment&gt;1264/25, sigma17&gt;3sqrt(2)/5 and strict exact/approximate outer-inverse neighborhood bounds for the pinned affine N256 model. Exact layout, moment and paired-rank controls are inherited from that review.
Prior displayed cell, preserved verbatim:
core accepted historical audit; latest expanded packet source-inspected Related current status (scope, not blanket theorem equivalence): Q28: Proof closed. Rational fixed-layout gap constant and general/approximate outer-stability bounds reconstructed and accepted.
Prior note, preserved verbatim:
core accepted historical audit; latest expanded packet source-inspected
Related current status (scope, not blanket theorem equivalence): Q28: Proof closed. Rational fixed-layout gap constant and general/approximate outer-stability bounds reconstructed and accepted.</t>
      </text>
    </comment>
    <comment authorId="0" ref="I223">
      <text>
        <t xml:space="preserve">All exact source anchors:
M-OUTER-STABILITY | Catalogue: M-OUTER-STABILITY | https://docs.google.com/spreadsheets/d/1BHaGJHkXxf_UfZdyTKF2zrWNFzIP4IvhaqFMj-83BjU/edit#gid=214001001&amp;range=A120:AF120
M-OUTER-STABILITY | novelity breakthough: M-OUTER-STABILITY | https://docs.google.com/spreadsheets/d/1BHaGJHkXxf_UfZdyTKF2zrWNFzIP4IvhaqFMj-83BjU/edit#gid=214001003&amp;range=A186:Z186
M-OUTER-STABILITY | Source comparisons row13 | https://docs.google.com/spreadsheets/d/1BHaGJHkXxf_UfZdyTKF2zrWNFzIP4IvhaqFMj-83BjU/edit#gid=214001002&amp;range=A13:V13</t>
      </text>
    </comment>
    <comment authorId="0" ref="F91">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3">
      <text>
        <t xml:space="preserve">2026-10-11 21:56 UTC; source-pinned current-view reconciliation.
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https://github.com/AgentSlop-Si/research/blob/main/math/archive/objects/4c/4c3f08629a9adfe35137244617393f4e8426929bbce33375c732dec5a249b719__PROOF_CERTIFICATE.md | export SHA256 4c3f08629a9adfe35137244617393f4e8426929bbce33375c732dec5a249b719…
Prior note, preserved verbatim:
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text>
    </comment>
    <comment authorId="0" ref="G91">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Proof closed
Prior note, preserved verbatim:
Proof closed</t>
      </text>
    </comment>
    <comment authorId="0" ref="I91">
      <text>
        <t xml:space="preserve">All exact source anchors:
NEW-07 | novelity breakthough: NEW-07 | https://docs.google.com/spreadsheets/d/1BHaGJHkXxf_UfZdyTKF2zrWNFzIP4IvhaqFMj-83BjU/edit#gid=214001003&amp;range=A128:Z128
NEW-07 | New results row10 | https://docs.google.com/spreadsheets/d/1BHaGJHkXxf_UfZdyTKF2zrWNFzIP4IvhaqFMj-83BjU/edit#gid=627764102&amp;range=A10:V10</t>
      </text>
    </comment>
    <comment authorId="0" ref="J91">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https://docs.google.com/spreadsheets/d/1BHaGJHkXxf_UfZdyTKF2zrWNFzIP4IvhaqFMj-83BjU/edit#gid=627764102&amp;range=A10:V10
Prior note, preserved verbatim:
https://docs.google.com/spreadsheets/d/1BHaGJHkXxf_UfZdyTKF2zrWNFzIP4IvhaqFMj-83BjU/edit#gid=627764102&amp;range=A10:V10</t>
      </text>
    </comment>
    <comment authorId="0" ref="A224">
      <text>
        <t xml:space="preserve">Unranked source record; stable-ID order; open work before closed stages
Rank is workflow priority, not a breakthrough score.</t>
      </text>
    </comment>
    <comment authorId="0" ref="B224">
      <text>
        <t xml:space="preserve">Kinds: Canonical claim, Canonical catalogue claim
Explicit aliases: </t>
      </text>
    </comment>
    <comment authorId="0" ref="C224">
      <text>
        <t xml:space="preserve">2026-10-11 21:56 UTC; source-pinned current-view reconciliation.
Simultaneous complex feasibility of the full factorization remains open. Necessary paired/dual minors and the scalar-energy relaxation witness are not a factorization or sufficient conditions. The stronger exactly-unitary-outer constant does not transfer to nonunitary outer stages.
Prior displayed cell,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Prior note,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92">
      <text>
        <t xml:space="preserve">Workflow placement using existing family priority and current task scope (11); open work before closed stages
Rank is workflow priority, not a breakthrough score.</t>
      </text>
    </comment>
    <comment authorId="0" ref="B92">
      <text>
        <t xml:space="preserve">Kinds: Fusion workflow
Explicit aliases: </t>
      </text>
    </comment>
    <comment authorId="0" ref="F224">
      <text>
        <t xml:space="preserve">Accepted result at cited scope; recorded follow-up open</t>
      </text>
    </comment>
    <comment authorId="0" ref="C92">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Find a substantially better-conditioned legal family and practical preparation. Current κ₂≥2^(2N⁴), preparation2^O(p+N⁷), quadratic scalar query; exact h-pole optimum/t=1 open.
Prior note, preserved verbatim:
Find a substantially better-conditioned legal family and practical preparation. Current κ₂≥2^(2N⁴), preparation2^O(p+N⁷), quadratic scalar query; exact h-pole optimum/t=1 open.</t>
      </text>
    </comment>
    <comment authorId="0" ref="G224">
      <text>
        <t xml:space="preserve">2026-10-11 21:56 UTC; source-pinned current-view reconciliation.
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
Prior displayed cell, preserved verbatim:
source theorem analytically inspected; independent audit pending Related current status (scope, not blanket theorem equivalence): Q22: Proof closed. Paired Jacobi gate and decisive N=256 affine-layout witnesses reconstructed. Q28: Proof closed. Rational fixed-layout gap…
Prior note, preserved verbatim:
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text>
    </comment>
    <comment authorId="0" ref="I224">
      <text>
        <t xml:space="preserve">All exact source anchors:
M-PAIRED-JACOBI | Catalogue: M-PAIRED-JACOBI | https://docs.google.com/spreadsheets/d/1BHaGJHkXxf_UfZdyTKF2zrWNFzIP4IvhaqFMj-83BjU/edit#gid=214001001&amp;range=A121:AF121
M-PAIRED-JACOBI | novelity breakthough: M-PAIRED-JACOBI | https://docs.google.com/spreadsheets/d/1BHaGJHkXxf_UfZdyTKF2zrWNFzIP4IvhaqFMj-83BjU/edit#gid=214001003&amp;range=A187:Z187
M-PAIRED-JACOBI | Source comparisons row10 | https://docs.google.com/spreadsheets/d/1BHaGJHkXxf_UfZdyTKF2zrWNFzIP4IvhaqFMj-83BjU/edit#gid=214001002&amp;range=A10:V10</t>
      </text>
    </comment>
    <comment authorId="0" ref="F92">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Effective all-even construction accepted; practical conditioning open
Prior note, preserved verbatim:
Effective all-even construction accepted; practical conditioning open</t>
      </text>
    </comment>
    <comment authorId="0" ref="J224">
      <text>
        <t xml:space="preserve">2026-10-11 21:56 UTC; source-pinned current-view reconciliation.
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https://github.com/AgentSlop-Si/research/blob/main/math/archive/objects/1f/1f2765398e34a8cf9d41242f09caaffa6fcd27115a4026ecf777721f2456c312__PROOF_CERTIFICATE.md | export SHA256 1f2765398e34a8cf9d41242f09caaffa6fcd27115a4026ecf777721f2456c312 Q22…
Prior note, preserved verbatim:
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text>
    </comment>
    <comment authorId="0" ref="G92">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t_N=2^(10N³+2) gives h+1 legal nodes for every even N=2h≥4 with explicit certified preparation. Scoped independent acceptance.
Prior note, preserved verbatim:
t_N=2^(10N³+2) gives h+1 legal nodes for every even N=2h≥4 with explicit certified preparation. Scoped independent acceptance.</t>
      </text>
    </comment>
    <comment authorId="0" ref="I92">
      <text>
        <t xml:space="preserve">All exact source anchors:
NF-03 | Fusion list row14 | https://docs.google.com/spreadsheets/d/1BHaGJHkXxf_UfZdyTKF2zrWNFzIP4IvhaqFMj-83BjU/edit#gid=1242754826&amp;range=A14:V14</t>
      </text>
    </comment>
    <comment authorId="0" ref="J92">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libfile_61fd519436948191a369c3fcfb4a1354; SHA256 e4cebaf2346153c8ef991fb65f46aa9379575d1631186f04a33766d865d02fef.
Prior note, preserved verbatim:
libfile_61fd519436948191a369c3fcfb4a1354; SHA256 e4cebaf2346153c8ef991fb65f46aa9379575d1631186f04a33766d865d02fef.</t>
      </text>
    </comment>
    <comment authorId="0" ref="A225">
      <text>
        <t xml:space="preserve">Unranked source record; stable-ID order; open work before closed stages
Rank is workflow priority, not a breakthrough score.</t>
      </text>
    </comment>
    <comment authorId="0" ref="B225">
      <text>
        <t xml:space="preserve">Kinds: Canonical claim, Canonical catalogue claim
Explicit aliases: </t>
      </text>
    </comment>
    <comment authorId="0" ref="C225">
      <text>
        <t xml:space="preserve">No arbitrary nonlinear routing theorem; source uniform capacity helper missing r weight for r&gt;1, saved r1 witnesses unaffected.
No new current closure; historical limitations remain.
Next comparison: Compare the exact grammar and endpoint freedoms with uncertainty, quasiseparable, displacement and graph-induced rank results; scope-specific novelty remains unassessed.</t>
      </text>
    </comment>
    <comment authorId="0" ref="A93">
      <text>
        <t xml:space="preserve">Workflow placement using existing family priority and current task scope (11); open work before closed stages
Rank is workflow priority, not a breakthrough score.</t>
      </text>
    </comment>
    <comment authorId="0" ref="B93">
      <text>
        <t xml:space="preserve">Kinds: Research workflow
Explicit aliases: </t>
      </text>
    </comment>
    <comment authorId="0" ref="F225">
      <text>
        <t xml:space="preserve">Accepted result at cited scope; recorded follow-up open</t>
      </text>
    </comment>
    <comment authorId="0" ref="C93">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The explicit family is badly conditioned: kappa_2&gt;=2^(2N^4). Independent h+1-bank application remains quadratic in exact-rational scalar operations. No useful growing-degree stability, competitive fast FFT, production execution, exact h-pole optimum or universal t=1 is…
Prior note, preserved verbatim: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t>
      </text>
    </comment>
    <comment authorId="0" ref="G225">
      <text>
        <t xml:space="preserve">accepted</t>
      </text>
    </comment>
    <comment authorId="0" ref="I225">
      <text>
        <t xml:space="preserve">All exact source anchors:
M-PARITY-DEPTH | Catalogue: M-PARITY-DEPTH | https://docs.google.com/spreadsheets/d/1BHaGJHkXxf_UfZdyTKF2zrWNFzIP4IvhaqFMj-83BjU/edit#gid=214001001&amp;range=A36:AF36
M-PARITY-DEPTH | novelity breakthough: M-PARITY-DEPTH | https://docs.google.com/spreadsheets/d/1BHaGJHkXxf_UfZdyTKF2zrWNFzIP4IvhaqFMj-83BjU/edit#gid=214001003&amp;range=A89:Z89</t>
      </text>
    </comment>
    <comment authorId="0" ref="F93">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5">
      <text>
        <t xml:space="preserve">https://github.com/AgentSlop-Si/research/blob/main/math/archive/objects/2c/2c404af4bf89fda64f06d04b2151b2885e87bd5d1ce4ee4c756027e74cf350ae__INDEPENDENT_REVIEW.md | export SHA256 2c404af4bf89fda64f06d04b2151b2885e87bd5d1ce4ee4c756027e74cf350ae</t>
      </text>
    </comment>
    <comment authorId="0" ref="G93">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Effective construction and exact-rational contract independently ACCEPTED for every even N=2h&gt;=4: t_N=2^(10N^3+2), h+1 legal distinct nonzero nodes, explicit separation/nonpole/residue margins, certified exhaustive preparation 2^[O(p+N^7)] bit work and fully charged bank…
Prior note, preserved verbatim:
Effective construction and exact-rational contract independently ACCEPTED for every even N=2h&gt;=4: t_N=2^(10N^3+2), h+1 legal distinct nonzero nodes, explicit separation/nonpole/residue margins, certified exhaustive preparation 2^[O(p+N^7)] bit work and fully charged bank application.</t>
      </text>
    </comment>
    <comment authorId="0" ref="I93">
      <text>
        <t xml:space="preserve">All exact source anchors:
Q20 | Research queue row23 | https://docs.google.com/spreadsheets/d/1BHaGJHkXxf_UfZdyTKF2zrWNFzIP4IvhaqFMj-83BjU/edit#gid=1877766156&amp;range=A23:V23</t>
      </text>
    </comment>
    <comment authorId="0" ref="J93">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Review libfile_61fd519436948191a369c3fcfb4a1354 v0, archive SHA256 e4cebaf2346153c8ef991fb65f46aa9379575d1631186f04a33766d865d02fef; author libfile_2237faa51e608191904217362890f002, SHA256…
Prior note, preserved verbatim: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t>
      </text>
    </comment>
    <comment authorId="0" ref="A226">
      <text>
        <t xml:space="preserve">Unranked source record; stable-ID order; open work before closed stages
Rank is workflow priority, not a breakthrough score.</t>
      </text>
    </comment>
    <comment authorId="0" ref="B226">
      <text>
        <t xml:space="preserve">Kinds: Canonical claim, Canonical catalogue claim
Explicit aliases: </t>
      </text>
    </comment>
    <comment authorId="0" ref="C226">
      <text>
        <t xml:space="preserve">No arbitrary input-side gauges or products; N1 sampling law needs separate guard; passing selected-column tests not full Fourier equality.
No new current closure; historical limitations remain.
Next comparison: Match precisely the topology, size, gauges and field; establish a reusable theorem increment before proposing a standalone novelty claim.</t>
      </text>
    </comment>
    <comment authorId="0" ref="A94">
      <text>
        <t xml:space="preserve">Workflow placement using existing family priority and current task scope (12); open work before closed stages
Rank is workflow priority, not a breakthrough score.</t>
      </text>
    </comment>
    <comment authorId="0" ref="B94">
      <text>
        <t xml:space="preserve">Kinds: Intake workflow
Explicit aliases: </t>
      </text>
    </comment>
    <comment authorId="0" ref="F226">
      <text>
        <t xml:space="preserve">Accepted result at cited scope; recorded follow-up open</t>
      </text>
    </comment>
    <comment authorId="0" ref="C94">
      <text>
        <t xml:space="preserve">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Prior displayed cell, preserved verbatim:
Produce another legal full-row instance or reusable pattern, then prove a uniform fixed-depth family. Arc saturation/global rewiring and uniform q^(Θ(q)) target remain open.
Prior note, preserved verbatim:
Produce another legal full-row instance or reusable pattern, then prove a uniform fixed-depth family. Arc saturation/global rewiring and uniform q^(Θ(q)) target remain open.</t>
      </text>
    </comment>
    <comment authorId="0" ref="G226">
      <text>
        <t xml:space="preserve">accepted</t>
      </text>
    </comment>
    <comment authorId="0" ref="I226">
      <text>
        <t xml:space="preserve">All exact source anchors:
M-PARTIAL-COLUMNS | Catalogue: M-PARTIAL-COLUMNS | https://docs.google.com/spreadsheets/d/1BHaGJHkXxf_UfZdyTKF2zrWNFzIP4IvhaqFMj-83BjU/edit#gid=214001001&amp;range=A117:AF117
M-PARTIAL-COLUMNS | novelity breakthough: M-PARTIAL-COLUMNS | https://docs.google.com/spreadsheets/d/1BHaGJHkXxf_UfZdyTKF2zrWNFzIP4IvhaqFMj-83BjU/edit#gid=214001003&amp;range=A188:Z188</t>
      </text>
    </comment>
    <comment authorId="0" ref="F94">
      <text>
        <t xml:space="preserve">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Prior displayed cell, preserved verbatim:
Finite B4 experiment complete; uniform construction open
Prior note, preserved verbatim:
Finite B4 experiment complete; uniform construction open</t>
      </text>
    </comment>
    <comment authorId="0" ref="J226">
      <text>
        <t xml:space="preserve">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text>
    </comment>
    <comment authorId="0" ref="G94">
      <text>
        <t xml:space="preserve">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Prior displayed cell, preserved verbatim:
Finite B=4, depth4 exact Fourier macro and repaired prepared-certificate API accepted. Classical radix-2 translation; no generic speedup.
Prior note, preserved verbatim:
Finite B=4, depth4 exact Fourier macro and repaired prepared-certificate API accepted. Classical radix-2 translation; no generic speedup.</t>
      </text>
    </comment>
    <comment authorId="0" ref="I94">
      <text>
        <t xml:space="preserve">All exact source anchors:
AESGR-20261011 | Incoming queue row29 | https://docs.google.com/spreadsheets/d/1BHaGJHkXxf_UfZdyTKF2zrWNFzIP4IvhaqFMj-83BjU/edit#gid=1395216284&amp;range=A29:V29</t>
      </text>
    </comment>
    <comment authorId="0" ref="J94">
      <text>
        <t xml:space="preserve">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Prior displayed cell, preserved verbatim:
libfile_8ae8dc3f6640819188900ecc227ea1bd; SHA256 914a84d3bc40cc0c22781fa215ebed95f377861b06ce7784dd28fb6e1b19275d.
Prior note, preserved verbatim:
libfile_8ae8dc3f6640819188900ecc227ea1bd; SHA256 914a84d3bc40cc0c22781fa215ebed95f377861b06ce7784dd28fb6e1b19275d.</t>
      </text>
    </comment>
    <comment authorId="0" ref="A227">
      <text>
        <t xml:space="preserve">Unranked source record; stable-ID order; open work before closed stages
Rank is workflow priority, not a breakthrough score.</t>
      </text>
    </comment>
    <comment authorId="0" ref="B227">
      <text>
        <t xml:space="preserve">Kinds: Canonical claim, Canonical catalogue claim
Explicit aliases: </t>
      </text>
    </comment>
    <comment authorId="0" ref="C227">
      <text>
        <t xml:space="preserve">2026-10-11 21:56 UTC; source-pinned current-view reconciliation.
The corrected unweighted-permutation extremizer theorem has no missing proof gate. Weighted monomials and unrestricted runtime are different models; historical larger Hankel/transcript/cosine-sine suites were not replayed. Worldwide priority remains unresolved.
Prior displayed cell,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Prior note,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
Next comparison: Compare the exact grammar and endpoint freedoms with uncertainty, quasiseparable, displacement and graph-induced rank results; scope-specific novelty remains unassessed.</t>
      </text>
    </comment>
    <comment authorId="0" ref="A95">
      <text>
        <t xml:space="preserve">Workflow placement using existing family priority and current task scope (12); open work before closed stages
Rank is workflow priority, not a breakthrough score.</t>
      </text>
    </comment>
    <comment authorId="0" ref="B95">
      <text>
        <t xml:space="preserve">Kinds: Canonical claim, Canonical catalogue claim
Explicit aliases: </t>
      </text>
    </comment>
    <comment authorId="0" ref="F227">
      <text>
        <t xml:space="preserve">Accepted result at cited scope; recorded follow-up open</t>
      </text>
    </comment>
    <comment authorId="0" ref="C95">
      <text>
        <t xml:space="preserve">No implicit automorphism on arbitrary complex input registers; finite-field order test is not enough for general composite rings. Exact recurrence does not imply floating conditioning.
No new current closure; historical limitations remain.
Next comparison: Compare the exact relative-field rank formula and whole-circuit interface with classical rational Fourier/Ramanujan transforms and Galois-linear complexity.</t>
      </text>
    </comment>
    <comment authorId="0" ref="G227">
      <text>
        <t xml:space="preserve">2026-10-11 21:56 UTC; source-pinned current-view reconciliation.
Existing corrected proof accepted: displacement rank N−z(P), minimum floor(N/2), uniquely attained by negation, with the even-size total-index-sum repair. REVIEW-13 records409,113 permutations and270 actual modular ranks. These historical checks are inherited, not newly rerun.
Prior displayed cell, preserved verbatim:
source proof inspected; independent audit not located Related current status (scope, not blanket theorem equivalence): Q21: Proof closed. Permutation-displacement extremizer proof repaired at even size; exhaustive fresh N≤9 controls pass.
Prior note, preserved verbatim:
source proof inspected; independent audit not located
Related current status (scope, not blanket theorem equivalence): Q21: Proof closed. Permutation-displacement extremizer proof repaired at even size; exhaustive fresh N≤9 controls pass.</t>
      </text>
    </comment>
    <comment authorId="0" ref="I227">
      <text>
        <t xml:space="preserve">All exact source anchors:
M-PERMUTATION-DISPLACEMENT | Catalogue: M-PERMUTATION-DISPLACEMENT | https://docs.google.com/spreadsheets/d/1BHaGJHkXxf_UfZdyTKF2zrWNFzIP4IvhaqFMj-83BjU/edit#gid=214001001&amp;range=A62:AF62
M-PERMUTATION-DISPLACEMENT | novelity breakthough: M-PERMUTATION-DISPLACEMENT | https://docs.google.com/spreadsheets/d/1BHaGJHkXxf_UfZdyTKF2zrWNFzIP4IvhaqFMj-83BjU/edit#gid=214001003&amp;range=A90:Z90
M-PERMUTATION-DISPLACEMENT | Source comparisons row9 | https://docs.google.com/spreadsheets/d/1BHaGJHkXxf_UfZdyTKF2zrWNFzIP4IvhaqFMj-83BjU/edit#gid=214001002&amp;range=A9:V9</t>
      </text>
    </comment>
    <comment authorId="0" ref="F95">
      <text>
        <t xml:space="preserve">2026-10-12 21:00 UTC; scoped review label clarification, research remains open.
Exact conductor-hybrid theory reviewed; floating-point and bit-cost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27">
      <text>
        <t xml:space="preserve">2026-10-11 21:56 UTC; source-pinned current-view reconciliation.
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https://github.com/AgentSlop-Si/research/blob/main/math/archive/objects/17/17b6c569e8a4cad09b87dc56a1901f80326be926a0c3c3b9ca4217e32bcd25b1__RESEARCH_20261009-213641_.md | export SHA256…
Prior note, preserved verbatim:
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text>
    </comment>
    <comment authorId="0" ref="G95">
      <text>
        <t xml:space="preserve">Independent review accepts algebra, output coverage and counts.</t>
      </text>
    </comment>
    <comment authorId="0" ref="I95">
      <text>
        <t xml:space="preserve">All exact source anchors:
ALG-012 | Catalogue: ALG-012 | https://docs.google.com/spreadsheets/d/1BHaGJHkXxf_UfZdyTKF2zrWNFzIP4IvhaqFMj-83BjU/edit#gid=214001001&amp;range=A125:AF125
ALG-012 | novelity breakthough: ALG-012 | https://docs.google.com/spreadsheets/d/1BHaGJHkXxf_UfZdyTKF2zrWNFzIP4IvhaqFMj-83BjU/edit#gid=214001003&amp;range=A130:Z130</t>
      </text>
    </comment>
    <comment authorId="0" ref="J95">
      <text>
        <t xml:space="preserve">https://github.com/AgentSlop-Si/research/blob/main/math/archive/objects/93/935ed394798de3999d670e1186a9cdd26752170f81ce253eff5e948fb56ddbed__935ed394798de399__GALOIS_INDEPENDENT_REVIEW.md | export SHA256 935ed394798de3999d670e1186a9cdd26752170f81ce253eff5e948fb56ddbed</t>
      </text>
    </comment>
    <comment authorId="0" ref="A228">
      <text>
        <t xml:space="preserve">Unranked source record; stable-ID order; open work before closed stages
Rank is workflow priority, not a breakthrough score.</t>
      </text>
    </comment>
    <comment authorId="0" ref="B228">
      <text>
        <t xml:space="preserve">Kinds: Canonical claim, Canonical catalogue claim
Explicit aliases: </t>
      </text>
    </comment>
    <comment authorId="0" ref="C228">
      <text>
        <t xml:space="preserve">The witness does NOT defeat all rank tests: Fourier minor rows{0,4},cols{0,2} rank1 but candidate rank2. Forming dense pencils/determinant not shown linear time.
No new current closure; historical limitations remain.
Next comparison: Match precisely the topology, size, gauges and field; establish a reusable theorem increment before proposing a standalone novelty claim.</t>
      </text>
    </comment>
    <comment authorId="0" ref="A96">
      <text>
        <t xml:space="preserve">Workflow placement using existing family priority and current task scope (12); open work before closed stages
Rank is workflow priority, not a breakthrough score.</t>
      </text>
    </comment>
    <comment authorId="0" ref="B96">
      <text>
        <t xml:space="preserve">Kinds: Supplemental / queue scope view, Theorem view, Research workflow, Intake workflow
Explicit aliases: </t>
      </text>
    </comment>
    <comment authorId="0" ref="F228">
      <text>
        <t xml:space="preserve">Accepted result at cited scope; recorded follow-up open</t>
      </text>
    </comment>
    <comment authorId="0" ref="C96">
      <text>
        <t xml:space="preserve">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text>
    </comment>
    <comment authorId="0" ref="G228">
      <text>
        <t xml:space="preserve">accepted</t>
      </text>
    </comment>
    <comment authorId="0" ref="I228">
      <text>
        <t xml:space="preserve">All exact source anchors:
M-PHASE-PENCIL | Catalogue: M-PHASE-PENCIL | https://docs.google.com/spreadsheets/d/1BHaGJHkXxf_UfZdyTKF2zrWNFzIP4IvhaqFMj-83BjU/edit#gid=214001001&amp;range=A112:AF112
M-PHASE-PENCIL | novelity breakthough: M-PHASE-PENCIL | https://docs.google.com/spreadsheets/d/1BHaGJHkXxf_UfZdyTKF2zrWNFzIP4IvhaqFMj-83BjU/edit#gid=214001003&amp;range=A189:Z189</t>
      </text>
    </comment>
    <comment authorId="0" ref="F96">
      <text>
        <t xml:space="preserve">Scoped proof accepted with corrections; recorded follow-up open
Source: https://docs.google.com/spreadsheets/d/1BHaGJHkXxf_UfZdyTKF2zrWNFzIP4IvhaqFMj-83BjU/edit#gid=404576783&amp;range=A36:V36
Prior overview wording: Scoped result recorded; follow-up remains</t>
      </text>
    </comment>
    <comment authorId="0" ref="J228">
      <text>
        <t xml:space="preserve">https://github.com/AgentSlop-Si/research/blob/main/math/archive/objects/25/258fdfefc49efdfbd726c715edf273b253b1d470a8353c8fe002e2c3fe4de3e6__REVIEW.md | export SHA256 a7b908bc8082860fed4f2e040ba5d5f1087cd1ea1f71a4d11d14ad5dabd215f8</t>
      </text>
    </comment>
    <comment authorId="0" ref="G96">
      <text>
        <t xml:space="preserve">scoped_pass_with_corrections
For d|N, maximum E-linear annihilator rank is N-sum_{m|N}phi(gcd(m,d)), attained in the E-relative exterior model. The rational gcd-orbit component is O(N) exact arithmetic.</t>
      </text>
    </comment>
    <comment authorId="0" ref="I96">
      <text>
        <t xml:space="preserve">All exact source anchors:
HERO1_PHASE32_20261010 | novelity breakthough: HERO1_PHASE32_20261010 | https://docs.google.com/spreadsheets/d/1BHaGJHkXxf_UfZdyTKF2zrWNFzIP4IvhaqFMj-83BjU/edit#gid=214001003&amp;range=A25:Z25
HERO1_PHASE32_20261010 | Incoming queue row10 | https://docs.google.com/spreadsheets/d/1BHaGJHkXxf_UfZdyTKF2zrWNFzIP4IvhaqFMj-83BjU/edit#gid=1395216284&amp;range=A10:V10
HERO1_PHASE32_20261010 | Research queue row43 | https://docs.google.com/spreadsheets/d/1BHaGJHkXxf_UfZdyTKF2zrWNFzIP4IvhaqFMj-83BjU/edit#gid=1877766156&amp;range=A43:V43
HERO1_PHASE32_20261010 | Theorem register row36 | https://docs.google.com/spreadsheets/d/1BHaGJHkXxf_UfZdyTKF2zrWNFzIP4IvhaqFMj-83BjU/edit#gid=404576783&amp;range=A36:V36
HERO1_PHASE32_20261010 | Prior work row22 | https://docs.google.com/spreadsheets/d/1BHaGJHkXxf_UfZdyTKF2zrWNFzIP4IvhaqFMj-83BjU/edit#gid=562593543&amp;range=A22:V22</t>
      </text>
    </comment>
    <comment authorId="0" ref="J96">
      <text>
        <t xml:space="preserve">Completed scoped review at 2026-10-10T12:13:36Z</t>
      </text>
    </comment>
    <comment authorId="0" ref="A229">
      <text>
        <t xml:space="preserve">Unranked source record; stable-ID order; open work before closed stages
Rank is workflow priority, not a breakthrough score.</t>
      </text>
    </comment>
    <comment authorId="0" ref="B229">
      <text>
        <t xml:space="preserve">Kinds: Canonical claim, Canonical catalogue claim
Explicit aliases: </t>
      </text>
    </comment>
    <comment authorId="0" ref="C229">
      <text>
        <t xml:space="preserve">Arbitrary complex middle or large exterior changes evade theorem; exact algebraic scaling not supplied by approximate iterations.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97">
      <text>
        <t xml:space="preserve">Workflow placement using existing family priority and current task scope (12); open work before closed stages
Rank is workflow priority, not a breakthrough score.</t>
      </text>
    </comment>
    <comment authorId="0" ref="B97">
      <text>
        <t xml:space="preserve">Kinds: Supplemental / queue scope view, Research workflow, Intake workflow
Explicit aliases: IN-04</t>
      </text>
    </comment>
    <comment authorId="0" ref="F229">
      <text>
        <t xml:space="preserve">Accepted result at cited scope; recorded follow-up open</t>
      </text>
    </comment>
    <comment authorId="0" ref="C97">
      <text>
        <t xml:space="preserve">Charge whole target; do not add isolated-stage ranks or multiply independent branch/gate lower bounds. No unrestricted N log N lower bound.</t>
      </text>
    </comment>
    <comment authorId="0" ref="G229">
      <text>
        <t xml:space="preserve">accepted</t>
      </text>
    </comment>
    <comment authorId="0" ref="I229">
      <text>
        <t xml:space="preserve">All exact source anchors:
M-POSITIVE-PHASE | Catalogue: M-POSITIVE-PHASE | https://docs.google.com/spreadsheets/d/1BHaGJHkXxf_UfZdyTKF2zrWNFzIP4IvhaqFMj-83BjU/edit#gid=214001001&amp;range=A56:AF56
M-POSITIVE-PHASE | novelity breakthough: M-POSITIVE-PHASE | https://docs.google.com/spreadsheets/d/1BHaGJHkXxf_UfZdyTKF2zrWNFzIP4IvhaqFMj-83BjU/edit#gid=214001003&amp;range=A91:Z91</t>
      </text>
    </comment>
    <comment authorId="0" ref="F97">
      <text>
        <t xml:space="preserve">Proof closed at cited scope; recorded follow-up open
Source: https://docs.google.com/spreadsheets/d/1BHaGJHkXxf_UfZdyTKF2zrWNFzIP4IvhaqFMj-83BjU/edit#gid=1877766156&amp;range=A40:V40
Prior overview wording: Scoped result recorded; follow-up remains</t>
      </text>
    </comment>
    <comment authorId="0" ref="J229">
      <text>
        <t xml:space="preserve">https://github.com/AgentSlop-Si/research/blob/main/math/archive/objects/3f/3f22b6b411a54f1b20c05ff9341e97bf8980801cdaaaaf5520577faaf6de1f67__REVIEW.md | export SHA256 3f22b6b411a54f1b20c05ff9341e97bf8980801cdaaaaf5520577faaf6de1f67</t>
      </text>
    </comment>
    <comment authorId="0" ref="G97">
      <text>
        <t xml:space="preserve">Scoped independent review complete; corrected claims, rejections and open limits retained. Q37; reviews I19, I20, I21, I22, I23, I24, I25, I26, I27, I28, I29.
Rational projection rank N−tau(N).</t>
      </text>
    </comment>
    <comment authorId="0" ref="I97">
      <text>
        <t xml:space="preserve">All exact source anchors:
Q37 | novelity breakthough: Q37 | https://docs.google.com/spreadsheets/d/1BHaGJHkXxf_UfZdyTKF2zrWNFzIP4IvhaqFMj-83BjU/edit#gid=214001003&amp;range=A47:Z47
IN-04 | Incoming queue row7 | https://docs.google.com/spreadsheets/d/1BHaGJHkXxf_UfZdyTKF2zrWNFzIP4IvhaqFMj-83BjU/edit#gid=1395216284&amp;range=A7:V7
Q37 | Research queue row40 | https://docs.google.com/spreadsheets/d/1BHaGJHkXxf_UfZdyTKF2zrWNFzIP4IvhaqFMj-83BjU/edit#gid=1877766156&amp;range=A40:V40</t>
      </text>
    </comment>
    <comment authorId="0" ref="J97">
      <text>
        <t xml:space="preserve">Incorporated in this master checkpoint</t>
      </text>
    </comment>
    <comment authorId="0" ref="A230">
      <text>
        <t xml:space="preserve">Unranked source record; stable-ID order; open work before closed stages
Rank is workflow priority, not a breakthrough score.</t>
      </text>
    </comment>
    <comment authorId="0" ref="B230">
      <text>
        <t xml:space="preserve">Kinds: Canonical claim, Canonical catalogue claim
Explicit aliases: </t>
      </text>
    </comment>
    <comment authorId="0" ref="C230">
      <text>
        <t xml:space="preserve">Not independently ordered general feedback no-go; root/bit/conditioning costs separate.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98">
      <text>
        <t xml:space="preserve">Workflow placement using existing family priority and current task scope (13); open work before closed stages
Rank is workflow priority, not a breakthrough score.</t>
      </text>
    </comment>
    <comment authorId="0" ref="B98">
      <text>
        <t xml:space="preserve">Kinds: Supplemental / queue scope view, Research workflow
Explicit aliases: </t>
      </text>
    </comment>
    <comment authorId="0" ref="F230">
      <text>
        <t xml:space="preserve">Accepted result at cited scope; recorded follow-up open</t>
      </text>
    </comment>
    <comment authorId="0" ref="C98">
      <text>
        <t xml:space="preserve">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Prior displayed cell, preserved verbatim:
Construct and charge the complete P/product executor and end-to-end Fourier composition. Accepted fixed-description first-order and canonical odd-grid preparation results are completed subscopes, not a complete Fourier accelerator.
Prior note, preserved verbatim:
Construct and charge the complete P/product executor and end-to-end Fourier composition. Accepted fixed-description first-order and canonical odd-grid preparation results are completed subscopes, not a complete Fourier accelerator.</t>
      </text>
    </comment>
    <comment authorId="0" ref="G230">
      <text>
        <t xml:space="preserve">accepted</t>
      </text>
    </comment>
    <comment authorId="0" ref="I230">
      <text>
        <t xml:space="preserve">All exact source anchors:
M-QUADRATIC-FEEDBACK | Catalogue: M-QUADRATIC-FEEDBACK | https://docs.google.com/spreadsheets/d/1BHaGJHkXxf_UfZdyTKF2zrWNFzIP4IvhaqFMj-83BjU/edit#gid=214001001&amp;range=A107:AF107
M-QUADRATIC-FEEDBACK | novelity breakthough: M-QUADRATIC-FEEDBACK | https://docs.google.com/spreadsheets/d/1BHaGJHkXxf_UfZdyTKF2zrWNFzIP4IvhaqFMj-83BjU/edit#gid=214001003&amp;range=A190:Z190</t>
      </text>
    </comment>
    <comment authorId="0" ref="F98">
      <text>
        <t xml:space="preserve">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Preparation contracts accepted; paid full executor open
Prior note, preserved verbatim:
Preparation contracts accepted; paid full executor open</t>
      </text>
    </comment>
    <comment authorId="0" ref="J230">
      <text>
        <t xml:space="preserve">https://github.com/AgentSlop-Si/research/blob/main/math/archive/objects/14/14fed22f7a71e5d9f77b230b694fc08ae47086f5bbdeb1f68d72f69f969e8cb5__REVIEW.md | export SHA256 14fed22f7a71e5d9f77b230b694fc08ae47086f5bbdeb1f68d72f69f969e8cb5</t>
      </text>
    </comment>
    <comment authorId="0" ref="G98">
      <text>
        <t xml:space="preserve">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Prior note,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t>
      </text>
    </comment>
    <comment authorId="0" ref="I98">
      <text>
        <t xml:space="preserve">All exact source anchors:
Q30 | novelity breakthough: Q30 | https://docs.google.com/spreadsheets/d/1BHaGJHkXxf_UfZdyTKF2zrWNFzIP4IvhaqFMj-83BjU/edit#gid=214001003&amp;range=A26:Z26
Q30 | Research queue row33 | https://docs.google.com/spreadsheets/d/1BHaGJHkXxf_UfZdyTKF2zrWNFzIP4IvhaqFMj-83BjU/edit#gid=1877766156&amp;range=A33:V33</t>
      </text>
    </comment>
    <comment authorId="0" ref="J98">
      <text>
        <t xml:space="preserve">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R07, S10, S11, S12, S13, S20, I11 [2026-10-11; independently reviewed existing-table continuation] Q30 independent scope receipt: research_cycle_0116/q30_independent_review/REVIEW_RECEIPT.json ; SHA256…
Prior note, preserved verbatim: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31">
      <text>
        <t xml:space="preserve">Unranked source record; stable-ID order; open work before closed stages
Rank is workflow priority, not a breakthrough score.</t>
      </text>
    </comment>
    <comment authorId="0" ref="B231">
      <text>
        <t xml:space="preserve">Kinds: Canonical claim, Canonical catalogue claim
Explicit aliases: </t>
      </text>
    </comment>
    <comment authorId="0" ref="C231">
      <text>
        <t xml:space="preserve">Shared Cooley–Tukey computation avoids literal cost; nonsquare-composite higher-rank optimum not proved.
No new current closure; historical limitations remain.
Next comparison: Compare the exact grammar and endpoint freedoms with uncertainty, quasiseparable, displacement and graph-induced rank results; scope-specific novelty remains unassessed.</t>
      </text>
    </comment>
    <comment authorId="0" ref="A99">
      <text>
        <t xml:space="preserve">Workflow placement using existing family priority and current task scope (14); open work before closed stages
Rank is workflow priority, not a breakthrough score.</t>
      </text>
    </comment>
    <comment authorId="0" ref="B99">
      <text>
        <t xml:space="preserve">Kinds: Current new-result view (not a new-discovery count), Result view
Explicit aliases: </t>
      </text>
    </comment>
    <comment authorId="0" ref="F231">
      <text>
        <t xml:space="preserve">Accepted result at cited scope; recorded follow-up open</t>
      </text>
    </comment>
    <comment authorId="0" ref="C9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Prior note,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comparison: First consolidate the exact frozen locus/equivalence and accepted branches; then compare sparse matrix-factorization/gauge elimination methods. Do not treat each eliminated variable as a separate discovery.</t>
      </text>
    </comment>
    <comment authorId="0" ref="G231">
      <text>
        <t xml:space="preserve">accepted</t>
      </text>
    </comment>
    <comment authorId="0" ref="I231">
      <text>
        <t xml:space="preserve">All exact source anchors:
M-RECTANGLE-TILING | Catalogue: M-RECTANGLE-TILING | https://docs.google.com/spreadsheets/d/1BHaGJHkXxf_UfZdyTKF2zrWNFzIP4IvhaqFMj-83BjU/edit#gid=214001001&amp;range=A50:AF50
M-RECTANGLE-TILING | novelity breakthough: M-RECTANGLE-TILING | https://docs.google.com/spreadsheets/d/1BHaGJHkXxf_UfZdyTKF2zrWNFzIP4IvhaqFMj-83BjU/edit#gid=214001003&amp;range=A92:Z92</t>
      </text>
    </comment>
    <comment authorId="0" ref="F9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J231">
      <text>
        <t xml:space="preserve">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text>
    </comment>
    <comment authorId="0" ref="G9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Proof closed (scoped) Latest terminal receipts additionally accept d=0,H!=0 emptiness and the separate zero-corner/global-M conclusion. These are refinements of the same fixed-F11 family.
Prior note, preserved verbatim:
Proof closed (scoped) Latest terminal receipts additionally accept d=0,H!=0 emptiness and the separate zero-corner/global-M conclusion. These are refinements of the same fixed-F11 family.</t>
      </text>
    </comment>
    <comment authorId="0" ref="I99">
      <text>
        <t xml:space="preserve">All exact source anchors:
NEW-18 | novelity breakthough: NEW-18 | https://docs.google.com/spreadsheets/d/1BHaGJHkXxf_UfZdyTKF2zrWNFzIP4IvhaqFMj-83BjU/edit#gid=214001003&amp;range=A220:Z220
NEW-18 | New results row21 | https://docs.google.com/spreadsheets/d/1BHaGJHkXxf_UfZdyTKF2zrWNFzIP4IvhaqFMj-83BjU/edit#gid=627764102&amp;range=A21:V21</t>
      </text>
    </comment>
    <comment authorId="0" ref="J9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Audit artifact ACCEPTED_SCOPE.json; SHA256 5111991f8466a2d3c3ee22cae8af561382b01bd04359deb539e3e2034a4a13c2 Audit artifact RECEIPT.json; SHA256 557588b3b3acc59f065392b8b6627f3691ae5cfc02c20493a3a88fbbf5467ab7 Audit artifact RECEIPT.json; SHA256…
Prior note, preserved verbatim: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text>
    </comment>
    <comment authorId="0" ref="A232">
      <text>
        <t xml:space="preserve">Unranked source record; stable-ID order; open work before closed stages
Rank is workflow priority, not a breakthrough score.</t>
      </text>
    </comment>
    <comment authorId="0" ref="B232">
      <text>
        <t xml:space="preserve">Kinds: Canonical claim, Canonical catalogue claim
Explicit aliases: </t>
      </text>
    </comment>
    <comment authorId="0" ref="C232">
      <text>
        <t xml:space="preserve">Other routing can move the central partition; depth/order is not runtime.
No new current closure; historical limitations remain.
Next comparison: Compare the exact grammar and endpoint freedoms with uncertainty, quasiseparable, displacement and graph-induced rank results; scope-specific novelty remains unassessed.</t>
      </text>
    </comment>
    <comment authorId="0" ref="A100">
      <text>
        <t xml:space="preserve">Unranked source record; stable-ID order; open work before closed stages
Rank is workflow priority, not a breakthrough score.</t>
      </text>
    </comment>
    <comment authorId="0" ref="B100">
      <text>
        <t xml:space="preserve">Kinds: Canonical claim, Canonical catalogue claim
Explicit aliases: </t>
      </text>
    </comment>
    <comment authorId="0" ref="F232">
      <text>
        <t xml:space="preserve">Accepted result at cited scope; recorded follow-up open</t>
      </text>
    </comment>
    <comment authorId="0" ref="C100">
      <text>
        <t xml:space="preserve">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32">
      <text>
        <t xml:space="preserve">accepted</t>
      </text>
    </comment>
    <comment authorId="0" ref="I232">
      <text>
        <t xml:space="preserve">All exact source anchors:
M-REPEATED-BITREV | Catalogue: M-REPEATED-BITREV | https://docs.google.com/spreadsheets/d/1BHaGJHkXxf_UfZdyTKF2zrWNFzIP4IvhaqFMj-83BjU/edit#gid=214001001&amp;range=A53:AF53
M-REPEATED-BITREV | novelity breakthough: M-REPEATED-BITREV | https://docs.google.com/spreadsheets/d/1BHaGJHkXxf_UfZdyTKF2zrWNFzIP4IvhaqFMj-83BjU/edit#gid=214001003&amp;range=A93:Z93</t>
      </text>
    </comment>
    <comment authorId="0" ref="F100">
      <text>
        <t xml:space="preserve">Accepted result at cited scope; recorded follow-up open</t>
      </text>
    </comment>
    <comment authorId="0" ref="J232">
      <text>
        <t xml:space="preserve">https://github.com/AgentSlop-Si/research/blob/main/math/archive/objects/f9/f9930b7e800966c37e5590326aae6b99e2244bdef013df08421862cbd95801d1__REPEATED_BITREV_AUDIT.md | export SHA256 718fd42163cd7ff83fa5cf4860e416bd3c12f4dac86728cb5bfb6aab743d88d0</t>
      </text>
    </comment>
    <comment authorId="0" ref="G100">
      <text>
        <t xml:space="preserve">Accepted under explicit pilot/identifiability promises; confluent bridge is design with controls.
Related current status (scope, not blanket theorem equivalence): Q07: Proof closed. Raw short-mode recognition strengthened on dyadic grids to O(N log(t+2)+t²). Application remains O(Nr).</t>
      </text>
    </comment>
    <comment authorId="0" ref="I100">
      <text>
        <t xml:space="preserve">All exact source anchors:
ALG-006 | Catalogue: ALG-006 | https://docs.google.com/spreadsheets/d/1BHaGJHkXxf_UfZdyTKF2zrWNFzIP4IvhaqFMj-83BjU/edit#gid=214001001&amp;range=A71:AF71
ALG-006 | novelity breakthough: ALG-006 | https://docs.google.com/spreadsheets/d/1BHaGJHkXxf_UfZdyTKF2zrWNFzIP4IvhaqFMj-83BjU/edit#gid=214001003&amp;range=A48:Z48</t>
      </text>
    </comment>
    <comment authorId="0" ref="J100">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text>
    </comment>
    <comment authorId="0" ref="A233">
      <text>
        <t xml:space="preserve">Unranked source record; stable-ID order; open work before closed stages
Rank is workflow priority, not a breakthrough score.</t>
      </text>
    </comment>
    <comment authorId="0" ref="B233">
      <text>
        <t xml:space="preserve">Kinds: Canonical claim, Canonical catalogue claim
Explicit aliases: </t>
      </text>
    </comment>
    <comment authorId="0" ref="C233">
      <text>
        <t xml:space="preserve">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Prior displayed cell, preserved verbatim: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note, preserved verbatim: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displayed cell,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Prior note,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
Next comparison: Match precisely the topology, size, gauges and field; establish a reusable theorem increment before proposing a standalone novelty claim.</t>
      </text>
    </comment>
    <comment authorId="0" ref="A101">
      <text>
        <t xml:space="preserve">Unranked source record; stable-ID order; open work before closed stages
Rank is workflow priority, not a breakthrough score.</t>
      </text>
    </comment>
    <comment authorId="0" ref="B101">
      <text>
        <t xml:space="preserve">Kinds: Canonical claim, Canonical catalogue claim
Explicit aliases: </t>
      </text>
    </comment>
    <comment authorId="0" ref="F233">
      <text>
        <t xml:space="preserve">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Prior displayed cell, preserved verbatim:
Finite N8/N16/N32 scoped acceptance is recorded; all-N equality and Fourier construction remain open.
Prior note, preserved verbatim:
2026-10-11 21:56 UTC; source-pinned current-view reconciliation.
Finite N8/N16/N32 scoped acceptance is recorded; all-N equality and Fourier construction remain open.
Prior displayed cell, preserved verbatim:
Needs review of current follow-up
Prior note, preserved verbatim:
Needs review of current follow-up</t>
      </text>
    </comment>
    <comment authorId="0" ref="C101">
      <text>
        <t xml:space="preserve">Eligible factorization, roots, chirp choice and inversion must be charged. No arbitrary-length free padding; fixed support can still have maximal ordinary Hankel rank.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3">
      <text>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Prior displayed cell, preserved verbatim: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note, preserved verbatim: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displayed cell,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Prior note,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text>
    </comment>
    <comment authorId="0" ref="I233">
      <text>
        <t xml:space="preserve">All exact source anchors:
M-SCAN-DIMENSION | Catalogue: M-SCAN-DIMENSION | https://docs.google.com/spreadsheets/d/1BHaGJHkXxf_UfZdyTKF2zrWNFzIP4IvhaqFMj-83BjU/edit#gid=214001001&amp;range=A115:AF115
M-SCAN-DIMENSION | novelity breakthough: M-SCAN-DIMENSION | https://docs.google.com/spreadsheets/d/1BHaGJHkXxf_UfZdyTKF2zrWNFzIP4IvhaqFMj-83BjU/edit#gid=214001003&amp;range=A191:Z191</t>
      </text>
    </comment>
    <comment authorId="0" ref="F101">
      <text>
        <t xml:space="preserve">Accepted result at cited scope; recorded follow-up open</t>
      </text>
    </comment>
    <comment authorId="0" ref="J233">
      <text>
        <t xml:space="preserve">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Prior displayed cell, preserved verbatim: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note, preserved verbatim:
2026-10-11 21:56 UTC; source-pinned current-view reconciliation.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https://github.com/AgentSlop-Si/research/blob/main/math/archive/objects/e4/e498e7b16cbaac2ded9976f8ef0222aa990c750b6fd18a73cf3b47ba650885f7__e498e7b16cbaac2ded9976f8ef0222aa990c750b6fd18a73cf3b47ba650885f7__PROOF_CERTIFICATE.md | export SHA256…
Prior note, preserved verbatim: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text>
    </comment>
    <comment authorId="0" ref="G101">
      <text>
        <t xml:space="preserve">Accepted structured path with full checks.</t>
      </text>
    </comment>
    <comment authorId="0" ref="I101">
      <text>
        <t xml:space="preserve">All exact source anchors:
ALG-007 | Catalogue: ALG-007 | https://docs.google.com/spreadsheets/d/1BHaGJHkXxf_UfZdyTKF2zrWNFzIP4IvhaqFMj-83BjU/edit#gid=214001001&amp;range=A72:AF72
ALG-007 | novelity breakthough: ALG-007 | https://docs.google.com/spreadsheets/d/1BHaGJHkXxf_UfZdyTKF2zrWNFzIP4IvhaqFMj-83BjU/edit#gid=214001003&amp;range=A49:Z49</t>
      </text>
    </comment>
    <comment authorId="0" ref="J101">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text>
    </comment>
    <comment authorId="0" ref="A234">
      <text>
        <t xml:space="preserve">Unranked source record; stable-ID order; open work before closed stages
Rank is workflow priority, not a breakthrough score.</t>
      </text>
    </comment>
    <comment authorId="0" ref="B234">
      <text>
        <t xml:space="preserve">Kinds: Canonical claim, Canonical catalogue claim
Explicit aliases: </t>
      </text>
    </comment>
    <comment authorId="0" ref="C234">
      <text>
        <t xml:space="preserve">The sufficient B can hide Fourier; arbitrary endpoint masks not covered; first-cross calibration verifies2N−1 entries only.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02">
      <text>
        <t xml:space="preserve">Unranked source record; stable-ID order; open work before closed stages
Rank is workflow priority, not a breakthrough score.</t>
      </text>
    </comment>
    <comment authorId="0" ref="B102">
      <text>
        <t xml:space="preserve">Kinds: Canonical claim, Canonical catalogue claim
Explicit aliases: </t>
      </text>
    </comment>
    <comment authorId="0" ref="F234">
      <text>
        <t xml:space="preserve">Accepted result at cited scope; recorded follow-up open</t>
      </text>
    </comment>
    <comment authorId="0" ref="C102">
      <text>
        <t xml:space="preserve">Delay orientation is not unique. Rejection fallback needs compatible root/backend. Source operation proxies omit projective subtractions and scans; fixed caps essential for all-input worst-case envelope.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4">
      <text>
        <t xml:space="preserve">accepted</t>
      </text>
    </comment>
    <comment authorId="0" ref="I234">
      <text>
        <t xml:space="preserve">All exact source anchors:
M-SEED-BALANCE | Catalogue: M-SEED-BALANCE | https://docs.google.com/spreadsheets/d/1BHaGJHkXxf_UfZdyTKF2zrWNFzIP4IvhaqFMj-83BjU/edit#gid=214001001&amp;range=A57:AF57
M-SEED-BALANCE | novelity breakthough: M-SEED-BALANCE | https://docs.google.com/spreadsheets/d/1BHaGJHkXxf_UfZdyTKF2zrWNFzIP4IvhaqFMj-83BjU/edit#gid=214001003&amp;range=A94:Z94</t>
      </text>
    </comment>
    <comment authorId="0" ref="F102">
      <text>
        <t xml:space="preserve">Accepted result at cited scope; recorded follow-up open</t>
      </text>
    </comment>
    <comment authorId="0" ref="J234">
      <text>
        <t xml:space="preserve">https://github.com/AgentSlop-Si/research/blob/main/math/archive/objects/b1/b1d13ce38ed662d9379e25ea0e87bed498174a56d161a84b7b20bbaaaee16de0__REVIEW.md | export SHA256 bd23457a80045e091d0cc1b9a2f826a17d995120d1a13037716fb003dd9c9941</t>
      </text>
    </comment>
    <comment authorId="0" ref="G102">
      <text>
        <t xml:space="preserve">Accepted Phase19 advance; stored controls include exhaustive GF(17)^4.</t>
      </text>
    </comment>
    <comment authorId="0" ref="I102">
      <text>
        <t xml:space="preserve">All exact source anchors:
ALG-008 | Catalogue: ALG-008 | https://docs.google.com/spreadsheets/d/1BHaGJHkXxf_UfZdyTKF2zrWNFzIP4IvhaqFMj-83BjU/edit#gid=214001001&amp;range=A73:AF73
ALG-008 | novelity breakthough: ALG-008 | https://docs.google.com/spreadsheets/d/1BHaGJHkXxf_UfZdyTKF2zrWNFzIP4IvhaqFMj-83BjU/edit#gid=214001003&amp;range=A50:Z50</t>
      </text>
    </comment>
    <comment authorId="0" ref="J102">
      <text>
        <t xml:space="preserve">https://github.com/AgentSlop-Si/research/blob/main/math/archive/objects/0b/0b5f8d5db244d83483cf91eecf0d3520feb7f35182469a07cd1f02d872342e53__INTEGRATED_RESULTS.md | export SHA256 0b5f8d5db244d83483cf91eecf0d3520feb7f35182469a07cd1f02d872342e53</t>
      </text>
    </comment>
    <comment authorId="0" ref="A235">
      <text>
        <t xml:space="preserve">Unranked source record; stable-ID order; open work before closed stages
Rank is workflow priority, not a breakthrough score.</t>
      </text>
    </comment>
    <comment authorId="0" ref="B235">
      <text>
        <t xml:space="preserve">Kinds: Canonical claim, Canonical catalogue claim
Explicit aliases: </t>
      </text>
    </comment>
    <comment authorId="0" ref="C235">
      <text>
        <t xml:space="preserve">Mixed two-run words T1 have zero defect; everystride computation is O(N²), notO(N); high rank can remain easy to apply.
No new current closure; historical limitations remain.
Next comparison: Compare the exact grammar and endpoint freedoms with uncertainty, quasiseparable, displacement and graph-induced rank results; scope-specific novelty remains unassessed.</t>
      </text>
    </comment>
    <comment authorId="0" ref="A103">
      <text>
        <t xml:space="preserve">Unranked source record; stable-ID order; open work before closed stages
Rank is workflow priority, not a breakthrough score.</t>
      </text>
    </comment>
    <comment authorId="0" ref="B103">
      <text>
        <t xml:space="preserve">Kinds: Canonical claim, Canonical catalogue claim
Explicit aliases: </t>
      </text>
    </comment>
    <comment authorId="0" ref="F235">
      <text>
        <t xml:space="preserve">Accepted result at cited scope; recorded follow-up open</t>
      </text>
    </comment>
    <comment authorId="0" ref="C103">
      <text>
        <t xml:space="preserve">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Next comparison: Compare exact input families, all-coordinate verification and full cost ledger with Prony, rational generating functions and sparse interpolation; implementation repairs are separate.</t>
      </text>
    </comment>
    <comment authorId="0" ref="G235">
      <text>
        <t xml:space="preserve">accepted</t>
      </text>
    </comment>
    <comment authorId="0" ref="I235">
      <text>
        <t xml:space="preserve">All exact source anchors:
M-SORTING-RANK | Catalogue: M-SORTING-RANK | https://docs.google.com/spreadsheets/d/1BHaGJHkXxf_UfZdyTKF2zrWNFzIP4IvhaqFMj-83BjU/edit#gid=214001001&amp;range=A63:AF63
M-SORTING-RANK | novelity breakthough: M-SORTING-RANK | https://docs.google.com/spreadsheets/d/1BHaGJHkXxf_UfZdyTKF2zrWNFzIP4IvhaqFMj-83BjU/edit#gid=214001003&amp;range=A95:Z95</t>
      </text>
    </comment>
    <comment authorId="0" ref="F103">
      <text>
        <t xml:space="preserve">Accepted result at cited scope; recorded follow-up open</t>
      </text>
    </comment>
    <comment authorId="0" ref="J235">
      <text>
        <t xml:space="preserve">https://github.com/AgentSlop-Si/research/blob/main/math/archive/objects/f5/f574925a32279259f6e4a2eb1c1b1f438492da4c27757fc242e13065c2d515f6__RANK_AUDIT.md | export SHA256 f574925a32279259f6e4a2eb1c1b1f438492da4c27757fc242e13065c2d515f6</t>
      </text>
    </comment>
    <comment authorId="0" ref="G103">
      <text>
        <t xml:space="preserve">Fresh scoped audit confirms the exact resonance boundary and revalidates the existing legacy over-rejection; no new algorithm or discovery. This is safe rejection of valid inputs by the legacy gate, not evidence of incorrect accepted output.</t>
      </text>
    </comment>
    <comment authorId="0" ref="I103">
      <text>
        <t xml:space="preserve">All exact source anchors:
ALG-009 | Catalogue: ALG-009 | https://docs.google.com/spreadsheets/d/1BHaGJHkXxf_UfZdyTKF2zrWNFzIP4IvhaqFMj-83BjU/edit#gid=214001001&amp;range=A74:AF74
ALG-009 | novelity breakthough: ALG-009 | https://docs.google.com/spreadsheets/d/1BHaGJHkXxf_UfZdyTKF2zrWNFzIP4IvhaqFMj-83BjU/edit#gid=214001003&amp;range=A51:Z51</t>
      </text>
    </comment>
    <comment authorId="0" ref="J103">
      <text>
        <t xml:space="preserve">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t>
      </text>
    </comment>
    <comment authorId="0" ref="A236">
      <text>
        <t xml:space="preserve">Unranked source record; stable-ID order; open work before closed stages
Rank is workflow priority, not a breakthrough score.</t>
      </text>
    </comment>
    <comment authorId="0" ref="B236">
      <text>
        <t xml:space="preserve">Kinds: Canonical claim, Canonical catalogue claim
Explicit aliases: </t>
      </text>
    </comment>
    <comment authorId="0" ref="C236">
      <text>
        <t xml:space="preserve">Determinant condition alone insufficient; singular guards indispensable; supplied CB inverse is two cheap solves. No factor existence or exclusion.
No new current closure; historical limitations remain.
Next comparison: Compare the exact grammar and endpoint freedoms with uncertainty, quasiseparable, displacement and graph-induced rank results; scope-specific novelty remains unassessed.</t>
      </text>
    </comment>
    <comment authorId="0" ref="A104">
      <text>
        <t xml:space="preserve">Unranked source record; stable-ID order; open work before closed stages
Rank is workflow priority, not a breakthrough score.</t>
      </text>
    </comment>
    <comment authorId="0" ref="B104">
      <text>
        <t xml:space="preserve">Kinds: Canonical claim, Canonical catalogue claim
Explicit aliases: </t>
      </text>
    </comment>
    <comment authorId="0" ref="F236">
      <text>
        <t xml:space="preserve">Accepted result at cited scope; recorded follow-up open</t>
      </text>
    </comment>
    <comment authorId="0" ref="C104">
      <text>
        <t xml:space="preserve">Not generic dense inputs; exact zero tests are essential; no universal numerical recognition or bit bound.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6">
      <text>
        <t xml:space="preserve">accepted</t>
      </text>
    </comment>
    <comment authorId="0" ref="I236">
      <text>
        <t xml:space="preserve">All exact source anchors:
M-SPARSE-BRIDGE | Catalogue: M-SPARSE-BRIDGE | https://docs.google.com/spreadsheets/d/1BHaGJHkXxf_UfZdyTKF2zrWNFzIP4IvhaqFMj-83BjU/edit#gid=214001001&amp;range=A59:AF59
M-SPARSE-BRIDGE | novelity breakthough: M-SPARSE-BRIDGE | https://docs.google.com/spreadsheets/d/1BHaGJHkXxf_UfZdyTKF2zrWNFzIP4IvhaqFMj-83BjU/edit#gid=214001003&amp;range=A96:Z96</t>
      </text>
    </comment>
    <comment authorId="0" ref="F104">
      <text>
        <t xml:space="preserve">Accepted result at cited scope; recorded follow-up open</t>
      </text>
    </comment>
    <comment authorId="0" ref="J236">
      <text>
        <t xml:space="preserve">https://github.com/AgentSlop-Si/research/blob/main/math/archive/objects/b2/b28427626922c0f7841bc75445f1aaaf47f4faae3499760d221187c759e3d05c__BRIDGE_AUDIT.md | export SHA256 88992b1e94ec7aaa2351a747f1587483179ac6e1deeb05eda9274aba3fc29289</t>
      </text>
    </comment>
    <comment authorId="0" ref="G104">
      <text>
        <t xml:space="preserve">Accepted identities and restricted all-input recognizer.</t>
      </text>
    </comment>
    <comment authorId="0" ref="I104">
      <text>
        <t xml:space="preserve">All exact source anchors:
ALG-010 | Catalogue: ALG-010 | https://docs.google.com/spreadsheets/d/1BHaGJHkXxf_UfZdyTKF2zrWNFzIP4IvhaqFMj-83BjU/edit#gid=214001001&amp;range=A75:AF75
ALG-010 | novelity breakthough: ALG-010 | https://docs.google.com/spreadsheets/d/1BHaGJHkXxf_UfZdyTKF2zrWNFzIP4IvhaqFMj-83BjU/edit#gid=214001003&amp;range=A52:Z52</t>
      </text>
    </comment>
    <comment authorId="0" ref="J104">
      <text>
        <t xml:space="preserve">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text>
    </comment>
    <comment authorId="0" ref="A237">
      <text>
        <t xml:space="preserve">Unranked source record; stable-ID order; open work before closed stages
Rank is workflow priority, not a breakthrough score.</t>
      </text>
    </comment>
    <comment authorId="0" ref="B237">
      <text>
        <t xml:space="preserve">Kinds: Canonical claim, Canonical catalogue claim
Explicit aliases: </t>
      </text>
    </comment>
    <comment authorId="0" ref="C237">
      <text>
        <t xml:space="preserve">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
Next comparison: Compare the exact invariant and equality/metric claim with classical Fourier equivalence, switching, Gram and spectral methods; preserve unitary versus arbitrary-invertible distinctions.</t>
      </text>
    </comment>
    <comment authorId="0" ref="A105">
      <text>
        <t xml:space="preserve">Unranked source record; stable-ID order; open work before closed stages
Rank is workflow priority, not a breakthrough score.</t>
      </text>
    </comment>
    <comment authorId="0" ref="B105">
      <text>
        <t xml:space="preserve">Kinds: Canonical claim, Canonical catalogue claim
Explicit aliases: </t>
      </text>
    </comment>
    <comment authorId="0" ref="F237">
      <text>
        <t xml:space="preserve">Accepted result at cited scope; recorded follow-up open</t>
      </text>
    </comment>
    <comment authorId="0" ref="C105">
      <text>
        <t xml:space="preserve">No acceleration for arbitrary dense residual; sparse contribution cost paid. Singular case needs actual input side information and correct eigenindex.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7">
      <text>
        <t xml:space="preserve">accepted</t>
      </text>
    </comment>
    <comment authorId="0" ref="I237">
      <text>
        <t xml:space="preserve">All exact source anchors:
M-SPARSE-DEFECT | Catalogue: M-SPARSE-DEFECT | https://docs.google.com/spreadsheets/d/1BHaGJHkXxf_UfZdyTKF2zrWNFzIP4IvhaqFMj-83BjU/edit#gid=214001001&amp;range=A47:AF47
M-SPARSE-DEFECT | novelity breakthough: M-SPARSE-DEFECT | https://docs.google.com/spreadsheets/d/1BHaGJHkXxf_UfZdyTKF2zrWNFzIP4IvhaqFMj-83BjU/edit#gid=214001003&amp;range=A97:Z97</t>
      </text>
    </comment>
    <comment authorId="0" ref="F105">
      <text>
        <t xml:space="preserve">Accepted result at cited scope; recorded follow-up open</t>
      </text>
    </comment>
    <comment authorId="0" ref="J237">
      <text>
        <t xml:space="preserve">https://github.com/AgentSlop-Si/research/blob/main/math/archive/objects/e7/e7413d1d591cfae89647304a88b1ca664dea9602dd86fec79a58688f346a7946__e7413d1d591cfae89647__PHASE20_AUDIT.md | export SHA256 e7413d1d591cfae89647304a88b1ca664dea9602dd86fec79a58688f346a7946</t>
      </text>
    </comment>
    <comment authorId="0" ref="G105">
      <text>
        <t xml:space="preserve">Accepted extended theorem; earlier detector is retained as superseded restricted scope.</t>
      </text>
    </comment>
    <comment authorId="0" ref="I105">
      <text>
        <t xml:space="preserve">All exact source anchors:
ALG-011 | Catalogue: ALG-011 | https://docs.google.com/spreadsheets/d/1BHaGJHkXxf_UfZdyTKF2zrWNFzIP4IvhaqFMj-83BjU/edit#gid=214001001&amp;range=A76:AF76
ALG-011 | novelity breakthough: ALG-011 | https://docs.google.com/spreadsheets/d/1BHaGJHkXxf_UfZdyTKF2zrWNFzIP4IvhaqFMj-83BjU/edit#gid=214001003&amp;range=A53:Z53</t>
      </text>
    </comment>
    <comment authorId="0" ref="J105">
      <text>
        <t xml:space="preserve">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text>
    </comment>
    <comment authorId="0" ref="A238">
      <text>
        <t xml:space="preserve">Unranked source record; stable-ID order; open work before closed stages
Rank is workflow priority, not a breakthrough score.</t>
      </text>
    </comment>
    <comment authorId="0" ref="B238">
      <text>
        <t xml:space="preserve">Kinds: Canonical claim, Canonical catalogue claim
Explicit aliases: </t>
      </text>
    </comment>
    <comment authorId="0" ref="C238">
      <text>
        <t xml:space="preserve">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Next comparison: Compare the exact grammar and endpoint freedoms with uncertainty, quasiseparable, displacement and graph-induced rank results; scope-specific novelty remains unassessed.</t>
      </text>
    </comment>
    <comment authorId="0" ref="A106">
      <text>
        <t xml:space="preserve">Unranked source record; stable-ID order; open work before closed stages
Rank is workflow priority, not a breakthrough score.</t>
      </text>
    </comment>
    <comment authorId="0" ref="B106">
      <text>
        <t xml:space="preserve">Kinds: Canonical claim, Canonical catalogue claim
Explicit aliases: </t>
      </text>
    </comment>
    <comment authorId="0" ref="F238">
      <text>
        <t xml:space="preserve">2026-10-12 21:00 UTC; scoped review label clarification, research remains open.
Scoped sparse-prefix/endpoint review recorded; broader product grammars and matching upper construction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06">
      <text>
        <t xml:space="preserve">Only d+1 parameters, not generic dense data. Pivot must be a unit in a residue ring; rejection requires paid external fallback.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8">
      <text>
        <t xml:space="preserve">Independent scoped acceptance now explicitly bound to exact original theorem/review bytes; fresh proof reread and bounded controls pass; m=0 and integer-rank clarifications retained.</t>
      </text>
    </comment>
    <comment authorId="0" ref="I238">
      <text>
        <t xml:space="preserve">All exact source anchors:
M-SPARSE-PREFIX | Catalogue: M-SPARSE-PREFIX | https://docs.google.com/spreadsheets/d/1BHaGJHkXxf_UfZdyTKF2zrWNFzIP4IvhaqFMj-83BjU/edit#gid=214001001&amp;range=A60:AF60
M-SPARSE-PREFIX | novelity breakthough: M-SPARSE-PREFIX | https://docs.google.com/spreadsheets/d/1BHaGJHkXxf_UfZdyTKF2zrWNFzIP4IvhaqFMj-83BjU/edit#gid=214001003&amp;range=A98:Z98</t>
      </text>
    </comment>
    <comment authorId="0" ref="F106">
      <text>
        <t xml:space="preserve">Accepted result at cited scope; recorded follow-up open</t>
      </text>
    </comment>
    <comment authorId="0" ref="J238">
      <text>
        <t xml:space="preserve">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t>
      </text>
    </comment>
    <comment authorId="0" ref="G106">
      <text>
        <t xml:space="preserve">Accepted restricted recognition and evaluation.</t>
      </text>
    </comment>
    <comment authorId="0" ref="I106">
      <text>
        <t xml:space="preserve">All exact source anchors:
ALG-013 | Catalogue: ALG-013 | https://docs.google.com/spreadsheets/d/1BHaGJHkXxf_UfZdyTKF2zrWNFzIP4IvhaqFMj-83BjU/edit#gid=214001001&amp;range=A77:AF77
ALG-013 | novelity breakthough: ALG-013 | https://docs.google.com/spreadsheets/d/1BHaGJHkXxf_UfZdyTKF2zrWNFzIP4IvhaqFMj-83BjU/edit#gid=214001003&amp;range=A54:Z54</t>
      </text>
    </comment>
    <comment authorId="0" ref="J106">
      <text>
        <t xml:space="preserve">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text>
    </comment>
    <comment authorId="0" ref="A239">
      <text>
        <t xml:space="preserve">Unranked source record; stable-ID order; open work before closed stages
Rank is workflow priority, not a breakthrough score.</t>
      </text>
    </comment>
    <comment authorId="0" ref="B239">
      <text>
        <t xml:space="preserve">Kinds: Canonical claim, Canonical catalogue claim
Explicit aliases: </t>
      </text>
    </comment>
    <comment authorId="0" ref="C239">
      <text>
        <t xml:space="preserve">No cheap conjugator, admissible positive A/B or uniformly cheap inverse. Fourier-oracle controls not constructions.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107">
      <text>
        <t xml:space="preserve">Unranked source record; stable-ID order; open work before closed stages
Rank is workflow priority, not a breakthrough score.</t>
      </text>
    </comment>
    <comment authorId="0" ref="B107">
      <text>
        <t xml:space="preserve">Kinds: Canonical claim, Canonical catalogue claim
Explicit aliases: </t>
      </text>
    </comment>
    <comment authorId="0" ref="F239">
      <text>
        <t xml:space="preserve">Accepted result at cited scope; recorded follow-up open</t>
      </text>
    </comment>
    <comment authorId="0" ref="C107">
      <text>
        <t xml:space="preserve">Roots/amplitudes supplied, no free extraction from numerator. Minimal polynomial degree is not evaluator lower bound. Does not improve arbitrary k-support O(N log 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9">
      <text>
        <t xml:space="preserve">accepted</t>
      </text>
    </comment>
    <comment authorId="0" ref="I239">
      <text>
        <t xml:space="preserve">All exact source anchors:
M-SPECTRAL-FEEDBACK | Catalogue: M-SPECTRAL-FEEDBACK | https://docs.google.com/spreadsheets/d/1BHaGJHkXxf_UfZdyTKF2zrWNFzIP4IvhaqFMj-83BjU/edit#gid=214001001&amp;range=A108:AF108
M-SPECTRAL-FEEDBACK | novelity breakthough: M-SPECTRAL-FEEDBACK | https://docs.google.com/spreadsheets/d/1BHaGJHkXxf_UfZdyTKF2zrWNFzIP4IvhaqFMj-83BjU/edit#gid=214001003&amp;range=A192:Z192</t>
      </text>
    </comment>
    <comment authorId="0" ref="F107">
      <text>
        <t xml:space="preserve">Accepted result at cited scope; recorded follow-up open</t>
      </text>
    </comment>
    <comment authorId="0" ref="J239">
      <text>
        <t xml:space="preserve">https://github.com/AgentSlop-Si/research/blob/main/math/archive/objects/44/449cd157ad8ecbcaf80bd5d65193003e8dfe816f32f3348457fa15ecdfe5ab1b__REVIEW.md | export SHA256 449cd157ad8ecbcaf80bd5d65193003e8dfe816f32f3348457fa15ecdfe5ab1b</t>
      </text>
    </comment>
    <comment authorId="0" ref="G107">
      <text>
        <t xml:space="preserve">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text>
    </comment>
    <comment authorId="0" ref="I107">
      <text>
        <t xml:space="preserve">All exact source anchors:
ALG-014 | Catalogue: ALG-014 | https://docs.google.com/spreadsheets/d/1BHaGJHkXxf_UfZdyTKF2zrWNFzIP4IvhaqFMj-83BjU/edit#gid=214001001&amp;range=A126:AF126
ALG-014 | novelity breakthough: ALG-014 | https://docs.google.com/spreadsheets/d/1BHaGJHkXxf_UfZdyTKF2zrWNFzIP4IvhaqFMj-83BjU/edit#gid=214001003&amp;range=A137:Z137</t>
      </text>
    </comment>
    <comment authorId="0" ref="J107">
      <text>
        <t xml:space="preserve">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text>
    </comment>
    <comment authorId="0" ref="A240">
      <text>
        <t xml:space="preserve">Unranked source record; stable-ID order; open work before closed stages
Rank is workflow priority, not a breakthrough score.</t>
      </text>
    </comment>
    <comment authorId="0" ref="B240">
      <text>
        <t xml:space="preserve">Kinds: Canonical claim, Canonical catalogue claim
Explicit aliases: </t>
      </text>
    </comment>
    <comment authorId="0" ref="C240">
      <text>
        <t xml:space="preserve">Not arbitrary bank routing or sums; companion balanced-bound constants not promoted beyond saved audit.
No new current closure; historical limitations remain.
Next comparison: Compare the exact grammar and endpoint freedoms with uncertainty, quasiseparable, displacement and graph-induced rank results; scope-specific novelty remains unassessed.</t>
      </text>
    </comment>
    <comment authorId="0" ref="A108">
      <text>
        <t xml:space="preserve">Unranked source record; stable-ID order; open work before closed stages
Rank is workflow priority, not a breakthrough score.</t>
      </text>
    </comment>
    <comment authorId="0" ref="B108">
      <text>
        <t xml:space="preserve">Kinds: Canonical claim, Canonical catalogue claim
Explicit aliases: </t>
      </text>
    </comment>
    <comment authorId="0" ref="F240">
      <text>
        <t xml:space="preserve">Accepted result at cited scope; recorded follow-up open</t>
      </text>
    </comment>
    <comment authorId="0" ref="C108">
      <text>
        <t xml:space="preserve">Parameters supplied; singular factors rejected. Family dimension &lt;=r+s for specified rational parameterization, so fixed r+s&lt;N cannot cover generic complex inputs.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0">
      <text>
        <t xml:space="preserve">accepted</t>
      </text>
    </comment>
    <comment authorId="0" ref="I240">
      <text>
        <t xml:space="preserve">All exact source anchors:
M-STRIPED-BANK | Catalogue: M-STRIPED-BANK | https://docs.google.com/spreadsheets/d/1BHaGJHkXxf_UfZdyTKF2zrWNFzIP4IvhaqFMj-83BjU/edit#gid=214001001&amp;range=A55:AF55
M-STRIPED-BANK | novelity breakthough: M-STRIPED-BANK | https://docs.google.com/spreadsheets/d/1BHaGJHkXxf_UfZdyTKF2zrWNFzIP4IvhaqFMj-83BjU/edit#gid=214001003&amp;range=A99:Z99</t>
      </text>
    </comment>
    <comment authorId="0" ref="F108">
      <text>
        <t xml:space="preserve">Accepted result at cited scope; recorded follow-up open</t>
      </text>
    </comment>
    <comment authorId="0" ref="J240">
      <text>
        <t xml:space="preserve">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text>
    </comment>
    <comment authorId="0" ref="G108">
      <text>
        <t xml:space="preserve">Accepted exact restricted composition.</t>
      </text>
    </comment>
    <comment authorId="0" ref="I108">
      <text>
        <t xml:space="preserve">All exact source anchors:
ALG-015 | Catalogue: ALG-015 | https://docs.google.com/spreadsheets/d/1BHaGJHkXxf_UfZdyTKF2zrWNFzIP4IvhaqFMj-83BjU/edit#gid=214001001&amp;range=A78:AF78
ALG-015 | novelity breakthough: ALG-015 | https://docs.google.com/spreadsheets/d/1BHaGJHkXxf_UfZdyTKF2zrWNFzIP4IvhaqFMj-83BjU/edit#gid=214001003&amp;range=A55:Z55</t>
      </text>
    </comment>
    <comment authorId="0" ref="J108">
      <text>
        <t xml:space="preserve">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text>
    </comment>
    <comment authorId="0" ref="A241">
      <text>
        <t xml:space="preserve">Unranked source record; stable-ID order; open work before closed stages
Rank is workflow priority, not a breakthrough score.</t>
      </text>
    </comment>
    <comment authorId="0" ref="B241">
      <text>
        <t xml:space="preserve">Kinds: Canonical claim, Canonical catalogue claim
Explicit aliases: </t>
      </text>
    </comment>
    <comment authorId="0" ref="C241">
      <text>
        <t xml:space="preserve">O(N) edits still O(N) work; arbitrary weights/routes not excluded; forest residual count not canonical minimum edit count.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09">
      <text>
        <t xml:space="preserve">Unranked source record; stable-ID order; open work before closed stages
Rank is workflow priority, not a breakthrough score.</t>
      </text>
    </comment>
    <comment authorId="0" ref="B109">
      <text>
        <t xml:space="preserve">Kinds: Canonical claim, Canonical catalogue claim
Explicit aliases: </t>
      </text>
    </comment>
    <comment authorId="0" ref="F241">
      <text>
        <t xml:space="preserve">Accepted result at cited scope; recorded follow-up open</t>
      </text>
    </comment>
    <comment authorId="0" ref="C109">
      <text>
        <t xml:space="preserve">No reduction of first arbitrary T/FFT. Singular closure really nonunique and must reject; arbitrary observation functionals are not free.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G241">
      <text>
        <t xml:space="preserve">accepted</t>
      </text>
    </comment>
    <comment authorId="0" ref="I241">
      <text>
        <t xml:space="preserve">All exact source anchors:
M-SYMMETRY | Catalogue: M-SYMMETRY | https://docs.google.com/spreadsheets/d/1BHaGJHkXxf_UfZdyTKF2zrWNFzIP4IvhaqFMj-83BjU/edit#gid=214001001&amp;range=A45:AF45
M-SYMMETRY | novelity breakthough: M-SYMMETRY | https://docs.google.com/spreadsheets/d/1BHaGJHkXxf_UfZdyTKF2zrWNFzIP4IvhaqFMj-83BjU/edit#gid=214001003&amp;range=A100:Z100</t>
      </text>
    </comment>
    <comment authorId="0" ref="F109">
      <text>
        <t xml:space="preserve">Accepted result at cited scope; recorded follow-up open</t>
      </text>
    </comment>
    <comment authorId="0" ref="J241">
      <text>
        <t xml:space="preserve">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text>
    </comment>
    <comment authorId="0" ref="G109">
      <text>
        <t xml:space="preserve">Accepted graph identities and scoped reversible compiler.</t>
      </text>
    </comment>
    <comment authorId="0" ref="I109">
      <text>
        <t xml:space="preserve">All exact source anchors:
ALG-016 | Catalogue: ALG-016 | https://docs.google.com/spreadsheets/d/1BHaGJHkXxf_UfZdyTKF2zrWNFzIP4IvhaqFMj-83BjU/edit#gid=214001001&amp;range=A127:AF127
ALG-016 | novelity breakthough: ALG-016 | https://docs.google.com/spreadsheets/d/1BHaGJHkXxf_UfZdyTKF2zrWNFzIP4IvhaqFMj-83BjU/edit#gid=214001003&amp;range=A138:Z138</t>
      </text>
    </comment>
    <comment authorId="0" ref="J109">
      <text>
        <t xml:space="preserve">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text>
    </comment>
    <comment authorId="0" ref="A242">
      <text>
        <t xml:space="preserve">Unranked source record; stable-ID order; open work before closed stages
Rank is workflow priority, not a breakthrough score.</t>
      </text>
    </comment>
    <comment authorId="0" ref="B242">
      <text>
        <t xml:space="preserve">Kinds: Canonical claim, Canonical catalogue claim
Explicit aliases: </t>
      </text>
    </comment>
    <comment authorId="0" ref="C242">
      <text>
        <t xml:space="preserve">Joint two-leg changes, other realignment ranks and arbitrary arithmetic circuits excluded; min(Q,M) must grow for fixed-width exclusion.
No new current closure; historical limitations remain.
Next comparison: Compare the exact grammar and endpoint freedoms with uncertainty, quasiseparable, displacement and graph-induced rank results; scope-specific novelty remains unassessed.</t>
      </text>
    </comment>
    <comment authorId="0" ref="A110">
      <text>
        <t xml:space="preserve">Unranked source record; stable-ID order; open work before closed stages
Rank is workflow priority, not a breakthrough score.</t>
      </text>
    </comment>
    <comment authorId="0" ref="B110">
      <text>
        <t xml:space="preserve">Kinds: Canonical claim, Canonical catalogue claim
Explicit aliases: </t>
      </text>
    </comment>
    <comment authorId="0" ref="F242">
      <text>
        <t xml:space="preserve">Accepted result at cited scope; recorded follow-up open</t>
      </text>
    </comment>
    <comment authorId="0" ref="C110">
      <text>
        <t xml:space="preserve">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42">
      <text>
        <t xml:space="preserve">accepted</t>
      </text>
    </comment>
    <comment authorId="0" ref="I242">
      <text>
        <t xml:space="preserve">All exact source anchors:
M-TENSOR-CUT | Catalogue: M-TENSOR-CUT | https://docs.google.com/spreadsheets/d/1BHaGJHkXxf_UfZdyTKF2zrWNFzIP4IvhaqFMj-83BjU/edit#gid=214001001&amp;range=A49:AF49
M-TENSOR-CUT | novelity breakthough: M-TENSOR-CUT | https://docs.google.com/spreadsheets/d/1BHaGJHkXxf_UfZdyTKF2zrWNFzIP4IvhaqFMj-83BjU/edit#gid=214001003&amp;range=A101:Z101</t>
      </text>
    </comment>
    <comment authorId="0" ref="F110">
      <text>
        <t xml:space="preserve">Accepted result at cited scope; recorded follow-up open</t>
      </text>
    </comment>
    <comment authorId="0" ref="J242">
      <text>
        <t xml:space="preserve">https://github.com/AgentSlop-Si/research/blob/main/math/archive/objects/0c/0c56174e161f87436f39fd6a587945216ba386a3ba3d0e58c8118e13b2a5976b__0c56174e161f87436f39__SOURCE_REVIEW.md | export SHA256 fd0f43d37181bdfeac06a54a29f2ce3a07f48834afa41b4206e8ddf537fea38a</t>
      </text>
    </comment>
    <comment authorId="0" ref="G110">
      <text>
        <t xml:space="preserve">Accepted restricted operator actions.
Related current status (scope, not blanket theorem equivalence): Q07: Proof closed. Raw short-mode recognition strengthened on dyadic grids to O(N log(t+2)+t²). Application remains O(Nr).</t>
      </text>
    </comment>
    <comment authorId="0" ref="I110">
      <text>
        <t xml:space="preserve">All exact source anchors:
ALG-018 | Catalogue: ALG-018 | https://docs.google.com/spreadsheets/d/1BHaGJHkXxf_UfZdyTKF2zrWNFzIP4IvhaqFMj-83BjU/edit#gid=214001001&amp;range=A129:AF129
ALG-018 | novelity breakthough: ALG-018 | https://docs.google.com/spreadsheets/d/1BHaGJHkXxf_UfZdyTKF2zrWNFzIP4IvhaqFMj-83BjU/edit#gid=214001003&amp;range=A139:Z139</t>
      </text>
    </comment>
    <comment authorId="0" ref="J110">
      <text>
        <t xml:space="preserve">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text>
    </comment>
    <comment authorId="0" ref="A243">
      <text>
        <t xml:space="preserve">Unranked source record; stable-ID order; open work before closed stages
Rank is workflow priority, not a breakthrough score.</t>
      </text>
    </comment>
    <comment authorId="0" ref="B243">
      <text>
        <t xml:space="preserve">Kinds: Canonical claim, Canonical catalogue claim
Explicit aliases: </t>
      </text>
    </comment>
    <comment authorId="0" ref="C243">
      <text>
        <t xml:space="preserve">No mixed-axis Phase13 exclusion; generic rook dimension count is not Fourier-specific; branch count≠runtime.
No new current closure; historical limitations remain.
Next comparison: Compare the exact grammar and endpoint freedoms with uncertainty, quasiseparable, displacement and graph-induced rank results; scope-specific novelty remains unassessed.</t>
      </text>
    </comment>
    <comment authorId="0" ref="A111">
      <text>
        <t xml:space="preserve">Unranked source record; stable-ID order; open work before closed stages
Rank is workflow priority, not a breakthrough score.</t>
      </text>
    </comment>
    <comment authorId="0" ref="B111">
      <text>
        <t xml:space="preserve">Kinds: Canonical claim, Canonical catalogue claim
Explicit aliases: </t>
      </text>
    </comment>
    <comment authorId="0" ref="F243">
      <text>
        <t xml:space="preserve">Accepted result at cited scope; recorded follow-up open</t>
      </text>
    </comment>
    <comment authorId="0" ref="C111">
      <text>
        <t xml:space="preserve">Slower than known O(N log N) comparator. Child D2 has three nonzeros/row, so pretending it is same two-sparse family is false.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3">
      <text>
        <t xml:space="preserve">accepted</t>
      </text>
    </comment>
    <comment authorId="0" ref="I243">
      <text>
        <t xml:space="preserve">All exact source anchors:
M-TRANSVERSE | Catalogue: M-TRANSVERSE | https://docs.google.com/spreadsheets/d/1BHaGJHkXxf_UfZdyTKF2zrWNFzIP4IvhaqFMj-83BjU/edit#gid=214001001&amp;range=A44:AF44
M-TRANSVERSE | novelity breakthough: M-TRANSVERSE | https://docs.google.com/spreadsheets/d/1BHaGJHkXxf_UfZdyTKF2zrWNFzIP4IvhaqFMj-83BjU/edit#gid=214001003&amp;range=A102:Z102</t>
      </text>
    </comment>
    <comment authorId="0" ref="F111">
      <text>
        <t xml:space="preserve">Accepted result at cited scope; recorded follow-up open</t>
      </text>
    </comment>
    <comment authorId="0" ref="J243">
      <text>
        <t xml:space="preserve">https://github.com/AgentSlop-Si/research/blob/main/math/archive/objects/2d/2dff66db49b4e085ccaf37caf3a61a3bb1e7714930c9d3435ca4e83aa1431ad6__REVIEW.md | export SHA256 2dff66db49b4e085ccaf37caf3a61a3bb1e7714930c9d3435ca4e83aa1431ad6</t>
      </text>
    </comment>
    <comment authorId="0" ref="G111">
      <text>
        <t xml:space="preserve">Accepted exact construction, failed as sub-NlogN route.</t>
      </text>
    </comment>
    <comment authorId="0" ref="I111">
      <text>
        <t xml:space="preserve">All exact source anchors:
ALG-019 | Catalogue: ALG-019 | https://docs.google.com/spreadsheets/d/1BHaGJHkXxf_UfZdyTKF2zrWNFzIP4IvhaqFMj-83BjU/edit#gid=214001001&amp;range=A130:AF130
ALG-019 | novelity breakthough: ALG-019 | https://docs.google.com/spreadsheets/d/1BHaGJHkXxf_UfZdyTKF2zrWNFzIP4IvhaqFMj-83BjU/edit#gid=214001003&amp;range=A140:Z140</t>
      </text>
    </comment>
    <comment authorId="0" ref="J111">
      <text>
        <t xml:space="preserve">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text>
    </comment>
    <comment authorId="0" ref="A244">
      <text>
        <t xml:space="preserve">Unranked source record; stable-ID order; open work before closed stages
Rank is workflow priority, not a breakthrough score.</t>
      </text>
    </comment>
    <comment authorId="0" ref="B244">
      <text>
        <t xml:space="preserve">Kinds: Canonical claim, Canonical catalogue claim
Explicit aliases: </t>
      </text>
    </comment>
    <comment authorId="0" ref="C244">
      <text>
        <t xml:space="preserve">Arbitrary diagonal masks, independent left/right affine maps and free bare affine multipliers excluded. No unrestricted complexity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A112">
      <text>
        <t xml:space="preserve">Unranked source record; stable-ID order; open work before closed stages
Rank is workflow priority, not a breakthrough score.</t>
      </text>
    </comment>
    <comment authorId="0" ref="B112">
      <text>
        <t xml:space="preserve">Kinds: Canonical claim, Canonical catalogue claim
Explicit aliases: </t>
      </text>
    </comment>
    <comment authorId="0" ref="F244">
      <text>
        <t xml:space="preserve">Accepted result at cited scope; recorded follow-up open</t>
      </text>
    </comment>
    <comment authorId="0" ref="C112">
      <text>
        <t xml:space="preserve">High-degree sparse factors or different noncommuting operators may be cheap; tail fusion is a positive counterexample to degree→time inference.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4">
      <text>
        <t xml:space="preserve">accepted</t>
      </text>
    </comment>
    <comment authorId="0" ref="I244">
      <text>
        <t xml:space="preserve">All exact source anchors:
M-TWISTED-DISPLACEMENT | Catalogue: M-TWISTED-DISPLACEMENT | https://docs.google.com/spreadsheets/d/1BHaGJHkXxf_UfZdyTKF2zrWNFzIP4IvhaqFMj-83BjU/edit#gid=214001001&amp;range=A61:AF61
M-TWISTED-DISPLACEMENT | novelity breakthough: M-TWISTED-DISPLACEMENT | https://docs.google.com/spreadsheets/d/1BHaGJHkXxf_UfZdyTKF2zrWNFzIP4IvhaqFMj-83BjU/edit#gid=214001003&amp;range=A103:Z103</t>
      </text>
    </comment>
    <comment authorId="0" ref="F112">
      <text>
        <t xml:space="preserve">Accepted result at cited scope; recorded follow-up open</t>
      </text>
    </comment>
    <comment authorId="0" ref="J244">
      <text>
        <t xml:space="preserve">https://github.com/AgentSlop-Si/research/blob/main/math/archive/objects/e5/e5d103787a4a7a93b0524e99b52e2016592e229736ab7f1df1432a5c6597577a__e5d103787a4a7a93b052__REVIEW.md | export SHA256 e5d103787a4a7a93b0524e99b52e2016592e229736ab7f1df1432a5c6597577a</t>
      </text>
    </comment>
    <comment authorId="0" ref="G112">
      <text>
        <t xml:space="preserve">Accepted via nonzero q-factorial Hankel minors and reciprocal case.</t>
      </text>
    </comment>
    <comment authorId="0" ref="I112">
      <text>
        <t xml:space="preserve">All exact source anchors:
ALG-020 | Catalogue: ALG-020 | https://docs.google.com/spreadsheets/d/1BHaGJHkXxf_UfZdyTKF2zrWNFzIP4IvhaqFMj-83BjU/edit#gid=214001001&amp;range=A131:AF131
ALG-020 | novelity breakthough: ALG-020 | https://docs.google.com/spreadsheets/d/1BHaGJHkXxf_UfZdyTKF2zrWNFzIP4IvhaqFMj-83BjU/edit#gid=214001003&amp;range=A141:Z141</t>
      </text>
    </comment>
    <comment authorId="0" ref="J112">
      <text>
        <t xml:space="preserve">https://github.com/AgentSlop-Si/research/blob/main/math/archive/objects/ad/added4a0f022537cb7c72a52e191a28a6eeb640575ba05af61d2e7eb6ef4f3f3__added4a0f022537c__README.md | export SHA256 added4a0f022537cb7c72a52e191a28a6eeb640575ba05af61d2e7eb6ef4f3f3</t>
      </text>
    </comment>
    <comment authorId="0" ref="A245">
      <text>
        <t xml:space="preserve">Unranked source record; stable-ID order; open work before closed stages
Rank is workflow priority, not a breakthrough score.</t>
      </text>
    </comment>
    <comment authorId="0" ref="B245">
      <text>
        <t xml:space="preserve">Kinds: Canonical claim, Canonical catalogue claim
Explicit aliases: </t>
      </text>
    </comment>
    <comment authorId="0" ref="C245">
      <text>
        <t xml:space="preserve">2026-10-11 21:56 UTC; source-pinned current-view reconciliation.
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
Prior displayed cell,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Prior note,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3">
      <text>
        <t xml:space="preserve">Unranked source record; stable-ID order; open work before closed stages
Rank is workflow priority, not a breakthrough score.</t>
      </text>
    </comment>
    <comment authorId="0" ref="B113">
      <text>
        <t xml:space="preserve">Kinds: Canonical claim, Canonical catalogue claim
Explicit aliases: </t>
      </text>
    </comment>
    <comment authorId="0" ref="F245">
      <text>
        <t xml:space="preserve">Accepted result at cited scope; recorded follow-up open</t>
      </text>
    </comment>
    <comment authorId="0" ref="C113">
      <text>
        <t xml:space="preserve">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45">
      <text>
        <t xml:space="preserve">2026-10-11 21:56 UTC; source-pinned current-view reconciliation.
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
Prior displayed cell,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Prior note,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text>
    </comment>
    <comment authorId="0" ref="I245">
      <text>
        <t xml:space="preserve">All exact source anchors:
M-TWO-SIDED-GAUGE | Catalogue: M-TWO-SIDED-GAUGE | https://docs.google.com/spreadsheets/d/1BHaGJHkXxf_UfZdyTKF2zrWNFzIP4IvhaqFMj-83BjU/edit#gid=214001001&amp;range=A69:AF69
M-TWO-SIDED-GAUGE | novelity breakthough: M-TWO-SIDED-GAUGE | https://docs.google.com/spreadsheets/d/1BHaGJHkXxf_UfZdyTKF2zrWNFzIP4IvhaqFMj-83BjU/edit#gid=214001003&amp;range=A104:Z104</t>
      </text>
    </comment>
    <comment authorId="0" ref="F113">
      <text>
        <t xml:space="preserve">Accepted result at cited scope; recorded follow-up open</t>
      </text>
    </comment>
    <comment authorId="0" ref="J245">
      <text>
        <t xml:space="preserve">2026-10-11 21:56 UTC; source-pinned current-view reconciliation.
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https://github.com/AgentSlop-Si/research/blob/main/math/archive/objects/42/4223eddb30efb4ab03e48566cfc9268534f69a94e15074984107c39b037c04f8__THEOREMS.md | export SHA256 4223eddb30efb4ab03e48566cfc9268534f69a94e15074984107c39b037c04f8 Q19 current…
Prior note, preserved verbatim:
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text>
    </comment>
    <comment authorId="0" ref="G113">
      <text>
        <t xml:space="preserve">Accepted exact all-input graph rewrite when input word has prescribed structure.
Related current status (scope, not blanket theorem equivalence): Q07: Proof closed. Raw short-mode recognition strengthened on dyadic grids to O(N log(t+2)+t²). Application remains O(Nr).</t>
      </text>
    </comment>
    <comment authorId="0" ref="I113">
      <text>
        <t xml:space="preserve">All exact source anchors:
ALG-021 | Catalogue: ALG-021 | https://docs.google.com/spreadsheets/d/1BHaGJHkXxf_UfZdyTKF2zrWNFzIP4IvhaqFMj-83BjU/edit#gid=214001001&amp;range=A132:AF132
ALG-021 | novelity breakthough: ALG-021 | https://docs.google.com/spreadsheets/d/1BHaGJHkXxf_UfZdyTKF2zrWNFzIP4IvhaqFMj-83BjU/edit#gid=214001003&amp;range=A142:Z142</t>
      </text>
    </comment>
    <comment authorId="0" ref="J113">
      <text>
        <t xml:space="preserve">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text>
    </comment>
    <comment authorId="0" ref="A246">
      <text>
        <t xml:space="preserve">Unranked source record; stable-ID order; open work before closed stages
Rank is workflow priority, not a breakthrough score.</t>
      </text>
    </comment>
    <comment authorId="0" ref="B246">
      <text>
        <t xml:space="preserve">Kinds: Canonical claim, Canonical catalogue claim
Explicit aliases: </t>
      </text>
    </comment>
    <comment authorId="0" ref="C246">
      <text>
        <t xml:space="preserve">No existence below threshold; no general algorithm bound or arbitrary composite endpoint claim.
No new current closure; historical limitations remain.
Next comparison: Compare the exact grammar and endpoint freedoms with uncertainty, quasiseparable, displacement and graph-induced rank results; scope-specific novelty remains unassessed.</t>
      </text>
    </comment>
    <comment authorId="0" ref="A114">
      <text>
        <t xml:space="preserve">Unranked source record; stable-ID order; open work before closed stages
Rank is workflow priority, not a breakthrough score.</t>
      </text>
    </comment>
    <comment authorId="0" ref="B114">
      <text>
        <t xml:space="preserve">Kinds: Canonical claim, Canonical catalogue claim
Explicit aliases: </t>
      </text>
    </comment>
    <comment authorId="0" ref="F246">
      <text>
        <t xml:space="preserve">Accepted result at cited scope; recorded follow-up open</t>
      </text>
    </comment>
    <comment authorId="0" ref="C114">
      <text>
        <t xml:space="preserve">A compact polynomial or fixed kernel is not an O(N) application oracle. All changed child actions and terminal decoders remain charged.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6">
      <text>
        <t xml:space="preserve">accepted</t>
      </text>
    </comment>
    <comment authorId="0" ref="I246">
      <text>
        <t xml:space="preserve">All exact source anchors:
M-TWO-STAGE | Catalogue: M-TWO-STAGE | https://docs.google.com/spreadsheets/d/1BHaGJHkXxf_UfZdyTKF2zrWNFzIP4IvhaqFMj-83BjU/edit#gid=214001001&amp;range=A34:AF34
M-TWO-STAGE | novelity breakthough: M-TWO-STAGE | https://docs.google.com/spreadsheets/d/1BHaGJHkXxf_UfZdyTKF2zrWNFzIP4IvhaqFMj-83BjU/edit#gid=214001003&amp;range=A105:Z105</t>
      </text>
    </comment>
    <comment authorId="0" ref="F114">
      <text>
        <t xml:space="preserve">Accepted result at cited scope; recorded follow-up open</t>
      </text>
    </comment>
    <comment authorId="0" ref="J246">
      <text>
        <t xml:space="preserve">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text>
    </comment>
    <comment authorId="0" ref="G114">
      <text>
        <t xml:space="preserve">Accepted supporting identities; exact boundaries matter.</t>
      </text>
    </comment>
    <comment authorId="0" ref="I114">
      <text>
        <t xml:space="preserve">All exact source anchors:
ALG-022 | Catalogue: ALG-022 | https://docs.google.com/spreadsheets/d/1BHaGJHkXxf_UfZdyTKF2zrWNFzIP4IvhaqFMj-83BjU/edit#gid=214001001&amp;range=A17:AF17
ALG-022 | novelity breakthough: ALG-022 | https://docs.google.com/spreadsheets/d/1BHaGJHkXxf_UfZdyTKF2zrWNFzIP4IvhaqFMj-83BjU/edit#gid=214001003&amp;range=A27:Z27</t>
      </text>
    </comment>
    <comment authorId="0" ref="J114">
      <text>
        <t xml:space="preserve">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text>
    </comment>
    <comment authorId="0" ref="A247">
      <text>
        <t xml:space="preserve">Unranked source record; stable-ID order; open work before closed stages
Rank is workflow priority, not a breakthrough score.</t>
      </text>
    </comment>
    <comment authorId="0" ref="B247">
      <text>
        <t xml:space="preserve">Kinds: Canonical claim, Canonical catalogue claim
Explicit aliases: </t>
      </text>
    </comment>
    <comment authorId="0" ref="C247">
      <text>
        <t xml:space="preserve">Gap decays with N; finite random passes not identity proof; adaptive/stateful oracle not covered; specialization guards for complex rejection.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5">
      <text>
        <t xml:space="preserve">Unranked source record; stable-ID order; open work before closed stages
Rank is workflow priority, not a breakthrough score.</t>
      </text>
    </comment>
    <comment authorId="0" ref="B115">
      <text>
        <t xml:space="preserve">Kinds: Canonical claim, Canonical catalogue claim
Explicit aliases: </t>
      </text>
    </comment>
    <comment authorId="0" ref="F247">
      <text>
        <t xml:space="preserve">Accepted result at cited scope; recorded follow-up open</t>
      </text>
    </comment>
    <comment authorId="0" ref="C115">
      <text>
        <t xml:space="preserve">Does not produce a faster exact FFT; finite-size threshold and base coefficient model still matter.
No new current closure; historical limitations remain.
Next comparison: Compare the exact error norm and scale with sparse Fourier recovery, sampling and rank barriers; a sublinear per-bin scale need not imply meaningful relative-l2 accuracy.</t>
      </text>
    </comment>
    <comment authorId="0" ref="G247">
      <text>
        <t xml:space="preserve">accepted
Related current status (scope, not blanket theorem equivalence): Q10: Proof closed. Nonlinear calibration obstruction extended to every finite Weyl/scalar-closed probe family.</t>
      </text>
    </comment>
    <comment authorId="0" ref="I247">
      <text>
        <t xml:space="preserve">All exact source anchors:
M-WEYL-RESIDUAL | Catalogue: M-WEYL-RESIDUAL | https://docs.google.com/spreadsheets/d/1BHaGJHkXxf_UfZdyTKF2zrWNFzIP4IvhaqFMj-83BjU/edit#gid=214001001&amp;range=A46:AF46
M-WEYL-RESIDUAL | novelity breakthough: M-WEYL-RESIDUAL | https://docs.google.com/spreadsheets/d/1BHaGJHkXxf_UfZdyTKF2zrWNFzIP4IvhaqFMj-83BjU/edit#gid=214001003&amp;range=A106:Z106</t>
      </text>
    </comment>
    <comment authorId="0" ref="F115">
      <text>
        <t xml:space="preserve">Accepted result at cited scope; recorded follow-up open</t>
      </text>
    </comment>
    <comment authorId="0" ref="J247">
      <text>
        <t xml:space="preserve">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text>
    </comment>
    <comment authorId="0" ref="G115">
      <text>
        <t xml:space="preserve">Accepted supporting lemma for Gaussian path.</t>
      </text>
    </comment>
    <comment authorId="0" ref="I115">
      <text>
        <t xml:space="preserve">All exact source anchors:
ALG-024 | Catalogue: ALG-024 | https://docs.google.com/spreadsheets/d/1BHaGJHkXxf_UfZdyTKF2zrWNFzIP4IvhaqFMj-83BjU/edit#gid=214001001&amp;range=A162:AF162
ALG-024 | novelity breakthough: ALG-024 | https://docs.google.com/spreadsheets/d/1BHaGJHkXxf_UfZdyTKF2zrWNFzIP4IvhaqFMj-83BjU/edit#gid=214001003&amp;range=A201:Z201</t>
      </text>
    </comment>
    <comment authorId="0" ref="J115">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A248">
      <text>
        <t xml:space="preserve">Unranked source record; stable-ID order; open work before closed stages
Rank is workflow priority, not a breakthrough score.</t>
      </text>
    </comment>
    <comment authorId="0" ref="B248">
      <text>
        <t xml:space="preserve">Kinds: Canonical claim, Canonical catalogue claim
Explicit aliases: </t>
      </text>
    </comment>
    <comment authorId="0" ref="C248">
      <text>
        <t xml:space="preserve">No optimization convergence/uniform synthesis guarantee; corrected gauge/route bookkeeping required; random low loss not exact equality.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6">
      <text>
        <t xml:space="preserve">Unranked source record; stable-ID order; open work before closed stages
Rank is workflow priority, not a breakthrough score.</t>
      </text>
    </comment>
    <comment authorId="0" ref="B116">
      <text>
        <t xml:space="preserve">Kinds: Canonical claim, Canonical catalogue claim
Explicit aliases: </t>
      </text>
    </comment>
    <comment authorId="0" ref="F248">
      <text>
        <t xml:space="preserve">Accepted result at cited scope; recorded follow-up open</t>
      </text>
    </comment>
    <comment authorId="0" ref="C116">
      <text>
        <t xml:space="preserve">Possibly enormous threshold/constants. Not arbitrary floating exponent range, exact output, per-bin relative error, vanishing epsilon without reanalysis, or stable full FFT.
No new current closure; historical limitations remain.
Next comparison: Compare the exact error norm and scale with sparse Fourier recovery, sampling and rank barriers; a sublinear per-bin scale need not imply meaningful relative-l2 accuracy.</t>
      </text>
    </comment>
    <comment authorId="0" ref="G248">
      <text>
        <t xml:space="preserve">accepted
Related current status (scope, not blanket theorem equivalence): Q10: Proof closed. Nonlinear calibration obstruction extended to every finite Weyl/scalar-closed probe family.</t>
      </text>
    </comment>
    <comment authorId="0" ref="I248">
      <text>
        <t xml:space="preserve">All exact source anchors:
M-WEYL-TWIRL | Catalogue: M-WEYL-TWIRL | https://docs.google.com/spreadsheets/d/1BHaGJHkXxf_UfZdyTKF2zrWNFzIP4IvhaqFMj-83BjU/edit#gid=214001001&amp;range=A48:AF48
M-WEYL-TWIRL | novelity breakthough: M-WEYL-TWIRL | https://docs.google.com/spreadsheets/d/1BHaGJHkXxf_UfZdyTKF2zrWNFzIP4IvhaqFMj-83BjU/edit#gid=214001003&amp;range=A107:Z107</t>
      </text>
    </comment>
    <comment authorId="0" ref="F116">
      <text>
        <t xml:space="preserve">2026-10-12 21:00 UTC; scoped review label clarification, research remains open.
Fixed-error bounded-input word-RAM theorem review recorded; full evaluator benchmarking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48">
      <text>
        <t xml:space="preserve">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text>
    </comment>
    <comment authorId="0" ref="G116">
      <text>
        <t xml:space="preserve">Constructive proof completed by audit; whole asymptotic evaluator not benchmarked, only components executed historically.</t>
      </text>
    </comment>
    <comment authorId="0" ref="I116">
      <text>
        <t xml:space="preserve">All exact source anchors:
ALG-025 | Catalogue: ALG-025 | https://docs.google.com/spreadsheets/d/1BHaGJHkXxf_UfZdyTKF2zrWNFzIP4IvhaqFMj-83BjU/edit#gid=214001001&amp;range=A79:AF79
ALG-025 | novelity breakthough: ALG-025 | https://docs.google.com/spreadsheets/d/1BHaGJHkXxf_UfZdyTKF2zrWNFzIP4IvhaqFMj-83BjU/edit#gid=214001003&amp;range=A56:Z56</t>
      </text>
    </comment>
    <comment authorId="0" ref="J116">
      <text>
        <t xml:space="preserve">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text>
    </comment>
    <comment authorId="0" ref="A249">
      <text>
        <t xml:space="preserve">Unranked source record; stable-ID order; open work before closed stages
Rank is workflow priority, not a breakthrough score.</t>
      </text>
    </comment>
    <comment authorId="0" ref="B249">
      <text>
        <t xml:space="preserve">Kinds: Canonical claim, Canonical catalogue claim
Explicit aliases: </t>
      </text>
    </comment>
    <comment authorId="0" ref="C249">
      <text>
        <t xml:space="preserve">Window bound superseded by stronger cutoffs in narrower families; filter sharpness is not existence. Other Gram/real-resolvent evaluator subclaims algorithmic.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17">
      <text>
        <t xml:space="preserve">Unranked source record; stable-ID order; open work before closed stages
Rank is workflow priority, not a breakthrough score.</t>
      </text>
    </comment>
    <comment authorId="0" ref="B117">
      <text>
        <t xml:space="preserve">Kinds: Canonical claim, Canonical catalogue claim
Explicit aliases: </t>
      </text>
    </comment>
    <comment authorId="0" ref="F249">
      <text>
        <t xml:space="preserve">Accepted result at cited scope; recorded follow-up open</t>
      </text>
    </comment>
    <comment authorId="0" ref="C117">
      <text>
        <t xml:space="preserve">Weak coordinatewise mass scale can permit all-zero answers for diffuse random signs. No vanishing relative l2 error. Saturation lower bound is only this full packed-row evaluator, not all approximation algorithms.
No new current closure; historical limitations remain.
Next comparison: Compare the exact error norm and scale with sparse Fourier recovery, sampling and rank barriers; a sublinear per-bin scale need not imply meaningful relative-l2 accuracy.</t>
      </text>
    </comment>
    <comment authorId="0" ref="G249">
      <text>
        <t xml:space="preserve">accepted</t>
      </text>
    </comment>
    <comment authorId="0" ref="I249">
      <text>
        <t xml:space="preserve">All exact source anchors:
M-WINDOW-GRAM | Catalogue: M-WINDOW-GRAM | https://docs.google.com/spreadsheets/d/1BHaGJHkXxf_UfZdyTKF2zrWNFzIP4IvhaqFMj-83BjU/edit#gid=214001001&amp;range=A66:AF66
M-WINDOW-GRAM | novelity breakthough: M-WINDOW-GRAM | https://docs.google.com/spreadsheets/d/1BHaGJHkXxf_UfZdyTKF2zrWNFzIP4IvhaqFMj-83BjU/edit#gid=214001003&amp;range=A108:Z108</t>
      </text>
    </comment>
    <comment authorId="0" ref="F117">
      <text>
        <t xml:space="preserve">Accepted result at cited scope; recorded follow-up open</t>
      </text>
    </comment>
    <comment authorId="0" ref="J249">
      <text>
        <t xml:space="preserve">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text>
    </comment>
    <comment authorId="0" ref="G117">
      <text>
        <t xml:space="preserve">Accepted qualified theorem; full asymptotic evaluator remains design, prototype is toy/components.</t>
      </text>
    </comment>
    <comment authorId="0" ref="I117">
      <text>
        <t xml:space="preserve">All exact source anchors:
ALG-026 | Catalogue: ALG-026 | https://docs.google.com/spreadsheets/d/1BHaGJHkXxf_UfZdyTKF2zrWNFzIP4IvhaqFMj-83BjU/edit#gid=214001001&amp;range=A80:AF80
ALG-026 | novelity breakthough: ALG-026 | https://docs.google.com/spreadsheets/d/1BHaGJHkXxf_UfZdyTKF2zrWNFzIP4IvhaqFMj-83BjU/edit#gid=214001003&amp;range=A57:Z57</t>
      </text>
    </comment>
    <comment authorId="0" ref="J117">
      <text>
        <t xml:space="preserve">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text>
    </comment>
    <comment authorId="0" ref="A250">
      <text>
        <t xml:space="preserve">Unranked source record; stable-ID order; open work before closed stages
Rank is workflow priority, not a breakthrough score.</t>
      </text>
    </comment>
    <comment authorId="0" ref="B250">
      <text>
        <t xml:space="preserve">Kinds: Intake workflow
Explicit aliases: </t>
      </text>
    </comment>
    <comment authorId="0" ref="C250">
      <text>
        <t xml:space="preserve">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text>
    </comment>
    <comment authorId="0" ref="A118">
      <text>
        <t xml:space="preserve">Unranked source record; stable-ID order; open work before closed stages
Rank is workflow priority, not a breakthrough score.</t>
      </text>
    </comment>
    <comment authorId="0" ref="B118">
      <text>
        <t xml:space="preserve">Kinds: Canonical claim, Canonical catalogue claim
Explicit aliases: </t>
      </text>
    </comment>
    <comment authorId="0" ref="F250">
      <text>
        <t xml:space="preserve">Scoped result recorded; follow-up remains</t>
      </text>
    </comment>
    <comment authorId="0" ref="C118">
      <text>
        <t xml:space="preserve">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G250">
      <text>
        <t xml:space="preserve">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
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text>
    </comment>
    <comment authorId="0" ref="I250">
      <text>
        <t xml:space="preserve">All exact source anchors:
N256-FULL-MODEL-20261011 | Incoming queue row33 | https://docs.google.com/spreadsheets/d/1BHaGJHkXxf_UfZdyTKF2zrWNFzIP4IvhaqFMj-83BjU/edit#gid=1395216284&amp;range=A33:V33</t>
      </text>
    </comment>
    <comment authorId="0" ref="F118">
      <text>
        <t xml:space="preserve">Accepted result at cited scope; recorded follow-up open</t>
      </text>
    </comment>
    <comment authorId="0" ref="J250">
      <text>
        <t xml:space="preserve">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t>
      </text>
    </comment>
    <comment authorId="0" ref="G118">
      <text>
        <t xml:space="preserve">Base theorem accepted with later planner corrections; stale/cross-input plans are invalid.
Related current status (scope, not blanket theorem equivalence): Q09: Proof closed. Exact periodic residual-energy gate permits certified omission of the residual.</t>
      </text>
    </comment>
    <comment authorId="0" ref="I118">
      <text>
        <t xml:space="preserve">All exact source anchors:
ALG-027 | Catalogue: ALG-027 | https://docs.google.com/spreadsheets/d/1BHaGJHkXxf_UfZdyTKF2zrWNFzIP4IvhaqFMj-83BjU/edit#gid=214001001&amp;range=A163:AF163
ALG-027 | novelity breakthough: ALG-027 | https://docs.google.com/spreadsheets/d/1BHaGJHkXxf_UfZdyTKF2zrWNFzIP4IvhaqFMj-83BjU/edit#gid=214001003&amp;range=A202:Z202</t>
      </text>
    </comment>
    <comment authorId="0" ref="J118">
      <text>
        <t xml:space="preserve">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text>
    </comment>
    <comment authorId="0" ref="A251">
      <text>
        <t xml:space="preserve">Unranked source record; stable-ID order; open work before closed stages
Rank is workflow priority, not a breakthrough score.</t>
      </text>
    </comment>
    <comment authorId="0" ref="B251">
      <text>
        <t xml:space="preserve">Kinds: Intake workflow
Explicit aliases: </t>
      </text>
    </comment>
    <comment authorId="0" ref="C251">
      <text>
        <t xml:space="preserve">2026-10-11 21:56 UTC; source-pinned current-view reconciliation.
Produce an exact full-model admissible Fourier root or a complete infeasibility certificate retaining every chart, denominator and saturation guard. Near-singular numerical fits, local rank and necessary solver conditions do not settle the full target fiber.
Prior displayed cell,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Prior note,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text>
    </comment>
    <comment authorId="0" ref="A119">
      <text>
        <t xml:space="preserve">Unranked source record; stable-ID order; open work before closed stages
Rank is workflow priority, not a breakthrough score.</t>
      </text>
    </comment>
    <comment authorId="0" ref="B119">
      <text>
        <t xml:space="preserve">Kinds: Canonical claim, Canonical catalogue claim
Explicit aliases: </t>
      </text>
    </comment>
    <comment authorId="0" ref="F251">
      <text>
        <t xml:space="preserve">Scoped result recorded; follow-up remains</t>
      </text>
    </comment>
    <comment authorId="0" ref="C119">
      <text>
        <t xml:space="preserve">Coarse scale may output all zeros on diffuse spectra. Naive binary64 norms underflow/overflow; no robust arbitrary-input NumPy advantage established.
No new current closure; historical limitations remain.
Next comparison: Compare the exact error norm and scale with sparse Fourier recovery, sampling and rank barriers; a sublinear per-bin scale need not imply meaningful relative-l2 accuracy.</t>
      </text>
    </comment>
    <comment authorId="0" ref="G251">
      <text>
        <t xml:space="preserve">2026-10-11 21:56 UTC; source-pinned current-view reconciliation.
The determinant/gradient,550-selector and saturation formulation review is complete with its corrections. This provides necessary solver gates and guarded equivalence, not an exact Fourier solution or infeasibility proof.
Prior displayed cell,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Prior note,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text>
    </comment>
    <comment authorId="0" ref="I251">
      <text>
        <t xml:space="preserve">All exact source anchors:
N256-SOLVER-SATURATION-20261011 | Incoming queue row24 | https://docs.google.com/spreadsheets/d/1BHaGJHkXxf_UfZdyTKF2zrWNFzIP4IvhaqFMj-83BjU/edit#gid=1395216284&amp;range=A24:V24</t>
      </text>
    </comment>
    <comment authorId="0" ref="F119">
      <text>
        <t xml:space="preserve">Accepted result at cited scope; recorded follow-up open</t>
      </text>
    </comment>
    <comment authorId="0" ref="J251">
      <text>
        <t xml:space="preserve">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t>
      </text>
    </comment>
    <comment authorId="0" ref="G119">
      <text>
        <t xml:space="preserve">Accepted approximation theorem. Prototype has unproved finite-precision decisions.</t>
      </text>
    </comment>
    <comment authorId="0" ref="I119">
      <text>
        <t xml:space="preserve">All exact source anchors:
ALG-029 | Catalogue: ALG-029 | https://docs.google.com/spreadsheets/d/1BHaGJHkXxf_UfZdyTKF2zrWNFzIP4IvhaqFMj-83BjU/edit#gid=214001001&amp;range=A81:AF81
ALG-029 | novelity breakthough: ALG-029 | https://docs.google.com/spreadsheets/d/1BHaGJHkXxf_UfZdyTKF2zrWNFzIP4IvhaqFMj-83BjU/edit#gid=214001003&amp;range=A58:Z58</t>
      </text>
    </comment>
    <comment authorId="0" ref="J119">
      <text>
        <t xml:space="preserve">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text>
    </comment>
    <comment authorId="0" ref="A252">
      <text>
        <t xml:space="preserve">Unranked source record; stable-ID order; open work before closed stages
Rank is workflow priority, not a breakthrough score.</t>
      </text>
    </comment>
    <comment authorId="0" ref="B252">
      <text>
        <t xml:space="preserve">Kinds: Current new-result view (not a new-discovery count), Result view
Explicit aliases: </t>
      </text>
    </comment>
    <comment authorId="0" ref="C252">
      <text>
        <t xml:space="preserve">Ideal HIKP arithmetic. No relative-l2 guarantee or finite-word sparse-engine certificate.
Next comparison: Compare the exact error norm and scale with sparse Fourier recovery, sampling and rank barriers; a sublinear per-bin scale need not imply meaningful relative-l2 accuracy.</t>
      </text>
    </comment>
    <comment authorId="0" ref="A120">
      <text>
        <t xml:space="preserve">Unranked source record; stable-ID order; open work before closed stages
Rank is workflow priority, not a breakthrough score.</t>
      </text>
    </comment>
    <comment authorId="0" ref="B120">
      <text>
        <t xml:space="preserve">Kinds: Canonical claim, Canonical catalogue claim
Explicit aliases: </t>
      </text>
    </comment>
    <comment authorId="0" ref="F252">
      <text>
        <t xml:space="preserve">Accepted result at cited scope; recorded follow-up open</t>
      </text>
    </comment>
    <comment authorId="0" ref="C120">
      <text>
        <t xml:space="preserve">Additional phase structure, other backends or altered intermediate representation outside proof. Native instruction counts not inferred.
No new current closure; historical limitations remain.
Next comparison: Compare the exact error norm and scale with sparse Fourier recovery, sampling and rank barriers; a sublinear per-bin scale need not imply meaningful relative-l2 accuracy.</t>
      </text>
    </comment>
    <comment authorId="0" ref="G252">
      <text>
        <t xml:space="preserve">Proof closed</t>
      </text>
    </comment>
    <comment authorId="0" ref="I252">
      <text>
        <t xml:space="preserve">All exact source anchors:
NEW-01 | novelity breakthough: NEW-01 | https://docs.google.com/spreadsheets/d/1BHaGJHkXxf_UfZdyTKF2zrWNFzIP4IvhaqFMj-83BjU/edit#gid=214001003&amp;range=A131:Z131
NEW-01 | New results row4 | https://docs.google.com/spreadsheets/d/1BHaGJHkXxf_UfZdyTKF2zrWNFzIP4IvhaqFMj-83BjU/edit#gid=627764102&amp;range=A4:V4</t>
      </text>
    </comment>
    <comment authorId="0" ref="F120">
      <text>
        <t xml:space="preserve">Accepted result at cited scope; recorded follow-up open</t>
      </text>
    </comment>
    <comment authorId="0" ref="J252">
      <text>
        <t xml:space="preserve">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20">
      <text>
        <t xml:space="preserve">Accepted exact algorithm-specific negative result.</t>
      </text>
    </comment>
    <comment authorId="0" ref="I120">
      <text>
        <t xml:space="preserve">All exact source anchors:
ALG-030 | Catalogue: ALG-030 | https://docs.google.com/spreadsheets/d/1BHaGJHkXxf_UfZdyTKF2zrWNFzIP4IvhaqFMj-83BjU/edit#gid=214001001&amp;range=A133:AF133
ALG-030 | novelity breakthough: ALG-030 | https://docs.google.com/spreadsheets/d/1BHaGJHkXxf_UfZdyTKF2zrWNFzIP4IvhaqFMj-83BjU/edit#gid=214001003&amp;range=A143:Z143</t>
      </text>
    </comment>
    <comment authorId="0" ref="J120">
      <text>
        <t xml:space="preserve">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text>
    </comment>
    <comment authorId="0" ref="A253">
      <text>
        <t xml:space="preserve">Unranked source record; stable-ID order; open work before closed stages
Rank is workflow priority, not a breakthrough score.</t>
      </text>
    </comment>
    <comment authorId="0" ref="B253">
      <text>
        <t xml:space="preserve">Kinds: Current new-result view (not a new-discovery count), Result view
Explicit aliases: </t>
      </text>
    </comment>
    <comment authorId="0" ref="C253">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
Prior note,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t>
      </text>
    </comment>
    <comment authorId="0" ref="A121">
      <text>
        <t xml:space="preserve">Unranked source record; stable-ID order; open work before closed stages
Rank is workflow priority, not a breakthrough score.</t>
      </text>
    </comment>
    <comment authorId="0" ref="B121">
      <text>
        <t xml:space="preserve">Kinds: Canonical claim, Canonical catalogue claim
Explicit aliases: </t>
      </text>
    </comment>
    <comment authorId="0" ref="F253">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C121">
      <text>
        <t xml:space="preserve">Nonunit/gcd and phase period guards matter. Faster common-slope factorization cannot be advertised for arbitrary varying slopes.
No new current closure; historical limitations remain.
Next comparison: Compare the exact error norm and scale with sparse Fourier recovery, sampling and rank barriers; a sublinear per-bin scale need not imply meaningful relative-l2 accuracy.</t>
      </text>
    </comment>
    <comment authorId="0" ref="G253">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Prior note, preserved verbatim:
Proof closed</t>
      </text>
    </comment>
    <comment authorId="0" ref="I253">
      <text>
        <t xml:space="preserve">All exact source anchors:
NEW-04 | novelity breakthough: NEW-04 | https://docs.google.com/spreadsheets/d/1BHaGJHkXxf_UfZdyTKF2zrWNFzIP4IvhaqFMj-83BjU/edit#gid=214001003&amp;range=A132:Z132
NEW-04 | New results row7 | https://docs.google.com/spreadsheets/d/1BHaGJHkXxf_UfZdyTKF2zrWNFzIP4IvhaqFMj-83BjU/edit#gid=627764102&amp;range=A7:V7</t>
      </text>
    </comment>
    <comment authorId="0" ref="F121">
      <text>
        <t xml:space="preserve">Accepted result at cited scope; recorded follow-up open</t>
      </text>
    </comment>
    <comment authorId="0" ref="J253">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https://docs.google.com/spreadsheets/d/1BHaGJHkXxf_UfZdyTKF2zrWNFzIP4IvhaqFMj-83BjU/edit#gid=627764102&amp;range=A7:V7
Prior note, preserved verbatim:
https://docs.google.com/spreadsheets/d/1BHaGJHkXxf_UfZdyTKF2zrWNFzIP4IvhaqFMj-83BjU/edit#gid=627764102&amp;range=A7:V7</t>
      </text>
    </comment>
    <comment authorId="0" ref="G121">
      <text>
        <t xml:space="preserve">Accepted decoder of sketch, not exact original DFT.</t>
      </text>
    </comment>
    <comment authorId="0" ref="I121">
      <text>
        <t xml:space="preserve">All exact source anchors:
ALG-031 | Catalogue: ALG-031 | https://docs.google.com/spreadsheets/d/1BHaGJHkXxf_UfZdyTKF2zrWNFzIP4IvhaqFMj-83BjU/edit#gid=214001001&amp;range=A134:AF134
ALG-031 | novelity breakthough: ALG-031 | https://docs.google.com/spreadsheets/d/1BHaGJHkXxf_UfZdyTKF2zrWNFzIP4IvhaqFMj-83BjU/edit#gid=214001003&amp;range=A144:Z144</t>
      </text>
    </comment>
    <comment authorId="0" ref="J121">
      <text>
        <t xml:space="preserve">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text>
    </comment>
    <comment authorId="0" ref="A254">
      <text>
        <t xml:space="preserve">Unranked source record; stable-ID order; open work before closed stages
Rank is workflow priority, not a breakthrough score.</t>
      </text>
    </comment>
    <comment authorId="0" ref="B254">
      <text>
        <t xml:space="preserve">Kinds: Current new-result view (not a new-discovery count), Result view
Explicit aliases: </t>
      </text>
    </comment>
    <comment authorId="0" ref="C254">
      <text>
        <t xml:space="preserve">Exact impossibility allows invertible endpoints; metric floor requires unitary endpoints.
Next comparison: Compare the exact invariant and equality/metric claim with classical Fourier equivalence, switching, Gram and spectral methods; preserve unitary versus arbitrary-invertible distinctions.</t>
      </text>
    </comment>
    <comment authorId="0" ref="A122">
      <text>
        <t xml:space="preserve">Unranked source record; stable-ID order; open work before closed stages
Rank is workflow priority, not a breakthrough score.</t>
      </text>
    </comment>
    <comment authorId="0" ref="B122">
      <text>
        <t xml:space="preserve">Kinds: Canonical claim, Canonical catalogue claim
Explicit aliases: </t>
      </text>
    </comment>
    <comment authorId="0" ref="F254">
      <text>
        <t xml:space="preserve">Accepted result at cited scope; recorded follow-up open</t>
      </text>
    </comment>
    <comment authorId="0" ref="C122">
      <text>
        <t xml:space="preserve">Changing measurements or adding raw input leaves model; repaired phase does not validate adjoint decoder.
No new current closure; historical limitations remain.
Next comparison: Compare the exact error norm and scale with sparse Fourier recovery, sampling and rank barriers; a sublinear per-bin scale need not imply meaningful relative-l2 accuracy.</t>
      </text>
    </comment>
    <comment authorId="0" ref="G254">
      <text>
        <t xml:space="preserve">Proof closed</t>
      </text>
    </comment>
    <comment authorId="0" ref="I254">
      <text>
        <t xml:space="preserve">All exact source anchors:
NEW-10 | novelity breakthough: NEW-10 | https://docs.google.com/spreadsheets/d/1BHaGJHkXxf_UfZdyTKF2zrWNFzIP4IvhaqFMj-83BjU/edit#gid=214001003&amp;range=A133:Z133
NEW-10 | New results row13 | https://docs.google.com/spreadsheets/d/1BHaGJHkXxf_UfZdyTKF2zrWNFzIP4IvhaqFMj-83BjU/edit#gid=627764102&amp;range=A13:V13</t>
      </text>
    </comment>
    <comment authorId="0" ref="F122">
      <text>
        <t xml:space="preserve">Accepted result at cited scope; recorded follow-up open</t>
      </text>
    </comment>
    <comment authorId="0" ref="J254">
      <text>
        <t xml:space="preserve">https://docs.google.com/spreadsheets/d/1BHaGJHkXxf_UfZdyTKF2zrWNFzIP4IvhaqFMj-83BjU/edit#gid=627764102&amp;range=A13:V13</t>
      </text>
    </comment>
    <comment authorId="0" ref="G122">
      <text>
        <t xml:space="preserve">Accepted exact collision obstruction; 2Mth-root CAZAC phase removes this collision but natural adjoint has separate failure.</t>
      </text>
    </comment>
    <comment authorId="0" ref="I122">
      <text>
        <t xml:space="preserve">All exact source anchors:
ALG-032 | Catalogue: ALG-032 | https://docs.google.com/spreadsheets/d/1BHaGJHkXxf_UfZdyTKF2zrWNFzIP4IvhaqFMj-83BjU/edit#gid=214001001&amp;range=A135:AF135
ALG-032 | novelity breakthough: ALG-032 | https://docs.google.com/spreadsheets/d/1BHaGJHkXxf_UfZdyTKF2zrWNFzIP4IvhaqFMj-83BjU/edit#gid=214001003&amp;range=A145:Z145</t>
      </text>
    </comment>
    <comment authorId="0" ref="J122">
      <text>
        <t xml:space="preserve">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text>
    </comment>
    <comment authorId="0" ref="A255">
      <text>
        <t xml:space="preserve">Unranked source record; stable-ID order; open work before closed stages
Rank is workflow priority, not a breakthrough score.</t>
      </text>
    </comment>
    <comment authorId="0" ref="B255">
      <text>
        <t xml:space="preserve">Kinds: Current new-result view (not a new-discovery count), Result view
Explicit aliases: </t>
      </text>
    </comment>
    <comment authorId="0" ref="C255">
      <text>
        <t xml:space="preserve">Genuine Weil factors plus permitted external monomials only. Supplied source implementation not certified.
Next comparison: Attribute Heisenberg/Weil/Bruhat and character-table theory; isolate only a precise extra interface, degeneracy or cost theorem for any further novelty search.</t>
      </text>
    </comment>
    <comment authorId="0" ref="A123">
      <text>
        <t xml:space="preserve">Unranked source record; stable-ID order; open work before closed stages
Rank is workflow priority, not a breakthrough score.</t>
      </text>
    </comment>
    <comment authorId="0" ref="B123">
      <text>
        <t xml:space="preserve">Kinds: Canonical claim, Canonical catalogue claim
Explicit aliases: </t>
      </text>
    </comment>
    <comment authorId="0" ref="F255">
      <text>
        <t xml:space="preserve">Accepted result at cited scope; recorded follow-up open</t>
      </text>
    </comment>
    <comment authorId="0" ref="C123">
      <text>
        <t xml:space="preserve">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Prior displayed cell, preserved verbatim: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note, preserved verbatim: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displayed cell, preserved verbatim: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note, preserved verbatim: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displayed cell,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Prior note,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Next comparison: Compare the exact error norm and scale with sparse Fourier recovery, sampling and rank barriers; a sublinear per-bin scale need not imply meaningful relative-l2 accuracy.</t>
      </text>
    </comment>
    <comment authorId="0" ref="G255">
      <text>
        <t xml:space="preserve">Proof closed</t>
      </text>
    </comment>
    <comment authorId="0" ref="I255">
      <text>
        <t xml:space="preserve">All exact source anchors:
NEW-11 | novelity breakthough: NEW-11 | https://docs.google.com/spreadsheets/d/1BHaGJHkXxf_UfZdyTKF2zrWNFzIP4IvhaqFMj-83BjU/edit#gid=214001003&amp;range=A134:Z134
NEW-11 | New results row14 | https://docs.google.com/spreadsheets/d/1BHaGJHkXxf_UfZdyTKF2zrWNFzIP4IvhaqFMj-83BjU/edit#gid=627764102&amp;range=A14:V14</t>
      </text>
    </comment>
    <comment authorId="0" ref="F123">
      <text>
        <t xml:space="preserve">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Prior displayed cell, preserved verbatim: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note, preserved verbatim: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displayed cell, preserved verbatim:
v2 bounded typed exact-reference mechanics accepted only. Generic gate OPEN; v13 REFUTED and v1 HOLD preserved. No randomized approximation advantage.
Prior note, preserved verbatim:
2026-10-11 22:33 UTC; independently accepted typed v2 reference only.
v2 bounded typed exact-reference mechanics accepted only. Generic gate OPEN; v13 REFUTED and v1 HOLD preserved. No randomized approximation advantage.
Prior displayed cell, preserved verbatim:
Needs review of current follow-up
Prior note, preserved verbatim:
Needs review of current follow-up</t>
      </text>
    </comment>
    <comment authorId="0" ref="J255">
      <text>
        <t xml:space="preserve">https://docs.google.com/spreadsheets/d/1BHaGJHkXxf_UfZdyTKF2zrWNFzIP4IvhaqFMj-83BjU/edit#gid=627764102&amp;range=A14:V14</t>
      </text>
    </comment>
    <comment authorId="0" ref="G123">
      <text>
        <t xml:space="preserve">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Prior displayed cell, preserved verbatim: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note, preserved verbatim: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displayed cell, preserved verbatim: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note, preserved verbatim: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displayed cell,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
Prior note,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t>
      </text>
    </comment>
    <comment authorId="0" ref="I123">
      <text>
        <t xml:space="preserve">All exact source anchors:
ALG-033 | Catalogue: ALG-033 | https://docs.google.com/spreadsheets/d/1BHaGJHkXxf_UfZdyTKF2zrWNFzIP4IvhaqFMj-83BjU/edit#gid=214001001&amp;range=A136:AF136
ALG-033 | novelity breakthough: ALG-033 | https://docs.google.com/spreadsheets/d/1BHaGJHkXxf_UfZdyTKF2zrWNFzIP4IvhaqFMj-83BjU/edit#gid=214001003&amp;range=A146:Z146</t>
      </text>
    </comment>
    <comment authorId="0" ref="J123">
      <text>
        <t xml:space="preserve">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Prior displayed cell, preserved verbatim: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note, preserved verbatim: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displayed cell, preserved verbatim: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note, preserved verbatim: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displayed cell, preserved verbatim:
Source-bound independent audit: Library libfile_441768f72dec8191b87a911b2264a9ca v0, ALG033_Adaptive_Certificate_Failure_and_Repair_Contract.zip; SHA256 eaa2b3bba12dfad2fda1ccbf195635cc643a2b5b02e6002287a355e2179f5519. Exact Library readback,…
Prior note, preserved verbatim: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t>
      </text>
    </comment>
    <comment authorId="0" ref="K123">
      <text>
        <t xml:space="preserve">2026-10-11 22:52 UTC; independently accepted typed v2 reference only.
2026-10-11 22:52 UTC
Prior displayed cell, preserved verbatim:
2026-10-11 17:24–17:31 UTC</t>
      </text>
    </comment>
    <comment authorId="0" ref="A256">
      <text>
        <t xml:space="preserve">Unranked source record; stable-ID order; open work before closed stages
Rank is workflow priority, not a breakthrough score.</t>
      </text>
    </comment>
    <comment authorId="0" ref="B256">
      <text>
        <t xml:space="preserve">Kinds: Current new-result view (not a new-discovery count), Result view
Explicit aliases: </t>
      </text>
    </comment>
    <comment authorId="0" ref="C256">
      <text>
        <t xml:space="preserve">Saved affine layouts, nonzero/unitary guards and literal grammars retained; no unrestricted lower bound.
Next comparison: Compare the exact invariant and equality/metric claim with classical Fourier equivalence, switching, Gram and spectral methods; preserve unitary versus arbitrary-invertible distinctions.</t>
      </text>
    </comment>
    <comment authorId="0" ref="A124">
      <text>
        <t xml:space="preserve">Unranked source record; stable-ID order; open work before closed stages
Rank is workflow priority, not a breakthrough score.</t>
      </text>
    </comment>
    <comment authorId="0" ref="B124">
      <text>
        <t xml:space="preserve">Kinds: Canonical claim, Canonical catalogue claim
Explicit aliases: </t>
      </text>
    </comment>
    <comment authorId="0" ref="F256">
      <text>
        <t xml:space="preserve">Accepted result at cited scope; recorded follow-up open</t>
      </text>
    </comment>
    <comment authorId="0" ref="C124">
      <text>
        <t xml:space="preserve">Six failures include huge error and infinities; row-count helper for p in[1/4,1/2) overflows before cap because bound does not decay. These failures do not refute Gaussian padded theorem.
No new current closure; historical limitations remain.
Next comparison: Compare the exact error norm and scale with sparse Fourier recovery, sampling and rank barriers; a sublinear per-bin scale need not imply meaningful relative-l2 accuracy.</t>
      </text>
    </comment>
    <comment authorId="0" ref="G256">
      <text>
        <t xml:space="preserve">Proof closed</t>
      </text>
    </comment>
    <comment authorId="0" ref="I256">
      <text>
        <t xml:space="preserve">All exact source anchors:
NEW-12 | novelity breakthough: NEW-12 | https://docs.google.com/spreadsheets/d/1BHaGJHkXxf_UfZdyTKF2zrWNFzIP4IvhaqFMj-83BjU/edit#gid=214001003&amp;range=A135:Z135
NEW-12 | New results row15 | https://docs.google.com/spreadsheets/d/1BHaGJHkXxf_UfZdyTKF2zrWNFzIP4IvhaqFMj-83BjU/edit#gid=627764102&amp;range=A15:V15</t>
      </text>
    </comment>
    <comment authorId="0" ref="F124">
      <text>
        <t xml:space="preserve">2026-10-12 21:00 UTC; scoped review label clarification, research remains open.
Exact recurrence and error bounds reviewed; numerical executor and helper defects remain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56">
      <text>
        <t xml:space="preserve">https://docs.google.com/spreadsheets/d/1BHaGJHkXxf_UfZdyTKF2zrWNFzIP4IvhaqFMj-83BjU/edit#gid=627764102&amp;range=A15:V15</t>
      </text>
    </comment>
    <comment authorId="0" ref="G124">
      <text>
        <t xml:space="preserve">Algebraic scoped statements survive; actual numeric and helper defects recorded.</t>
      </text>
    </comment>
    <comment authorId="0" ref="I124">
      <text>
        <t xml:space="preserve">All exact source anchors:
ALG-034 | Catalogue: ALG-034 | https://docs.google.com/spreadsheets/d/1BHaGJHkXxf_UfZdyTKF2zrWNFzIP4IvhaqFMj-83BjU/edit#gid=214001001&amp;range=A19:AF19
ALG-034 | novelity breakthough: ALG-034 | https://docs.google.com/spreadsheets/d/1BHaGJHkXxf_UfZdyTKF2zrWNFzIP4IvhaqFMj-83BjU/edit#gid=214001003&amp;range=A31:Z31</t>
      </text>
    </comment>
    <comment authorId="0" ref="J124">
      <text>
        <t xml:space="preserve">https://github.com/AgentSlop-Si/research/blob/main/math/archive/objects/91/912610166b4c74a0e3e77a076560f1f1ef7edf854ec6fbfd879920692d75a94e__REVIEW_REPORT.md | export SHA256 912610166b4c74a0e3e77a076560f1f1ef7edf854ec6fbfd879920692d75a94e</t>
      </text>
    </comment>
    <comment authorId="0" ref="A257">
      <text>
        <t xml:space="preserve">Unranked source record; stable-ID order; open work before closed stages
Rank is workflow priority, not a breakthrough score.</t>
      </text>
    </comment>
    <comment authorId="0" ref="B257">
      <text>
        <t xml:space="preserve">Kinds: Current new-result view (not a new-discovery count), Result view
Explicit aliases: </t>
      </text>
    </comment>
    <comment authorId="0" ref="C257">
      <text>
        <t xml:space="preserve">Fixed sizes and legal stage guards. No uniform family conditioning or all-length construction.
Next comparison: Match precisely the topology, size, gauges and field; establish a reusable theorem increment before proposing a standalone novelty claim.</t>
      </text>
    </comment>
    <comment authorId="0" ref="A125">
      <text>
        <t xml:space="preserve">Unranked source record; stable-ID order; open work before closed stages
Rank is workflow priority, not a breakthrough score.</t>
      </text>
    </comment>
    <comment authorId="0" ref="B125">
      <text>
        <t xml:space="preserve">Kinds: Canonical claim, Canonical catalogue claim
Explicit aliases: </t>
      </text>
    </comment>
    <comment authorId="0" ref="F257">
      <text>
        <t xml:space="preserve">Accepted result at cited scope; recorded follow-up open</t>
      </text>
    </comment>
    <comment authorId="0" ref="C125">
      <text>
        <t xml:space="preserve">Constant-row approximation cannot become exact by uncharged full frame. Physical block map singular values differ from normalized summary map; no hidden free recovered inputs.
No new current closure; historical limitations remain.
Next comparison: Compare the exact error norm and scale with sparse Fourier recovery, sampling and rank barriers; a sublinear per-bin scale need not imply meaningful relative-l2 accuracy.</t>
      </text>
    </comment>
    <comment authorId="0" ref="G257">
      <text>
        <t xml:space="preserve">Proof closed</t>
      </text>
    </comment>
    <comment authorId="0" ref="I257">
      <text>
        <t xml:space="preserve">All exact source anchors:
NEW-15 | novelity breakthough: NEW-15 | https://docs.google.com/spreadsheets/d/1BHaGJHkXxf_UfZdyTKF2zrWNFzIP4IvhaqFMj-83BjU/edit#gid=214001003&amp;range=A136:Z136
NEW-15 | New results row18 | https://docs.google.com/spreadsheets/d/1BHaGJHkXxf_UfZdyTKF2zrWNFzIP4IvhaqFMj-83BjU/edit#gid=627764102&amp;range=A18:V18</t>
      </text>
    </comment>
    <comment authorId="0" ref="F125">
      <text>
        <t xml:space="preserve">Accepted result at cited scope; recorded follow-up open</t>
      </text>
    </comment>
    <comment authorId="0" ref="J257">
      <text>
        <t xml:space="preserve">https://docs.google.com/spreadsheets/d/1BHaGJHkXxf_UfZdyTKF2zrWNFzIP4IvhaqFMj-83BjU/edit#gid=627764102&amp;range=A18:V18</t>
      </text>
    </comment>
    <comment authorId="0" ref="G125">
      <text>
        <t xml:space="preserve">Accepted known identity, not exact fast upgrade.</t>
      </text>
    </comment>
    <comment authorId="0" ref="I125">
      <text>
        <t xml:space="preserve">All exact source anchors:
ALG-035 | Catalogue: ALG-035 | https://docs.google.com/spreadsheets/d/1BHaGJHkXxf_UfZdyTKF2zrWNFzIP4IvhaqFMj-83BjU/edit#gid=214001001&amp;range=A165:AF165
ALG-035 | novelity breakthough: ALG-035 | https://docs.google.com/spreadsheets/d/1BHaGJHkXxf_UfZdyTKF2zrWNFzIP4IvhaqFMj-83BjU/edit#gid=214001003&amp;range=A203:Z203</t>
      </text>
    </comment>
    <comment authorId="0" ref="J125">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text>
    </comment>
    <comment authorId="0" ref="A258">
      <text>
        <t xml:space="preserve">Unranked source record; stable-ID order; open work before closed stages
Rank is workflow priority, not a breakthrough score.</t>
      </text>
    </comment>
    <comment authorId="0" ref="B258">
      <text>
        <t xml:space="preserve">Kinds: Follow-up workflow
Explicit aliases: </t>
      </text>
    </comment>
    <comment authorId="0" ref="C258">
      <text>
        <t xml:space="preserve">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Prior displayed cell, preserved verbatim:
Resolve larger-size sharp minima, singular/parameter boundaries, compact weight representations and an improved shared evaluator. Do not repeat the original N5 intake review.
Prior note, preserved verbatim:
Resolve larger-size sharp minima, singular/parameter boundaries, compact weight representations and an improved shared evaluator. Do not repeat the original N5 intake review.</t>
      </text>
    </comment>
    <comment authorId="0" ref="A126">
      <text>
        <t xml:space="preserve">Unranked source record; stable-ID order; open work before closed stages
Rank is workflow priority, not a breakthrough score.</t>
      </text>
    </comment>
    <comment authorId="0" ref="B126">
      <text>
        <t xml:space="preserve">Kinds: Canonical claim, Canonical catalogue claim
Explicit aliases: </t>
      </text>
    </comment>
    <comment authorId="0" ref="F258">
      <text>
        <t xml:space="preserve">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Prior displayed cell, preserved verbatim:
N5 scoped result complete; broader signed-bank follow-up open
Prior note, preserved verbatim:
N5 scoped result complete; broader signed-bank follow-up open</t>
      </text>
    </comment>
    <comment authorId="0" ref="C126">
      <text>
        <t xml:space="preserve">No alpha=1/2 conclusion. Arbitrary rank deficit alone insufficient: random omission of one coordinate is countercontrol. Does not conflict with alpha&lt;1/2 approximation.
No new current closure; historical limitations remain.
Next comparison: Compare the exact error norm and scale with sparse Fourier recovery, sampling and rank barriers; a sublinear per-bin scale need not imply meaningful relative-l2 accuracy.</t>
      </text>
    </comment>
    <comment authorId="0" ref="G258">
      <text>
        <t xml:space="preserve">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Prior displayed cell, preserved verbatim:
Characteristic-zero N5 signed-bank exact minimum five is independently accepted and already integrated.
Prior note, preserved verbatim:
Characteristic-zero N5 signed-bank exact minimum five is independently accepted and already integrated.</t>
      </text>
    </comment>
    <comment authorId="0" ref="I258">
      <text>
        <t xml:space="preserve">All exact source anchors:
NEXT-MAGNETIC-SIGNED | Next cycle row10 | https://docs.google.com/spreadsheets/d/1BHaGJHkXxf_UfZdyTKF2zrWNFzIP4IvhaqFMj-83BjU/edit#gid=1152106829&amp;range=A10:V10</t>
      </text>
    </comment>
    <comment authorId="0" ref="F126">
      <text>
        <t xml:space="preserve">Accepted result at cited scope; recorded follow-up open</t>
      </text>
    </comment>
    <comment authorId="0" ref="J258">
      <text>
        <t xml:space="preserve">2026-10-12 02:36 UTC; independently accepted N7 signed-bank F8 minimum.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Prior displayed cell, preserved verbatim:
Q35 and NF-04/NF-05
Prior note, preserved verbatim:
Q35 and NF-04/NF-05</t>
      </text>
    </comment>
    <comment authorId="0" ref="G126">
      <text>
        <t xml:space="preserve">Accepted all-size probability proof, scope corrected.</t>
      </text>
    </comment>
    <comment authorId="0" ref="I126">
      <text>
        <t xml:space="preserve">All exact source anchors:
ALG-036 | Catalogue: ALG-036 | https://docs.google.com/spreadsheets/d/1BHaGJHkXxf_UfZdyTKF2zrWNFzIP4IvhaqFMj-83BjU/edit#gid=214001001&amp;range=A137:AF137
ALG-036 | novelity breakthough: ALG-036 | https://docs.google.com/spreadsheets/d/1BHaGJHkXxf_UfZdyTKF2zrWNFzIP4IvhaqFMj-83BjU/edit#gid=214001003&amp;range=A147:Z147</t>
      </text>
    </comment>
    <comment authorId="0" ref="J126">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text>
    </comment>
    <comment authorId="0" ref="A259">
      <text>
        <t xml:space="preserve">Unranked source record; stable-ID order; open work before closed stages
Rank is workflow priority, not a breakthrough score.</t>
      </text>
    </comment>
    <comment authorId="0" ref="B259">
      <text>
        <t xml:space="preserve">Kinds: Follow-up workflow
Explicit aliases: </t>
      </text>
    </comment>
    <comment authorId="0" ref="C259">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arbitrary composite and repeated-prime extensions. Preserve the accepted fixed-base scopes; the original review-integration stage is complete.
Prior note, preserved verbatim:
Resolve general augmented-content prime support, arbitrary composite and repeated-prime extensions. Preserve the accepted fixed-base scopes; the original review-integration stage is complete.</t>
      </text>
    </comment>
    <comment authorId="0" ref="A127">
      <text>
        <t xml:space="preserve">Unranked source record; stable-ID order; open work before closed stages
Rank is workflow priority, not a breakthrough score.</t>
      </text>
    </comment>
    <comment authorId="0" ref="B127">
      <text>
        <t xml:space="preserve">Kinds: Canonical claim, Canonical catalogue claim
Explicit aliases: </t>
      </text>
    </comment>
    <comment authorId="0" ref="F259">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Reviewed fixed families complete; general content support open
Prior note, preserved verbatim:
Reviewed fixed families complete; general content support open</t>
      </text>
    </comment>
    <comment authorId="0" ref="C127">
      <text>
        <t xml:space="preserve">Does not exclude v4 importance sampling (input dependent) or v6 coordinate median (nonlinear).
No new current closure; historical limitations remain.
Next comparison: Compare the exact error norm and scale with sparse Fourier recovery, sampling and rank barriers; a sublinear per-bin scale need not imply meaningful relative-l2 accuracy.</t>
      </text>
    </comment>
    <comment authorId="0" ref="G259">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fixed bases include3,7,11,15,19,23,75 under their original guards; the75p family is integrated.
Prior note, preserved verbatim:
Accepted fixed bases include3,7,11,15,19,23,75 under their original guards; the75p family is integrated.</t>
      </text>
    </comment>
    <comment authorId="0" ref="I259">
      <text>
        <t xml:space="preserve">All exact source anchors:
NEXT-RS-AUGMENTED | Next cycle row11 | https://docs.google.com/spreadsheets/d/1BHaGJHkXxf_UfZdyTKF2zrWNFzIP4IvhaqFMj-83BjU/edit#gid=1152106829&amp;range=A11:V11</t>
      </text>
    </comment>
    <comment authorId="0" ref="F127">
      <text>
        <t xml:space="preserve">Accepted result at cited scope; recorded follow-up open</t>
      </text>
    </comment>
    <comment authorId="0" ref="J259">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Q29 and NF-09
Prior note, preserved verbatim:
Q29 and NF-09</t>
      </text>
    </comment>
    <comment authorId="0" ref="G127">
      <text>
        <t xml:space="preserve">Accepted scoped barrier.</t>
      </text>
    </comment>
    <comment authorId="0" ref="I127">
      <text>
        <t xml:space="preserve">All exact source anchors:
ALG-037 | Catalogue: ALG-037 | https://docs.google.com/spreadsheets/d/1BHaGJHkXxf_UfZdyTKF2zrWNFzIP4IvhaqFMj-83BjU/edit#gid=214001001&amp;range=A138:AF138
ALG-037 | novelity breakthough: ALG-037 | https://docs.google.com/spreadsheets/d/1BHaGJHkXxf_UfZdyTKF2zrWNFzIP4IvhaqFMj-83BjU/edit#gid=214001003&amp;range=A148:Z148</t>
      </text>
    </comment>
    <comment authorId="0" ref="J127">
      <text>
        <t xml:space="preserve">https://github.com/AgentSlop-Si/research/blob/main/math/archive/objects/a4/a43000db2239e4d79eae277cd40055e2b0cfab0c9ae38b0ab8238f34865493cc__RECOVERED_RESEARCH.md | export SHA256 a43000db2239e4d79eae277cd40055e2b0cfab0c9ae38b0ab8238f34865493cc</t>
      </text>
    </comment>
    <comment authorId="0" ref="A260">
      <text>
        <t xml:space="preserve">Unranked source record; stable-ID order; open work before closed stages
Rank is workflow priority, not a breakthrough score.</t>
      </text>
    </comment>
    <comment authorId="0" ref="B260">
      <text>
        <t xml:space="preserve">Kinds: Fusion workflow
Explicit aliases: </t>
      </text>
    </comment>
    <comment authorId="0" ref="C260">
      <text>
        <t xml:space="preserve">2026-10-11 22:05 UTC; independently accepted bounded Weil convention/API.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Prior displayed cell,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Prior note,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
No general FFT lower bound, no new Weil representation theory and no transfer across mismatched cyclic/tensor targets.</t>
      </text>
    </comment>
    <comment authorId="0" ref="A128">
      <text>
        <t xml:space="preserve">Unranked source record; stable-ID order; open work before closed stages
Rank is workflow priority, not a breakthrough score.</t>
      </text>
    </comment>
    <comment authorId="0" ref="B128">
      <text>
        <t xml:space="preserve">Kinds: Canonical claim, Canonical catalogue claim
Explicit aliases: </t>
      </text>
    </comment>
    <comment authorId="0" ref="F260">
      <text>
        <t xml:space="preserve">2026-10-11 22:05 UTC; independently accepted bounded Weil convention/API.
Bounded rejection-only API independently accepted; non-rejection stays inconclusive and general Weil/Green fusion remains open.
Prior displayed cell, preserved verbatim:
Scoped result recorded; follow-up remains
Prior note, preserved verbatim:
Scoped result recorded; follow-up remains</t>
      </text>
    </comment>
    <comment authorId="0" ref="C128">
      <text>
        <t xml:space="preserve">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
Next comparison: Compare the exact error norm and scale with sparse Fourier recovery, sampling and rank barriers; a sublinear per-bin scale need not imply meaningful relative-l2 accuracy.</t>
      </text>
    </comment>
    <comment authorId="0" ref="G260">
      <text>
        <t xml:space="preserve">2026-10-11 22:05 UTC; independently accepted bounded Weil convention/API.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Prior displayed cell, preserved verbatim:
A common, exact monomial-equivalence rejection certificate using support patterns and permitted cross-ratio groups/orders.
Prior note, preserved verbatim:
A common, exact monomial-equivalence rejection certificate using support patterns and permitted cross-ratio groups/orders.</t>
      </text>
    </comment>
    <comment authorId="0" ref="I260">
      <text>
        <t xml:space="preserve">All exact source anchors:
NF-01 | Fusion list row12 | https://docs.google.com/spreadsheets/d/1BHaGJHkXxf_UfZdyTKF2zrWNFzIP4IvhaqFMj-83BjU/edit#gid=1242754826&amp;range=A12:V12
NF-01 | Prior work row19 | https://docs.google.com/spreadsheets/d/1BHaGJHkXxf_UfZdyTKF2zrWNFzIP4IvhaqFMj-83BjU/edit#gid=562593543&amp;range=A19:V19</t>
      </text>
    </comment>
    <comment authorId="0" ref="F128">
      <text>
        <t xml:space="preserve">2026-10-12 21:00 UTC; scoped review label clarification, research remains open.
Conditional all-N completion review recorded; integrated decoder and concrete word costs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0">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P11
Prior note, preserved verbatim:
P11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128">
      <text>
        <t xml:space="preserve">Historical S33 static exact-scope audit located; canonical linked control-variate reviews are not an independent all-N Green-bridge proof. S33 records general_correctness_proved=false and 33 numerical controls using a DFT oracle. No falsity of the residual implication is inferred.</t>
      </text>
    </comment>
    <comment authorId="0" ref="K260">
      <text>
        <t xml:space="preserve">2026-10-11 22:05 UTC; independently accepted bounded Weil convention/API.
2026-10-11 22:05 UTC
Prior displayed cell, preserved verbatim:
2026-10-11 17:24–17:31 UTC</t>
      </text>
    </comment>
    <comment authorId="0" ref="I128">
      <text>
        <t xml:space="preserve">All exact source anchors:
ALG-038 | Catalogue: ALG-038 | https://docs.google.com/spreadsheets/d/1BHaGJHkXxf_UfZdyTKF2zrWNFzIP4IvhaqFMj-83BjU/edit#gid=214001001&amp;range=A139:AF139
ALG-038 | novelity breakthough: ALG-038 | https://docs.google.com/spreadsheets/d/1BHaGJHkXxf_UfZdyTKF2zrWNFzIP4IvhaqFMj-83BjU/edit#gid=214001003&amp;range=A149:Z149</t>
      </text>
    </comment>
    <comment authorId="0" ref="J128">
      <text>
        <t xml:space="preserve">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text>
    </comment>
    <comment authorId="0" ref="A261">
      <text>
        <t xml:space="preserve">Unranked source record; stable-ID order; open work before closed stages
Rank is workflow priority, not a breakthrough score.</t>
      </text>
    </comment>
    <comment authorId="0" ref="B261">
      <text>
        <t xml:space="preserve">Kinds: Fusion workflow
Explicit aliases: </t>
      </text>
    </comment>
    <comment authorId="0" ref="C261">
      <text>
        <t xml:space="preserve">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
Local dominance/generic dimension or a singular commutator does not construct Fourier; fixed-stage rejection is not unrestricted impossibility.</t>
      </text>
    </comment>
    <comment authorId="0" ref="A129">
      <text>
        <t xml:space="preserve">Unranked source record; stable-ID order; open work before closed stages
Rank is workflow priority, not a breakthrough score.</t>
      </text>
    </comment>
    <comment authorId="0" ref="B129">
      <text>
        <t xml:space="preserve">Kinds: Canonical claim, Canonical catalogue claim
Explicit aliases: </t>
      </text>
    </comment>
    <comment authorId="0" ref="F261">
      <text>
        <t xml:space="preserve">Accepted result at cited scope; recorded follow-up open</t>
      </text>
    </comment>
    <comment authorId="0" ref="C129">
      <text>
        <t xml:space="preserve">Recursively produced polynomial right-hand sides require coefficient convolution not charged by constant-input proof. Separate invertibility guards fail: explicit finite-field counterexamples require coupled Schur guard.
No new current closure; historical limitations remain.
Next comparison: Compare classical volume, uncertainty, Schur and selected-output tools under the exact source/retained-state interface; account for normalization and information dimension.</t>
      </text>
    </comment>
    <comment authorId="0" ref="G261">
      <text>
        <t xml:space="preserve">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61">
      <text>
        <t xml:space="preserve">All exact source anchors:
NF-02 | Fusion list row13 | https://docs.google.com/spreadsheets/d/1BHaGJHkXxf_UfZdyTKF2zrWNFzIP4IvhaqFMj-83BjU/edit#gid=1242754826&amp;range=A13:V13</t>
      </text>
    </comment>
    <comment authorId="0" ref="F129">
      <text>
        <t xml:space="preserve">Accepted result at cited scope; recorded follow-up open</t>
      </text>
    </comment>
    <comment authorId="0" ref="J261">
      <text>
        <t xml:space="preserve">P07, SP01, SP12, SP05, SP06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129">
      <text>
        <t xml:space="preserve">Accepted scoped jet/frontier theorem.</t>
      </text>
    </comment>
    <comment authorId="0" ref="I129">
      <text>
        <t xml:space="preserve">All exact source anchors:
ALG-039 | Catalogue: ALG-039 | https://docs.google.com/spreadsheets/d/1BHaGJHkXxf_UfZdyTKF2zrWNFzIP4IvhaqFMj-83BjU/edit#gid=214001001&amp;range=A140:AF140
ALG-039 | novelity breakthough: ALG-039 | https://docs.google.com/spreadsheets/d/1BHaGJHkXxf_UfZdyTKF2zrWNFzIP4IvhaqFMj-83BjU/edit#gid=214001003&amp;range=A150:Z150</t>
      </text>
    </comment>
    <comment authorId="0" ref="J129">
      <text>
        <t xml:space="preserve">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text>
    </comment>
    <comment authorId="0" ref="A262">
      <text>
        <t xml:space="preserve">Unranked source record; stable-ID order; open work before closed stages
Rank is workflow priority, not a breakthrough score.</t>
      </text>
    </comment>
    <comment authorId="0" ref="B262">
      <text>
        <t xml:space="preserve">Kinds: Fusion workflow
Explicit aliases: </t>
      </text>
    </comment>
    <comment authorId="0" ref="C262">
      <text>
        <t xml:space="preserve">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Prior displayed cell, preserved verbatim:
Supply coefficient representation, precision/error and complete implementation cost for finite-word transfer. Specific supplied-root dyadic recognition model; root discovery and bounded-word numerics excluded.
Prior note, preserved verbatim:
Supply coefficient representation, precision/error and complete implementation cost for finite-word transfer.
Specific supplied-root dyadic recognition model; root discovery and bounded-word numerics excluded.</t>
      </text>
    </comment>
    <comment authorId="0" ref="A130">
      <text>
        <t xml:space="preserve">Unranked source record; stable-ID order; open work before closed stages
Rank is workflow priority, not a breakthrough score.</t>
      </text>
    </comment>
    <comment authorId="0" ref="B130">
      <text>
        <t xml:space="preserve">Kinds: Canonical claim, Canonical catalogue claim
Explicit aliases: </t>
      </text>
    </comment>
    <comment authorId="0" ref="F262">
      <text>
        <t xml:space="preserve">2026-10-12 00:47 UTC; independently accepted finite-word interface diagnosis.
Exact-field results retained. Independently accepted finite-word input-information/conditioning obstruction and paid quadratic-field extraction control; the broad numerical construction remains progressed_open.
Prior displayed cell, preserved verbatim:
Accepted result at cited scope; recorded follow-up open
Prior note, preserved verbatim:
Accepted result at cited scope; recorded follow-up open</t>
      </text>
    </comment>
    <comment authorId="0" ref="C130">
      <text>
        <t xml:space="preserve">No closed faster Fourier recurrence. Cancellation/depathing must count free-boundary source costs rather than assuming independent packet work.
No new current closure; historical limitations remain.
Next comparison: Compare classical volume, uncertainty, Schur and selected-output tools under the exact source/retained-state interface; account for normalization and information dimension.</t>
      </text>
    </comment>
    <comment authorId="0" ref="G262">
      <text>
        <t xml:space="preserve">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Prior displayed cell, preserved verbatim:
Accepted exact-field sparse-character evaluation with shared inverse and paid recognition/sector work. Reviewed update: Uniform O(N) exact-field whole-vector average, rank formulas, O(N min(ell+1,K-ell)) sectors and all-odd same-K support exclusion accepted.…
Prior note, preserved verbatim: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text>
    </comment>
    <comment authorId="0" ref="I262">
      <text>
        <t xml:space="preserve">All exact source anchors:
NF-04 | Fusion list row19 | https://docs.google.com/spreadsheets/d/1BHaGJHkXxf_UfZdyTKF2zrWNFzIP4IvhaqFMj-83BjU/edit#gid=1242754826&amp;range=A19:V19</t>
      </text>
    </comment>
    <comment authorId="0" ref="F130">
      <text>
        <t xml:space="preserve">Accepted result at cited scope; recorded follow-up open</t>
      </text>
    </comment>
    <comment authorId="0" ref="J262">
      <text>
        <t xml:space="preserve">2026-10-12 00:47 UTC; independently accepted finite-word interface diagnosis.
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
Prior displayed cell, preserved verbatim:
H01, P05, SP07, SP08
Prior note, preserved verbatim:
H01, P05, SP07, SP08</t>
      </text>
    </comment>
    <comment authorId="0" ref="G130">
      <text>
        <t xml:space="preserve">Accepted identity/source improvement with unresolved retained solve.</t>
      </text>
    </comment>
    <comment authorId="0" ref="K262">
      <text>
        <t xml:space="preserve">2026-10-12 00:47 UTC; independently accepted finite-word interface diagnosis.
2026-10-12 00:47 UTC
Prior displayed cell, preserved verbatim:
2026-10-11 17:24–17:31 UTC</t>
      </text>
    </comment>
    <comment authorId="0" ref="I130">
      <text>
        <t xml:space="preserve">All exact source anchors:
ALG-040 | Catalogue: ALG-040 | https://docs.google.com/spreadsheets/d/1BHaGJHkXxf_UfZdyTKF2zrWNFzIP4IvhaqFMj-83BjU/edit#gid=214001001&amp;range=A141:AF141
ALG-040 | novelity breakthough: ALG-040 | https://docs.google.com/spreadsheets/d/1BHaGJHkXxf_UfZdyTKF2zrWNFzIP4IvhaqFMj-83BjU/edit#gid=214001003&amp;range=A151:Z151</t>
      </text>
    </comment>
    <comment authorId="0" ref="J130">
      <text>
        <t xml:space="preserve">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text>
    </comment>
    <comment authorId="0" ref="A263">
      <text>
        <t xml:space="preserve">Unranked source record; stable-ID order; open work before closed stages
Rank is workflow priority, not a breakthrough score.</t>
      </text>
    </comment>
    <comment authorId="0" ref="B263">
      <text>
        <t xml:space="preserve">Kinds: Fusion workflow
Explicit aliases: </t>
      </text>
    </comment>
    <comment authorId="0" ref="C263">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In surviving sizes, settle all-row Fourier membership rather than local Jacobian dominance. Individually routed Hamiltonian-cycle inverses; specified external freedom; no stage-product extension.
Prior note, preserved verbatim:
In surviving sizes, settle all-row Fourier membership rather than local Jacobian dominance.
Individually routed Hamiltonian-cycle inverses; specified external freedom; no stage-product extension.</t>
      </text>
    </comment>
    <comment authorId="0" ref="A131">
      <text>
        <t xml:space="preserve">Unranked source record; stable-ID order; open work before closed stages
Rank is workflow priority, not a breakthrough score.</t>
      </text>
    </comment>
    <comment authorId="0" ref="B131">
      <text>
        <t xml:space="preserve">Kinds: Canonical claim, Canonical catalogue claim
Explicit aliases: </t>
      </text>
    </comment>
    <comment authorId="0" ref="F263">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Accepted result at cited scope; recorded follow-up open
Prior note, preserved verbatim:
Accepted result at cited scope; recorded follow-up open</t>
      </text>
    </comment>
    <comment authorId="0" ref="C131">
      <text>
        <t xml:space="preserve">Row normalization destroys this determinant witness; arbitrary coefficient gains or different source interfaces escape. Exact alias identities do not causally compute future states.
No new current closure; historical limitations remain.
Next comparison: Compare classical volume, uncertainty, Schur and selected-output tools under the exact source/retained-state interface; account for normalization and information dimension.</t>
      </text>
    </comment>
    <comment authorId="0" ref="G263">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Prior note,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text>
    </comment>
    <comment authorId="0" ref="I263">
      <text>
        <t xml:space="preserve">All exact source anchors:
NF-06 | Fusion list row21 | https://docs.google.com/spreadsheets/d/1BHaGJHkXxf_UfZdyTKF2zrWNFzIP4IvhaqFMj-83BjU/edit#gid=1242754826&amp;range=A21:V21</t>
      </text>
    </comment>
    <comment authorId="0" ref="F131">
      <text>
        <t xml:space="preserve">2026-10-12 21:00 UTC; scoped review label clarification, research remains open.
Bounded-coefficient exposed-packet lower bound reviewed; normalized and broader interfaces remain outside scope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3">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H03, P08, P10, SP05, SP06
Prior note, preserved verbatim:
H03, P08, P10, SP05, SP06</t>
      </text>
    </comment>
    <comment authorId="0" ref="G131">
      <text>
        <t xml:space="preserve">Independent audit accepts model-scoped lower bound.</t>
      </text>
    </comment>
    <comment authorId="0" ref="I131">
      <text>
        <t xml:space="preserve">All exact source anchors:
ALG-041 | Catalogue: ALG-041 | https://docs.google.com/spreadsheets/d/1BHaGJHkXxf_UfZdyTKF2zrWNFzIP4IvhaqFMj-83BjU/edit#gid=214001001&amp;range=A142:AF142
ALG-041 | novelity breakthough: ALG-041 | https://docs.google.com/spreadsheets/d/1BHaGJHkXxf_UfZdyTKF2zrWNFzIP4IvhaqFMj-83BjU/edit#gid=214001003&amp;range=A152:Z152</t>
      </text>
    </comment>
    <comment authorId="0" ref="J131">
      <text>
        <t xml:space="preserve">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text>
    </comment>
    <comment authorId="0" ref="A264">
      <text>
        <t xml:space="preserve">Unranked source record; stable-ID order; open work before closed stages
Rank is workflow priority, not a breakthrough score.</t>
      </text>
    </comment>
    <comment authorId="0" ref="B264">
      <text>
        <t xml:space="preserve">Kinds: Fusion workflow
Explicit aliases: </t>
      </text>
    </comment>
    <comment authorId="0" ref="C264">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Give an actual charged stable constructor before asserting speed or general computational complexity. PE=I does not guarantee alpha!=0; no free nonrational normalization or uncharged E/P.
Prior note, preserved verbatim:
Give an actual charged stable constructor before asserting speed or general computational complexity.
PE=I does not guarantee alpha!=0; no free nonrational normalization or uncharged E/P.</t>
      </text>
    </comment>
    <comment authorId="0" ref="A132">
      <text>
        <t xml:space="preserve">Unranked source record; stable-ID order; open work before closed stages
Rank is workflow priority, not a breakthrough score.</t>
      </text>
    </comment>
    <comment authorId="0" ref="B132">
      <text>
        <t xml:space="preserve">Kinds: Canonical claim, Canonical catalogue claim
Explicit aliases: </t>
      </text>
    </comment>
    <comment authorId="0" ref="F264">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Accepted result at cited scope; recorded follow-up open
Prior note, preserved verbatim:
Accepted result at cited scope; recorded follow-up open</t>
      </text>
    </comment>
    <comment authorId="0" ref="C132">
      <text>
        <t xml:space="preserve">No free historical output tape or nonunitary gates in unitary lower bound. Normalized rows have all minors &lt;=1, so earlier determinant proof cannot be reused.
No new current closure; historical limitations remain.
Next comparison: Compare classical volume, uncertainty, Schur and selected-output tools under the exact source/retained-state interface; account for normalization and information dimension.</t>
      </text>
    </comment>
    <comment authorId="0" ref="G264">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Prior note,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text>
    </comment>
    <comment authorId="0" ref="I264">
      <text>
        <t xml:space="preserve">All exact source anchors:
NF-07 | Fusion list row22 | https://docs.google.com/spreadsheets/d/1BHaGJHkXxf_UfZdyTKF2zrWNFzIP4IvhaqFMj-83BjU/edit#gid=1242754826&amp;range=A22:V22</t>
      </text>
    </comment>
    <comment authorId="0" ref="F132">
      <text>
        <t xml:space="preserve">Accepted result at cited scope; recorded follow-up open</t>
      </text>
    </comment>
    <comment authorId="0" ref="J264">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SP09, SP10
Prior note, preserved verbatim:
SP09, SP10</t>
      </text>
    </comment>
    <comment authorId="0" ref="G132">
      <text>
        <t xml:space="preserve">Accepted after independent normalized audit.</t>
      </text>
    </comment>
    <comment authorId="0" ref="I132">
      <text>
        <t xml:space="preserve">All exact source anchors:
ALG-042 | Catalogue: ALG-042 | https://docs.google.com/spreadsheets/d/1BHaGJHkXxf_UfZdyTKF2zrWNFzIP4IvhaqFMj-83BjU/edit#gid=214001001&amp;range=A143:AF143
ALG-042 | novelity breakthough: ALG-042 | https://docs.google.com/spreadsheets/d/1BHaGJHkXxf_UfZdyTKF2zrWNFzIP4IvhaqFMj-83BjU/edit#gid=214001003&amp;range=A153:Z153</t>
      </text>
    </comment>
    <comment authorId="0" ref="J132">
      <text>
        <t xml:space="preserve">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text>
    </comment>
    <comment authorId="0" ref="A265">
      <text>
        <t xml:space="preserve">Unranked source record; stable-ID order; open work before closed stages
Rank is workflow priority, not a breakthrough score.</t>
      </text>
    </comment>
    <comment authorId="0" ref="B265">
      <text>
        <t xml:space="preserve">Kinds: Fusion workflow
Explicit aliases: </t>
      </text>
    </comment>
    <comment authorId="0" ref="C265">
      <text>
        <t xml:space="preserve">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Prior displayed cell, preserved verbatim:
For proposed fused graph, prove a whole-target gate bound and count actual branches separately. They constrain distinct resources and are not multiplied; isolated stage ranks are not additive.
Prior note, preserved verbatim:
For proposed fused graph, prove a whole-target gate bound and count actual branches separately.
They constrain distinct resources and are not multiplied; isolated stage ranks are not additive.</t>
      </text>
    </comment>
    <comment authorId="0" ref="A133">
      <text>
        <t xml:space="preserve">Unranked source record; stable-ID order; open work before closed stages
Rank is workflow priority, not a breakthrough score.</t>
      </text>
    </comment>
    <comment authorId="0" ref="B133">
      <text>
        <t xml:space="preserve">Kinds: Canonical claim, Canonical catalogue claim
Explicit aliases: </t>
      </text>
    </comment>
    <comment authorId="0" ref="F265">
      <text>
        <t xml:space="preserve">2026-10-12 00:14 UTC; independently accepted bounded NF08 whole-target scalar resources.
Whole-target nonbase-scalar rank theorem, quadratic equality, disjoint-input composition and exact F3 sharing counterexample independently accepted. The broader NF-08 resource gate remains progressed/open.
Prior displayed cell, preserved verbatim:
Accepted result at cited scope; recorded follow-up open
Prior note, preserved verbatim:
Accepted result at cited scope; recorded follow-up open</t>
      </text>
    </comment>
    <comment authorId="0" ref="C133">
      <text>
        <t xml:space="preserve">Blocks require &gt;=Q channels in stated balanced local model; no short stencil/bounded quasiseparability/single sparse inverse with monomial ends. General Cauchy fast multiplication and changing interfaces remain allowed.
No new current closure; historical limitations remain.
Next comparison: Compare classical volume, uncertainty, Schur and selected-output tools under the exact source/retained-state interface; account for normalization and information dimension.</t>
      </text>
    </comment>
    <comment authorId="0" ref="G265">
      <text>
        <t xml:space="preserve">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Prior displayed cell,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
Prior note,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t>
      </text>
    </comment>
  </commentList>
</comments>
</file>

<file path=xl/sharedStrings.xml><?xml version="1.0" encoding="utf-8"?>
<sst xmlns="http://schemas.openxmlformats.org/spreadsheetml/2006/main" count="18384" uniqueCount="6661">
  <si>
    <t>All 30 existing views retained. Fusion rows compose related claims and are not counted as separate discoveries.</t>
  </si>
  <si>
    <t>Existing fusions, new supported compositions and candidates are separate states. Compatible terminology alone is not a theorem.</t>
  </si>
  <si>
    <t>[2026-10-13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13 October2026:331 unique IDs,178 canonical claims and216 novelty views. Independently accepted at stated scope: uniform p13 PREFIX; b27 residual/fusion; b29 residual; supplied-root rank-two CHIRP; finite q-torus positive control; local Gaussian precision analysis. Current remaining tasks: both-prime PREFIX71, b29 all-A overlap60, HIKP60 unchanged, optional-root CHIRP55, q-torus comparison50 and FUS-02 source comparison38. Three named residual/PREFIX predecessor tasks are CLOSED/capped15. All frozen scores and historical text are preserved.</t>
  </si>
  <si>
    <t>46 current records: Q01–Q37 plus nine later source-family/continuation rows. The original 37-task checkpoint (the original 33 plus four audits) is retained in rows Q01–Q37. Current proof, construction, priority and implementation states are separate. Row totals are not discovery counts.</t>
  </si>
  <si>
    <t>ID</t>
  </si>
  <si>
    <t>Task ID</t>
  </si>
  <si>
    <t>Area</t>
  </si>
  <si>
    <t>Fusion ID</t>
  </si>
  <si>
    <t>Theorem or view</t>
  </si>
  <si>
    <t>Task</t>
  </si>
  <si>
    <t>Proof status</t>
  </si>
  <si>
    <t>Current result</t>
  </si>
  <si>
    <t>Activity</t>
  </si>
  <si>
    <t>Priority and prior work</t>
  </si>
  <si>
    <t>Combination</t>
  </si>
  <si>
    <t>Practical executor</t>
  </si>
  <si>
    <t>Paper proof</t>
  </si>
  <si>
    <t>Remaining scope</t>
  </si>
  <si>
    <t>Current position</t>
  </si>
  <si>
    <t>Queue IDs</t>
  </si>
  <si>
    <t>Current finding</t>
  </si>
  <si>
    <t>What happens next</t>
  </si>
  <si>
    <t>Proof IDs</t>
  </si>
  <si>
    <t>What would finish this?</t>
  </si>
  <si>
    <t>Result or proposal</t>
  </si>
  <si>
    <t>Construction or data</t>
  </si>
  <si>
    <t>Review IDs</t>
  </si>
  <si>
    <t>Dependencies</t>
  </si>
  <si>
    <t>Important boundary</t>
  </si>
  <si>
    <t>Review coverage</t>
  </si>
  <si>
    <t>Publication readiness</t>
  </si>
  <si>
    <t>Next action</t>
  </si>
  <si>
    <t>FUS-01</t>
  </si>
  <si>
    <t>Q01</t>
  </si>
  <si>
    <t>All-length norm-certified Fourier compiler</t>
  </si>
  <si>
    <t>Proof closed</t>
  </si>
  <si>
    <t>Verify all-length finite-word Fourier</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</si>
  <si>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</si>
  <si>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CURRENT COVERAGE: All 178 canonical claims and 38 supplemental views are inventoried. Exact source-byte checks are complete; proof-review depth remains explicit per row.
[Updated 2026-10-11 13:56 UTC]
Prior dated record, preserved verbatim:
37 concrete tasks cover all 30 existing theorem views. All 178 statement catalogue rows are now in the Catalogue tab.
[2026-10-10 13:10 UTC checkpoint] The public coverage ledger preserves all 178 canonical catalogue IDs, with 377 included source references rehashed successfully and one deliberate third-party omission. These are indexed records, not 178 newly audited full proofs. The 72 historical reference gaps are classified evidence/representation gaps, not 72 lost uploads. Coverage is separate from proof acceptance. See math/updates/2026-10-10-1310/coverage/README.txt.
[2026-10-10 14:03 UTC; accepted reviews] The eight-file intake contains seven repeats and one distinct Phase42 source; accepted findings are appended under existing stable keys. The four-review 13:40 and eight-file intake packets have been delivered in Library. GitHub publication of this material is paused at this checkpoint. Q01 consolidation, the scoped Schur–q-defect gate and small-order synthesis editorial v2 are accepted separately. Catalogue remains 178 IDs; source comparisons remain 18 entries; no discovery recount or ranking change.
[2026-10-10; reviewed 14:53 cycle] The six previously queued packets were published to private AgentSlop-Si/research at 14:54 UTC, commit 1f38d2c08f16e5592df1aad170aaee861bae70b0. Remote bytes and preserved earlier files were verified. This supersedes the dated publication-pause checkpoint. Commit: https://github.com/AgentSlop-Si/research/commit/1f38d2c08f16e5592df1aad170aaee861bae70b0
[2026-10-10; complete existing-catalogue review reconciliation] All 178 canonical IDs have a documented review outcome in 21 nonoverlapping packets: 174 proved-scoped, 1 failed, 1 open/blocked, 1 review-missing (ALG-074), and 1 awaiting-source (ALG-075). These are scoped internal mathematical classifications, including classical/supporting and restricted results, not 174 new theorems or wholly replayed certificates. Exact scopes, corrections, checks, historical replay limits and source gaps are appended in Catalogue W:Z; A:V and original ordering remain historical/current evidence. Supplemental groups and all uploaded attachments are not certified by this 178-ID count. No new fusion or novelty recount.
[2026-10-10 22:16 UTC; independently reviewed source-evidence addendum] Recovered exact source bodies close the current C05, ALG-071 and ALG-077 absence notes; ALG-074’s previously omitted upstream proof is now recovered, attributed and read. ALG-075’s original access-note identity and qualified conditional orientation analysis are recovered, while its corrected 1976 construction remains unavailable. Historical statements and prior snapshots are preserved. Whole-row outcomes and 174/1/1/1/1 totals are unchanged; no new proof, replay, novelty or production claim.
[2026-10-10 23:11 UTC; frozen upload-identity register] All 244 frozen upload IDs are covered exactly once: 94 archival joins retained and 150 exact joins across ten disjoint batches; zero unresolved identity joins. Same-byte uploads remain separate. Source/member, direct-review, predecessor and export-alias roles remain distinct; no new proof acceptance or whole-package review claim. Later nine arrivals (12 files) and separately reviewed CFGL/FCML are outside this frozen set; this is not an exhaustive all-account inventory. The private Library register passed independent checks and byte-for-byte readback. Catalogue outcomes and open research obligations are unchanged.</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</si>
  <si>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Final finite-word proof and eager numerical implementation are different milestones.</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</si>
  <si>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20:16 UTC; workflow reconciliation]
Current linked gates are distinct: Q01 lacks feasible full certified preparation/production execution; Q16’s blocker/local-certificate review is complete but the source-pinned finite-word sparse engine is missing; Q30’s canonical spectral/preparation and b=1 full-Q inverse contracts are accepted but an independent paid P/Fourier executor is missing; Q32’s fixed canonical/native experiment is accepted, leaving production qualification and matched-accuracy optimized-FFT comparison. No accepted component closes these end-to-end gates.
Prior dated record, preserved verbatim:
[2026-10-11 16:24 UTC; current assignment and dependency reconciliation]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
Prior dated record, preserved verbatim:
Implementation pending; External model/priority comparison remains open.
Q01: Final finite-word proof and eager numerical implementation are different milestones.
Q16: Ideal HIKP arithmetic. No relative-l2 guarantee or finite-word sparse-engine certificate.
Q30: Provide stable sup-norm multiplier preparation and useful complex spectral floor under the compiler word/range contract; include precision and full costs.
Q32: Repair universal setup-count assertion, certify graph-wise internal rounding and actual coefficient preparation, then benchmark the full charged implementation.</t>
  </si>
  <si>
    <t>Q01, Q16, Q30, Q32</t>
  </si>
  <si>
    <t>P01, P05, L02, H01, SP03, SP07, SP04</t>
  </si>
  <si>
    <t>[2026-10-11 23:59 UTC; independently accepted complete Q30 superlinear baseline]
Q30 component only; other theorem components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</si>
  <si>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FUS-02</t>
  </si>
  <si>
    <t>Remove a local discriminant guard and carry arithmetic to legal banks</t>
  </si>
  <si>
    <t>External model/priority comparison remains open. Weak-approximation headline has strong prior art. Exact transfer priority unresolved. Spectral transfer and Stieltjes-Wigert mechanism classical; no novel generic inverse claim. Fixed-size arithmetic and classical factorization mechanisms do not establish asymptotic novelty.</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</si>
  <si>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Corrected fixed-word theorem; explicit 2 ≤ t ≤ n domain, total encoding and charged multiword fallback.
[2026-10-10 14:03 UTC; accepted reviews] Consolidation v3 preserves canonical all-length interpolation: O(N log N/log log N) at fixed and inverse-polylog accuracy, O(N) words, represented-input relative-l2 error, 2 &lt;= t &lt;= ceil(log2(N+1)), and separately charged high-precision fallback. Accepted Taylor alternative has tail 4/R!, the same fixed-accuracy order and weaker inverse-polylog order O(N log N/log log log N); exact separated-correction rank is N/gcd(N,L). Pointwise composition assumes no rounded-backend linearity. Eager production execution and external priority remain open. Sources: accepted 13:40 packet and Q01 finalization v3.
[2026-10-10 14:14 UTC; independently accepted packed extension] For every integer N&gt;=2, n=ceil(log2(N+1)) and supplied 2&lt;=t&lt;=n, the accepted paired dyadic backend and all-length compiler give cold O_c(N(t+log2(n+1))) word work, O_c(N) words and deterministic relative-l2 error &lt;=2^-t. Inputs are represented O(log N)-bit dyadics with polynomial dynamic range; the address-capable RAM has sufficiently wide growing words w=C(c)n and unit-cost word multiplication/division. All preparation, memory and outputs are charged. Fixed and inverse-polylog tolerances give O(N log log N); t=Theta(log N) gives only O(N log N). This is a stronger new-to-project theorem; earlier compiler proofs remain valid. Packed-FFT mechanisms are known, including Chan et al., arXiv:2310.13174 Appendix B. Historical priority remains unresolved; production execution and practical speedup are unvalidated. No exact-complex or bit-complexity claim.
[2026-10-10; reviewed 14:53 cycle] Independent review accepts the phase-separated response-table refinement. With R=2^b, S=R^P, Q=2^g and d=log2(P), charged entries become S²+(Q−1+d)S+QR+R² instead of (Q−1)S²+dS. Two large-stage lookups and an extra rounding are accounted for; this is not bitwise identical to the old executor. Dyadic backend preparation is O(N^1/8), while the all-length wrapper retains N^1/4 poly(log N) preparation. Total O(N(t+log log N)) work, O(N) words, error contract and literal guard remain unchanged. No production/practical speedup or priority claim.</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</si>
  <si>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</si>
  <si>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[2026-10-11 23:59 UTC; independently accepted complete Q30 superlinear baseline]
Q30 component only; other theorem components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Implementation pending</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</si>
  <si>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See Q29 for the broader composite extension.</t>
  </si>
  <si>
    <t>[2026-10-11 23:59 UTC; independently accepted complete Q30 superlinear baseline]
Q30 component only; other theorem components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Final finite-word proof and eager numerical implementation are different milestones.</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</si>
  <si>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t>
  </si>
  <si>
    <t>[2026-10-11 17:23 UTC; final NF-03 scoped independent acceptance]
NF-03 effective all-even construction is now independently accepted and recorded in the existing Fusion list row14 and linked Q20 row23. The explicit family has exponential conditioning/preparation penalties; practical conditioning, exact h-pole optimum and t=1 remain open. The30-cell cross-tab reconciliation verified17:21:38 UTC remains in force; no inventory/rank changes.
Earlier history (unchanged):
[2026-10-11 17:20 UTC; reviewed cross-tab reconciliation]
INVENTORY/SOURCE COVERAGE COMPLETE; RESEARCH STILL OPEN. Newly integrated: STR-Q3 template-budget acceptance; STR-Q5 qualified prior comparison and repaired exact-complex composition; fixed RS residual(1,5,2) reference acceptance; PREFIX v3 editorial fidelity PASS; CHIRP nine-source comparison acceptance with degree-heading repair. Counts remain178 canonical claims,216 register views,46 main queue entries and108 overlapping cross-tab workflow views. Scoped stages are complete; broader research/production/priority gates remain open. First GitHub checkpoint verified: https://github.com/AgentSlop-Si/research/commit/26a95c75fc70f0c098d10c3e752be716db07b2fa . Remaining historical archive publication is pending; no completed-upload claim for that batch.
Earlier history (unchanged):
[2026-10-11 16:45 UTC; current quick look]
INVENTORY / SOURCE COVERAGE COMPLETE; RESEARCH UNFINISHED.
New independently reviewed progress: PREFIX now has the maximum for arbitrary two-Sylow products and full optimizer structure for H×(C_p×C_p); RS and CHIRP have bounded reference implementations; periodic early-exit has a repaired bounded reference/crossover result; sparse transfer has a precise accepted first numerical blocker. Production, wider proof and historical-priority gates remain row-specific. The 178 canonical claims, 216 register views and 46 main queue entries are inventory counts, not completed research or novel discoveries. Existing workflow views (46 Research / 8 Next / 32 Incoming / 22 Fusion) overlap and must not be added as unique jobs.
Prior dated record, preserved verbatim:
[2026-10-11 16:16 UTC; live workflow reconciliation]
INVENTORY / SOURCE COVERAGE COMPLETE; RESEARCH UNFINISHED.
The completed inventory covers 178 canonical claims and 216 register views. It does not mean every proof extension, implementation, experiment or novelty check is finished.
Live workflow tabs contain 46 Research queue entries, 8 Next cycle entries, 32 Incoming queue records and 22 Fusion list views. They overlap; these are not additive counts of independent jobs or discoveries. Later intake has its own records.
Five Next cycle entries still carried Candidate labels; two are now assigned for concrete implementation/certificate work. Historical pending/running labels are being reconciled, without closing genuine open work.
Prior dated record, preserved verbatim:
QUICK LOOK — updated 2026-10-11 16:07 UTC
• PREFIX: independently accepted for H×C_(p^b), all b≥0, H any finite q-group, p≠q; exact maximum and all optimizers. Its separate known-bound comparison found no direct classical implication, without proving worldwide novelty.
• Q01: independently accepted conservative packing-guard extension. First t=2 wrapper guard v=704, but over 2^352 table words; no practical build or crossover established.
• Q27: 128 specified pinned three-coordinate exclusions accepted alongside all 561 pair exclusions. Full fiber remains open.
Coverage: 46 queue entries, 178 canonical claims, 216 register views; 14-family readiness recorded. Existing ranks and discovery counts unchanged.
Prior dated record, preserved verbatim:
[2026-10-11 16:00 UTC; final all-b independent acceptance]
LATEST ACCEPTED: PREFIX now covers H×C_(p^b) for every b≥0 and any finite q-group H with p≠q. Q01’s conservative packing guard is also independently accepted; the t=2 wrapper first passes that guard at v=704 but still needs over 2^352 table words and has no successful practical build. Q27’s 128 pinned triple exclusions remain accepted alongside 561 pairs.
Coverage and readiness totals remain 46 queue entries, 178 canonical claims, 216 register views and 14 ranked families. No rank or discovery-count change.
Prior dated record, preserved verbatim:
[2026-10-11 15:47 UTC; sealed updates]
LATEST ACCEPTED: PREFIX now includes H×C_(p²) for any finite q-group H and distinct prime p; Q27 now excludes 128 specified pinned same-stage triples as well as all 561 pairs. Both independent seals and the 11 existing-row edits passed byte/value/history checks.
Coverage stays 46 queue entries, 178 canonical claims and 216 register views; 14-family readiness is reconciled. Counts, family ranks and historical-priority status are unchanged.
Prior dated record, preserved verbatim:
COVERAGE CHECKPOINT: All 46 queue entries are ledgered (Q01–Q37 plus 9 named entries), and 14-family readiness notes are reconciled. No ranking or discovery-count change.
[2026-10-11 15:35 UTC]
Each entry distinguishes exact source/lineage coverage, fresh proof or finite controls, inherited acceptance and remaining obligations. Q03's original R11 body hash remains unrecovered despite the direct H02 proof/review binding. The 19 accepted, 6 rejected and 4 open supplement subclaims are separate review decisions, not task or discovery counts. Inventory remains 178 canonical claims and 216 register views; this is not an all-account attachment or full-reproof certificate. User checkpoint: Library libfile_27de3842d8148191a1a3fd2790bac621 v0, SHA256 ef1de66f864afee8091ffa794f1fae70b0af39a4837d687c6bc20882793ca551.
Prior dated record, preserved verbatim:
CURRENT: PREFIX H×C_p, RS finite certificates and ALG-079's mathematical solver repair are accepted at their stated scopes. Q01/Q03/Q11 source clarifications and the RS/ALG-079 additions are now integrated in this same table.
[2026-10-11 15:10 UTC; updates resumed after explicit permission]
Next: review CHIRP's proposed bit-cost supplement and finish specific Q14–Q26 source/review bindings. Implementation, growing-degree, general-nilpotent and historical-priority gaps remain claim-specific. Full inventory is 178 canonical claims and 216 register views; complete inventory/source coverage does not mean all proofs or executions have been replayed. The 15:03 Library checkpoint records the earlier paused state; subsequent verified table updates supersede that dated status.
Prior dated record, preserved verbatim:
NEXT: ALG-074 conditional-exponent proof/model scope and ALG-062 dispatcher completeness. Full-table inventory is complete; remaining proof depth is tracked per claim.
[Assigned cross-table work, verified 2026-10-11 14:30 UTC]
Prior dated record, preserved verbatim:
NEXT: Close specific proof/replay gaps. Current cross-table audits target M-GLOBAL-STAGES and ALG-033; full inventory coverage does not certify every complete proof.
[Updated 2026-10-11 13:56 UTC]
Prior dated record, preserved verbatim:
The catalogue preserves historical source fields and separate current overlays. Statement coverage is not a complete proof audit.
[2026-10-10] Review completion means documented outcomes, not universal theorem acceptance. ALG-074/075 source gaps, conditional constructors, finite-certificate replay limits and production/priority obligations remain explicit.
[2026-10-10 22:16 UTC] Current obligations: ALG-074 still needs independent proof/interface and restricted-search completeness review; ALG-075 still needs the corrected 1976 construction and full charged ledger. C05/ALG-071/ALG-077 source-absence limitations are resolved at their exact recorded provenance level; normalized receipt exports remain distinct from original bytes.
[2026-10-11 13:45 UTC; independently accepted closing round and current allocation]
The current full-table pass covers 178 canonical Catalogue IDs in two disjoint 89-entry halves, plus 38 supplemental register views (216 total register views); the live Research queue contains 46 entries. These are coverage inventories, not a claim that every complete proof or certificate has been independently replayed. Each auditor must distinguish manuscript review, exact replay, inherited results, finite controls, conditional arguments and source gaps.
[2026-10-11; first-half full-table coverage ledger completed]
All 89 canonical rows in Catalogue 4-92 and their 89 matching register views are inventoried. All 155 cited historical source references resolve to exact bytes (124 distinct hashes); 20 rows have at least one related current review-to-proof body-hash binding. That verifies artifact binding, not a new complete proof review or equivalence of every historical claim and later overlay. The snapshot records 79 R1 screening-only novelty views; the pass adds one bounded N=8 M-SCAN-DIMENSION replay without external novelty clearance. The other 89 canonical rows and 38 supplemental views are covered by the separate second-half pass. Source: Library libfile_aaf109ddddd48191a4318da7f7a19cb8 v0; SHA256 cfdcfba6ebfd32f12abc7beed09150e897f7d0e827db0a13f0292a40d83897fe.
[2026-10-11; both complete coverage ledgers consolidated]
The second pass completes Catalogue rows 93-181 (89 canonical IDs) and all 38 supplemental register views. All 223 cited second-half source references match exact bytes (208 distinct source bodies). Together the disjoint 89+89 passes cover all 178 canonical IDs and 216 register views, with first-half 155 and second-half 223 source references verified. This is complete inventory/provenance coverage, not complete mathematical proof review, full certificate replay or historical-priority clearance. ALG-014 receives only a fresh bounded recurrence/online-ledger review; ALG-074 receives source-availability evidence while its conditional exponent claims remain independently unreviewed. Second-half source: Library libfile_74e96ac06f688191b9e43bd6a269b976 v0; SHA256 3673f567bdd105318472bc8eacdebccaa84cf5e8b7803d421f5b437bfca8487e.</t>
  </si>
  <si>
    <t>R08, R09, R37, R18, R07, S10, S11, S12, S13, S20, I11, S14, S15, S16</t>
  </si>
  <si>
    <t>Q02, Q03, Q29</t>
  </si>
  <si>
    <t>H02, P04, SP02</t>
  </si>
  <si>
    <t>Scoped audit tasks resolved</t>
  </si>
  <si>
    <t>FUS-03</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</si>
  <si>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Final finite-word proof and eager numerical implementation are different milestones.</t>
  </si>
  <si>
    <t>Odd-character moment bounds strengthen routed separator certificates</t>
  </si>
  <si>
    <t>No additional constructive premise for the stated result</t>
  </si>
  <si>
    <t>Counts scoped task states, not independent novel discoveries or production-ready algorithms. Guarded and conditional results retain their limits.</t>
  </si>
  <si>
    <t>No open constructive premise for the stated finite-word theorem. Exact proof-source dependencies are the accepted packed dyadic backend, stable interpolation, all-length fallback and, if selected, separately accepted split-table refinement. ALG-033 sampling and aggregation are unrelated.
Prior dated record, preserved verbatim:
None required</t>
  </si>
  <si>
    <t>Audit tasks awaiting review</t>
  </si>
  <si>
    <t>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</si>
  <si>
    <t>External model/priority comparison remains open.</t>
  </si>
  <si>
    <t>Finite-stage certificate reconstruction is separate Q33.</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</si>
  <si>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t>
  </si>
  <si>
    <t>This counts submitted mathematical audits. R40 separately records the open regular-jet construction.</t>
  </si>
  <si>
    <t>Active investigations</t>
  </si>
  <si>
    <t>[2026-10-11 16:24 UTC; current assignment and dependency reconciliation]
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
Prior dated record, preserved verbatim:
Not applicable to abstract proof; Close Fourier-rank comparison blocked by final 2008 full text.
Q04: Finite-stage certificate reconstruction is separate Q33.
Q05: General deficit extension is tracked separately.
Q12: Final proof keeps one affine endpoint, or complex prime length for two arbitrary endpoints. No arbitrary-depth/approximate extension.
Q33: Uniform-in-N conditioning, exact priority and any all-length compatible construction remain open. Fresh data were reconstructed by the author; reviewer checked the proof rather than replaying every datum.
[2026-10-10 22:23 UTC audit; current-scope reconciliation] The final Delvaux–Van Barel 2008 comparison was already accepted at the earlier checkpoint; the first-line full-text blocker above is historical and is closed. The present reconciliation does not claim a new full-body source read or worldwide priority clearance. Retain the remaining model, certificate-replay and broader-priority limitations.</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</si>
  <si>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Lubinsky–Saff Theorem 3.2 directly supplies the chirp Hankel determinant, shifted RS annihilator and forced-diagonal product after explicit maps. Retain only specified legal-node/resonance/minimum and guarded content/carry applications for further priority review. Lubinsky–Saff mathematical-body access/comparison closed. It does not settle the accepted 3p/7p/11p half-order simplicity families; exact application priority and broader source review remain open.</t>
  </si>
  <si>
    <t>Q04, Q05, Q12, Q33</t>
  </si>
  <si>
    <t>Not applicable to abstract proof</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</si>
  <si>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Implementation pending</t>
  </si>
  <si>
    <t>H03, P08, P10, P15</t>
  </si>
  <si>
    <t>P01</t>
  </si>
  <si>
    <t>FUS-04</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</si>
  <si>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See Q29 for the broader composite extension.</t>
  </si>
  <si>
    <t>Conditioning and template diversity govern finite-word macro compilation</t>
  </si>
  <si>
    <t>Q02, Q03</t>
  </si>
  <si>
    <t>[2026-10-11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[2026-10-11; verified Q01 scope/dependency audit] Library libfile_2d9b0c7d214081918a01bd6bb51f3a2f v0; archive SHA256 1045092a472d7e171b5befc9ff61c08b135c5adc083db07a80828bd6817051e1. Exact Library readback and 22 payload hashes verified; eleven source hashes and seven acceptance/dependency edges checked. No new theorem, production executor or priority claim.
Prior dated record, preserved verbatim:
R08, R09, R37</t>
  </si>
  <si>
    <t>Q02</t>
  </si>
  <si>
    <t>R10, R11, S06, S07, S08, S09, S19</t>
  </si>
  <si>
    <t>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</si>
  <si>
    <t>Verify Hermite and RS guard removal</t>
  </si>
  <si>
    <t>[2026-10-11 17:20 UTC; reviewed cross-tab reconciliation]
Concrete non-Fourier family/template budget is now independently accepted at STR-Q3 scope. No broader unrestricted/scalar speedup, practical implementation or priority clearance.
Earlier history (unchanged):
Need a concrete non-Fourier family with paid envelopes and scaled-template budget.</t>
  </si>
  <si>
    <t>Hermite disk exclusion and half-order guard removal retained. Composite residual squarefreeness remains a guard.</t>
  </si>
  <si>
    <t>See Q29 for the broader composite extension.</t>
  </si>
  <si>
    <t>Accepted 9^r separator cutoff retained. New autocorrelation-deficit theorem adds asymmetric arbitrary-abelian block bounds and legal p-coprime trimming.</t>
  </si>
  <si>
    <t>None required</t>
  </si>
  <si>
    <t>Final Delvaux–Van Barel 2008 comparison complete. no matching inverse sum separator theorem in DV2008 final; worldwide unresolved. Classical overlap: Flat unitary/support uncertainty background: Theorem 1 and Lemma 2, pp.1588-1589.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Final Delvaux–Van Barel 2008 comparison complete. rank discrepancy bridge distinct relative to DV2008 final; worldwide unresolved. Classical overlap: Prime arbitrary-minor full spark is classical Theorem 4, pp.1592-1593. Final Delvaux–Van Barel 2008 comparison complete. specific Fourier Green application not in DV2008 final; worldwide unresolved.</t>
  </si>
  <si>
    <t>[2026-10-11 22:48 UTC; independently accepted declared-cap resource refusal only]
[2026-10-11; independent bounded acceptance of STR-Q3 declared-cap refusal] Q06 implementation component only: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Other FUS-04 components and obligations are unchanged.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
Earlier history (unchanged):
[2026-10-11 16:24 UTC; current assignment and dependency reconciliation]
CURRENT: The paid balancing/compiler theorem is accepted. Still missing is STR-Q3’s concrete non-Fourier family with certified envelopes and admissible scaled-template budget, and Q31’s Fourier-compatible regular source. Q30’s later canonical preparation/inverse results and Q32’s fixed count/rounding/native closure are already recorded; their independent P-executor and production gates remain open. No general fast compiler construction is supplied by those bounded closures.
Prior dated record, preserved verbatim:
Implementation pending; Classical perturbation, balancing and tabulation synthesis.
Q06: Need a concrete non-Fourier family with paid envelopes and scaled-template budget.
Q30: Provide stable sup-norm multiplier preparation and useful complex spectral floor under the compiler word/range contract; include precision and full costs.
Q31: Supply and charge an origin-regular shared formal quadratic-jet circuit. Piecewise constant/discontinuous finite-word rounding is not such a source.
Q32: Repair universal setup-count assertion, certify graph-wise internal rounding and actual coefficient preparation, then benchmark the full charged implementation.</t>
  </si>
  <si>
    <t>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</si>
  <si>
    <t>Q06, Q30, Q31, Q32</t>
  </si>
  <si>
    <t>H01, P05, P13, SP03, SP07, SP04</t>
  </si>
  <si>
    <t>H02, P04</t>
  </si>
  <si>
    <t>[2026-10-12 20:45 UTC; source-bound current-status clarification]
Historical assignment snapshots and numeric counts below are preserved; they are not counts of currently running workers or unreviewed proofs. The bounded STR-Q3/STR-Q4/STR-Q5, AESGR, RS/CHIRP review stages and Q30 complete superlinear P/Fourier baseline are independently accepted. Q32’s bounded matched algorithmic comparator and Q16’s two fixed admitted whole-output executions are also accepted. Broader research remains: feasible Q01 production; Q16 physical entropy, stable source interfaces and uniform totality; Q27 full target fiber; Q29 general/repeated-prime support; linear P/general Fourier acceleration beyond Q30’s accepted superlinear baseline; Q31 regular source; Q32 deployment; and the explicitly unproved Incoming/Fusion constructions. These open extensions must not be described as missing reviews of the completed bounded components.
Earlier dated history (preserved):
[2026-10-11 20:16 UTC; workflow reconciliation]
The assignment snapshots below are historical. Their STR-Q3/STR-Q4/STR-Q5, AESGR four-point, and RS/CHIRP v3 review stages are already completed at their bounded scopes; they must not be counted as pending review. Current research gates remain Q01 feasible production, Q16 finite-word sparse engine, Q27 full target fiber, Q29 general/repeated-prime support, Q30 paid P executor, Q31 regular source, Q32 production, and the explicitly unproved Incoming/Fusion constructions. This cell records research scope, not a claim of continuously running workers; historical numeric counts are unchanged.
Prior dated record, preserved verbatim:
[2026-10-11 17:23 UTC; final NF-03 scoped independent acceptance]
Cross-table stage update: NF-03 construction review COMPLETE; one CROSS slot is selecting the next existing unresolved Incoming queue obligation. The other CROSS slot remains AESGR four-point independent review pending final seal. TOP slots remain PREFIX p^3 review, RS v3 editorial integration and CHIRP v3 editorial integration. Assignment snapshot only; no current unreviewed candidate promotion.
Earlier history (unchanged):
[2026-10-11 17:20 UTC; reviewed cross-tab reconciliation]
3+2+1 assigned-stage snapshot: TOP3 = PREFIX p^3 extension independent review; RS residual manuscript v3 editorial integration; CHIRP implementation/prior-work manuscript v3 editorial integration. CROSS2 = existing Fusion list NF-03 even-pole construction review and existing Incoming queue AESGR row29 four-point macro review. CONSOLIDATION1 = accepted research preservation, publication and cross-tab reconciliation. These are assigned stages, not continuous-running or acceptance claims. Newly completed STR-Q3/STR-Q5 stages no longer consume active cross-table slots; follow-on gates remain distinct.
Earlier history (unchanged):
[2026-10-11 16:45 UTC; exact 3+2+1 assigned lanes]
TOP 3: finalize_prefix_noncyclic_manuscript prepares v3 from accepted sources; audit_chirp_recognizer_priority checks exact classical interfaces; certify_rs_residual_example checks one guarded nonconstant-residual certificate. CROSS-TABLE 2: instantiate_nonfourier_template works STR-Q3; resolve_sparse_prior_interfaces works STR-Q5. CONSOLIDATION 1: integrate final reviews in this same table and preserve immutable evidence. New documents/examples/constructions remain pending their required independent review. The five preceding reviews are now sealed: PREFIX noncyclic scope; repaired RS v1.1 API; CHIRP dense reference; sparse blocker/local certificates; repaired periodic reference. General sparse engine and optimized production executors remain unfinished.
Prior dated record, preserved verbatim:
[2026-10-11 16:41 UTC; verified progress and assigned stages]
TWO CROSS-TABLE CHECKS FINISHED: STR-Q1's first numerical blocker/local certificates are independently accepted; the full finite-word sparse engine remains open. STR-Q4's repaired bounded exact reference and limited crossover profile are independently accepted; production and universal resource-policy success remain open. Cross-table lanes now work on existing STR-Q3 non-Fourier templates and STR-Q5 prior-work interfaces. Three top lanes are independent reviews of PREFIX noncyclic scope, RS validator repair and CHIRP dense reference; final seals are being consolidated as received. Same 3+2+1 allocation; inventory/source coverage complete, research unfinished.
Prior dated record, preserved verbatim:
[2026-10-11 16:38 UTC; actual assigned stages]
3+2+1 CONTINUES. Top lanes: independent review of PREFIX noncyclic extension, RS finite-certificate validator repair, and CHIRP bounded exact reference. Cross-table: completed STR-Q1 blocker review has released its lane to STR-Q3 non-Fourier template construction; STR-Q4 periodic repaired-reference acceptance is now sealed and its lane has moved to STR-Q5 prior-work interfaces. The periodic acceptance is next in the consolidation queue. Consolidation: accepted receipts and original-table updates. Sparse engine certification remains open; the accepted result identifies its first numerical blocker. No candidate implementation is treated as production-ready. Inventory/source coverage is complete; research remains unfinished.
Prior dated record, preserved verbatim:
[2026-10-11 16:25 UTC; assigned stages updated]
ACTUAL 3+2+1 ASSIGNED STAGES (updated 16:25 UTC): top PREFIX noncyclic-factor independent review, top RS finite-certificate validator, top CHIRP exact recognizer; cross-table independent reviews of sparse-transfer numerics (STR-Q1/Q16) and periodic early exit (STR-Q4/Q09); one consolidator. Author candidates are finished in those two cross-table lanes, but their new findings/implementations await independent review.
The 14-page cyclic all-b PREFIX manuscript has final fidelity PASS. Research remains unfinished: Q27 full fiber/remaining triples; Q29 general/repeated-prime support; Q30 P executor; Q31 regular source; Q32 production; Q01 feasible full preparation; candidate fusion/intake construction and source-priority gaps. Historical labels are reconciled without closing genuine obligations.
Prior dated record, preserved verbatim:
[2026-10-11 16:16 UTC; live workflow reconciliation]
WORK NOW ASSIGNED: STR-Q4/Q09, implement and validate certified periodic early exit; STR-Q1/Q16, identify and certify the sparse-transfer finite-word numerical gap. Reuse P05 and its exact accepted R22/R18 reviews and existing tests. Q08’s accepted finite RS certificate now has an assigned implementation-validator task.
STILL OPEN: Q27 full fiber/5,856 remaining triples; Q29 repeated-prime/general support; Q30 independent P/Fourier executor; Q31 regular source/wider grammar; Q32 production; Q01 feasible preparation and practical execution. Candidate fusion and later-intake construction gates remain visible in their own tabs.
PREFIX all-b manuscript fidelity is now final PASS (14 pages), separate from mathematical acceptance and historical priority. Top-family tasks and both cross-table lanes follow the 3+2+1 plan. Source coverage, scoped proof acceptance, tests and completed implementation are different milestones.
Prior dated record, preserved verbatim:
QUICK LOOK — remaining gates, 2026-10-11 16:07 UTC
PREFIX all-b mathematics is accepted; its revised manuscript is still awaiting final frozen-byte document-fidelity clearance. Earlier delivered PREFIX, RS v2 and CHIRP v2 documents remain intact.
Q27: 5,856 other triples/full 34-phase fiber. Q29: repeated-prime/general support. Q30: P/Fourier executor. Q31: wider grammar. Q32: production. Q01: feasible certified preparation and measured implementation. PREFIX: noncyclic second factors/general nilpotent scope and historical priority.
The new FFT-model/lower-bound comparison is still being checked and is not promoted here. Proof, implementation, manuscript quality and novelty remain separate. All earlier records are preserved below.
Prior dated record, preserved verbatim:
[2026-10-11 16:00 UTC; final all-b independent acceptance]
CURRENT GATES: PREFIX noncyclic second factors, three-prime groups and general nilpotent scope remain open; the accepted all-b theorem awaits any separately reviewed manuscript integration. Q27 retains 5,856 unclassified triples/full 34-phase fiber; Q29 repeated-prime/general-support, Q30 P/Fourier executor, Q31 wider grammar and Q32 production gates remain open. Q01’s new guard does not certify feasible tables, successful preparation or a practical crossover.
The 3+2+1 allocation rotates assigned author/review stages. Mathematical proof, document fidelity, implementation and historical priority remain distinct. No numerical success probability is recorded as a mathematical finding.
Prior dated record, preserved verbatim:
[2026-10-11 15:47 UTC; sealed updates]
CURRENT GATES: Q27 still has 5,856 unclassified coordinate triples and the full 34-phase fiber; Q29 retains repeated-prime/general-support gaps; Q30 lacks a linear P/Fourier executor; Q31 wider grammar and Q32 production obligations remain open. PREFIX exponents above p² and general nilpotent groups remain unproved.
The p² theorem is accepted separately from the already delivered H×C_p manuscript; no silent document expansion. The 3+2+1 allocation rotates assigned author/review stages. Standalone algebra, scoped exclusions and implementation repairs are tracked separately from an unrestricted FFT algorithm. No numerical success probability is a mathematical finding.
Prior dated record, preserved verbatim:
NEXT REVIEW GATES: PREFIX H×C_(p²) and a bounded Q27 three-coordinate extension are provisional. Accepted H×C_p and all 561 pinned-witness pair exclusions remain the current theorem scopes.
[2026-10-11 15:35 UTC]
Three top-theory lanes, two cross-table lanes and one consolidator continue through author/review stages; no claim of six workers continuously running. PREFIX, RS v2 and CHIRP v2 working manuscripts have passed separate document-fidelity checks and been delivered. CHIRP's corrected bit-cost corollary and RS finite certificates are accepted in their specified models. Standalone algebra, restricted obstructions and implementation repairs do not by themselves supply a general FFT algorithm. Remaining core gates include Q27 full fiber, Q29 general/repeated-prime transfer, Q30 P execution, Q31 wider grammar and Q32 production validation. Historical priority and the separate GitHub private-Sheet-link decision remain open.
Prior dated record, preserved verbatim:
ASSIGNED 3+2+1: three top-theory lanes, two cross-table audit lanes, one same-Sheet consolidator. Author, independent-review and manuscript stages rotate as completed work arrives.
[2026-10-11 15:10 UTC]
The accepted PREFIX manuscript and CHIRP working note have passed separate consistency checks; RS finite-certificate and ALG-079 repair independent acceptances are integrated. CHIRP's new bit-cost wrapper remains a candidate pending independent review. Queue-wide checks continue to distinguish exact source binding from a fresh proof replay. This is an allocation, not a claim that six workers run continuously or a new ranking/discovery count. GitHub remains paused for the separate private-Sheet-link decision.
Prior dated record, preserved verbatim:
ASSIGNED 3+2+1: PREFIX, RS_LOCAL and CHIRP; two cross-table audits; one same-Sheet consolidator. Both 89-row inventory passes are finished.
[Updated 2026-10-11 13:56 UTC]
Prior dated record, preserved verbatim:
Q27 surviving target fibers, Q29 composite/content extension, and Q30 general bounded-word inverse preparation. Later accepted work awaits the next in-place update.
[2026-10-10; independently reviewed bounded update] This bounded round integrates joint-bank V2, both accepted four-input F11 reductions, the Q29 s=23 extension and the Q30 b=1 subclass. Q27 target feasibility, Q29 general/repeated-prime scope and Q30 growing-b/low-condition transfer remain open. Historical counts and ranks are unchanged.
[2026-10-10; independently accepted b=2 boundary update] Q30 is partially closed: fixed b=1 and b=2 reciprocal preparation are independently accepted, while general/growing-b preparation and low-condition compiler compatibility remain open. The b=2 floor is 4sin(pi/N)sin(3pi/N), with Theta(N^2) conditioning and the explicit 64n-bit RAM/2&lt;=t&lt;=n domain. Historical task and discovery counts are unchanged.
[2026-10-11 13:45 UTC; independently accepted closing round and current allocation]
Current requested allocation is fully assigned: three workers focus on the existing provisional top families, rank 1 PREFIX / NEW-16, rank 2 RS_LOCAL / F020 and rank 3 CHIRP / ALG-CHIRP-ELIM; two auditors cover the entire existing table (Catalogue rows 4-92 and rows 93-181 plus 38 supplemental views); one consolidator preserves final archives and updates this same Sheet. All six run at Astra xhigh. This records allocation, not a reranking, a new discovery count or completed full-proof coverage. The Q27/Q29/Q30 closing-round results are appended to their existing rows. GitHub publication remains paused pending explicit permission concerning the private Sheet link.
[2026-10-11 13:53 UTC; continued 3+2+1 allocation]
Both full-table inventory passes are finished. The three top-family slots continue PREFIX, RS_LOCAL and CHIRP, with completed provisional author work moving to independent review in its own family slot. The two cross-table slots now pursue the neglected M-GLOBAL-STAGES theorem/audit bindings and ALG-033 adaptive-certificate failure. The consolidation slot continues final-archive preservation and same-Sheet updates. Provisional top-family candidates are not accepted mathematics; current provisional ranks are unchanged. GitHub remains paused for the specific private Sheet-link decision.</t>
  </si>
  <si>
    <t>FUS-05</t>
  </si>
  <si>
    <t>R10</t>
  </si>
  <si>
    <t>Learn raw orbit weights before applying full-rank q-Weyl corrections</t>
  </si>
  <si>
    <t>Open constructive premise</t>
  </si>
  <si>
    <t>R13, R30, R12, R14, R31, R41</t>
  </si>
  <si>
    <t>Q03</t>
  </si>
  <si>
    <t>Q31 conditional proof is final. A new uniformly generated regular fast jet source is still missing.</t>
  </si>
  <si>
    <t>Verify cyclotomic carry and legal banks</t>
  </si>
  <si>
    <t>Proposed new fusions</t>
  </si>
  <si>
    <t>Unproved fusion proposals remain separate from accepted, guarded and conditional results. Fusion packages can overlap.</t>
  </si>
  <si>
    <t>Common-prime content carry and guarded odd legal-bank minima retained.</t>
  </si>
  <si>
    <t>Keep common-good-component and no repeated-prime assumptions.</t>
  </si>
  <si>
    <t>Strongest new weak-error result</t>
  </si>
  <si>
    <t>[2026-10-11 20:13 UTC; workflow reconciliation]
The concrete non-Fourier 3–4–5 tensor family and paid finite-word template construction are independently accepted at STR-Q3 scope. The fixed-error construction has charged coefficients, envelopes, word keys and all-output traffic; its first sufficient m=2 threshold is N=2^180. This is a theorem/charged-construction closure, not eager-table, production or practical-speed validation. Review libfile_ac86a61a4a7c819197c3f9ae972d9b97, ZIP SHA256 d9f56b3056bc23d71bf5a8715d942d47938dc984e3d2e0bf53aa0b80a630d9c6.
Prior dated record, preserved verbatim:
Macro compiler retained; paid dyadic prefix balancing added in S1.</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</si>
  <si>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update: Original F015 cap and aggregate theorems freshly reread and independently accepted with fresh exact controls and all guarded Green-domain assumptions.</t>
  </si>
  <si>
    <t>Classical perturbation, balancing and tabulation synthesis. Spectral transfer and Stieltjes-Wigert mechanism classical; no novel generic inverse claim. Classical differentiation equivalence. Fixed-size arithmetic and classical factorization mechanisms do not establish asymptotic novelty.</t>
  </si>
  <si>
    <t>Implementation pending</t>
  </si>
  <si>
    <t>[2026-10-13;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For fixed 0&lt;α&lt;1/2: all-length O(N) dense output, ||error||∞ ≤ Cα N^(−α)||x||₂.</t>
  </si>
  <si>
    <t>Lubinsky–Saff Theorem 3.2 directly supplies the chirp Hankel determinant, shifted RS annihilator and forced-diagonal product after explicit maps. Retain only specified legal-node/resonance/minimum and guarded content/carry applications for further priority review.</t>
  </si>
  <si>
    <t>[2026-10-13;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Fresh randomness per fixed input; success ≥1−N^(−c) for fixed c&gt;0. Ideal HIKP arithmetic. No relative-l2 guarantee.</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</si>
  <si>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</si>
  <si>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</si>
  <si>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New restricted-grammar bound</t>
  </si>
  <si>
    <t>Fixed-pair Weyl–Green sums need at least ceil(sqrt N) branches at odd N; at least (N+1)/2 for odd prime powers.</t>
  </si>
  <si>
    <t>No unrestricted arithmetic lower bound or optimality claim.</t>
  </si>
  <si>
    <t>R01, R19, R07, R39, R40, S10, S11, S12, S13, S20, I11, S14, S15, S16</t>
  </si>
  <si>
    <t>Recognition improvements</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</si>
  <si>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R11</t>
  </si>
  <si>
    <t>Blocked common-chirp recognition and O(N log(t+2)+t²) dyadic raw-mode recognition.</t>
  </si>
  <si>
    <t>Q04</t>
  </si>
  <si>
    <t>[2026-10-12 20:45 UTC; source-bound current-status clarification]
Bounded dyadic/ternary raw q-Weyl interfaces, the exact CHIRP references/dispatcher and standalone unknown-phase rank-one acquisition already have independent correctness, rejection and complete-output checks. General common-chirp/optimized kernels, broader lengths/fields, finite-word/production and full cold-resource qualification remain open. Do not describe the completed bounded exact-field APIs as wholly unimplemented.
Earlier dated history (preserved):
Implement the accepted exact-field algorithms and audit all rejection/output costs.</t>
  </si>
  <si>
    <t>Verify routed separator cutoff</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</si>
  <si>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t>
  </si>
  <si>
    <t>Packed Fourier backend</t>
  </si>
  <si>
    <t>Q07, Q13, Q14</t>
  </si>
  <si>
    <t>H01, P05, P03, D05, D06, D03, D04, L02, SP11</t>
  </si>
  <si>
    <t>Accepted dense and short-Bluestein packing remove the dyadic vector-response table.
[2026-10-10 14:14 UTC; independently accepted packed extension] Paired independent reviews now accept the all-length O(N(t+log log N)) cold-word theorem with O(N) words; fixed/inverse-polylog accuracy gives O(N log log N). This is proof-level acceptance. For the literal dyadic fast branch, even t=2 requires v=log2(N)&gt;=5120 merely for eligibility; preparation budgets must still pass. This is no practical crossover or benchmark. Production execution and historical priority remain open.
[2026-10-10; reviewed 14:53 cycle] Accepted split response tables reduce charged dyadic preparation to O(N^1/8), with two large-stage lookups and independently checked extra rounding. The all-length wrapper still requires N^1/4 poly(log N) preparation; total transform complexity and huge guard thresholds are unchanged. Production speed and historical priority remain unverified.</t>
  </si>
  <si>
    <t>FUS-06</t>
  </si>
  <si>
    <t>Same finite-word asymptotic bound. Scalar helper tables and interpolation are still paid; bounded-word executor remains unvalidated.</t>
  </si>
  <si>
    <t>Exact RS pole counts meet sharp collision-conditioning exponents</t>
  </si>
  <si>
    <t>Corrections retained</t>
  </si>
  <si>
    <t>Fixed-degree full cluster singular spectrum added; constants remain degree-dependent.</t>
  </si>
  <si>
    <t>Explicit fixed-word precision domain and multiword fallback; v26 upper-shear sign corrected.</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</si>
  <si>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</si>
  <si>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Does not give a uniform growing-degree stability theorem.</t>
  </si>
  <si>
    <t>The correction does not invalidate the retained scoped mathematical results.</t>
  </si>
  <si>
    <t>Classical Prony/pruning synthesis; interface priority unresolved. New-to-project bound; Prony, chirp-z and Karatsuba are classical. Classical transform ingredients; exact intermediate-fiber/rejection interface remains unresolved.</t>
  </si>
  <si>
    <t>[2026-10-11; two independently reviewed working manuscripts complete] Rank 4 routed inverse sums: 15-page PDF, ACCEPT_SCOPED_MANUSCRIPT. Rank 5 Fourier endpoint minimax/deficit bounds: 12-page PDF, ACCEPT. Exact source/PDF hashes, proof reviews and render checks are sealed. Both manuscripts consolidate existing results; worldwide priority remains unresolved, and this is not journal acceptance. Verified Library bundle: libfile_49367504a6a481919e7b31ab67d4d1f9. Current review and individual PDF locators: novelity breakthough Q26/Q32.
[Earlier record preserved below]
Final Delvaux–Van Barel article and Lubinsky–Saff mathematical body compared. Classical overlaps and narrow retained claims are explicit.
[2026-10-10 13:10 UTC checkpoint] The new qualitative comparison is limited to the 12:20/12:40/13:00 scientific results and preserves the earlier endpoint and discriminant manuscripts. It is not a global ranking, novelty certificate or journal acceptance. Final DV2008 comparison is complete; the separate DV2007 final journal text remains unverified after its TW477 report comparison. The N7 proof result and catalogue-coverage audit do not change this editorial assessment into a correctness status.</t>
  </si>
  <si>
    <t>Worldwide priority remains unresolved. Lubinsky–Saff bibliography page 360 and Zhedanov 1997 comparison remain open.</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</si>
  <si>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</si>
  <si>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Exact complex-arithmetic baseline</t>
  </si>
  <si>
    <t>Public OpenAI scope documentation reports an all-length exact O(n(log n)^(1−10^−13)) DFT program.</t>
  </si>
  <si>
    <t>Supplied root; unrestricted exact complex coefficients. No conditioning or bit-cost claim. Source report checked, Lean not rerun. https://github.com/openai/math/blob/main/lean/docs/130.md</t>
  </si>
  <si>
    <t>[2026-10-11; Phase45 and fusion audit preserved]
Phase45 correctly realizes ordinary radix-2 FFT through uniformly conditioned Green operators. Binary lookup8 DIT fusion is valid; at N=4096/16384/65536 it cuts literal Green warm time by 25.47%/20.58%/18.37%, yet remains 7.34x/7.08x/6.10x slower than matched direct radix2. Both remain Theta(N log N). Exact controls and raw timings preserved in Library libfile_c6eb012eea688191a87729c8307cef17. No novelty or ranking promotion.
[Earlier record preserved below]
No supplied research program was executed. Fresh exact controls and scoped paper algorithms are separately recorded.</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</si>
  <si>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</si>
  <si>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</si>
  <si>
    <t>[2026-10-11 20:16 UTC; workflow reconciliation]
The bounded Phase45 experiment and its cold-cost caveats below remain unchanged. General master-table reconciliation has since been published and verified at commit 87099cb5c24a7ba171548b8d33511e59accc6b71: https://github.com/AgentSlop-Si/research/commit/87099cb5c24a7ba171548b8d33511e59accc6b71 . That receipt covers the master README and 126-cell reconciliation receipt, with research payloads unchanged. It does not by itself establish that the earlier specifically cancelled Phase45 payload publication was completed; check that payload’s own repository path/commit before marking it published.
Prior dated record, preserved verbatim:
[2026-10-11; Phase45 and fusion audit preserved]
Cold caveat: rebuild-per-call direct+lookup8 takes 87.392 vs 81.983 microseconds at N=4096, and 501.436 vs 497.310 at N=16384. Paying setup removes its warm advantage there; this is not a cache-flushed experiment. The bounded test is complete, not a production or universal-speed certification. GitHub publication remains paused after a cancelled tree-creation call; the verified Library packet is available.
[Earlier record preserved below]
No production correctness, numerical robustness, bounded-word implementation or practical speed certification is inferred.</t>
  </si>
  <si>
    <t>R04, R20, R24, H06, H07, H08, H09, H10, H11, H12, H14, H15</t>
  </si>
  <si>
    <t>Final proof, open construction</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</si>
  <si>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t>
  </si>
  <si>
    <t>[2026-10-13; source cutoff 10:52 UTC; newly recovered-source proposal]
Q16 now has accepted constructive finite-word mathematical existence under its exact inherited premises. A source-pinned integrated executable remains uncertified. Other conditional results retain their own stated premises.
Earlier dated history (preserved verbatim):
A conditional implication can have a final accepted proof while its constructive premise is still missing.</t>
  </si>
  <si>
    <t>[2026-10-13;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Q31 needs a new regular fast jet source. Q29 is an open extension of an accepted guarded theorem.</t>
  </si>
  <si>
    <t>Ongoing research</t>
  </si>
  <si>
    <t>Final Delvaux–Van Barel 2008 comparison complete. no matching inverse sum separator theorem in DV2008 final; worldwide unresolved. Classical overlap: Flat unitary/support uncertainty background: Theorem 1 and Lemma 2, pp.1588-1589.</t>
  </si>
  <si>
    <t>See Fusion list for accepted compositions and explicitly unproved candidates.</t>
  </si>
  <si>
    <t>Packed executor, target-fiber witness, inverse preparation, sparse jets and codelet certificates remain visible.</t>
  </si>
  <si>
    <t>H03, P08, P10</t>
  </si>
  <si>
    <t>Previous version</t>
  </si>
  <si>
    <t>R13, R30</t>
  </si>
  <si>
    <t>Previous Google Sheet remains unchanged.</t>
  </si>
  <si>
    <t>Q05</t>
  </si>
  <si>
    <t>https://docs.google.com/spreadsheets/d/1IeWpRnNnw98f-nkTmFroSRR5nFWZcOZkNqvLy3O2f78/edit</t>
  </si>
  <si>
    <t>Verify moments and endpoint minimax</t>
  </si>
  <si>
    <t>Canonical workbook</t>
  </si>
  <si>
    <t>[2026-10-13; accepted-result cutoff 05:16:43 UTC; bounded later acceptance]
OPEN: universal-lower attribution; bounded TW477 comparison COMPLETE
Earlier dated history (preserved verbatim):
Proof closed</t>
  </si>
  <si>
    <t>This is the single current master. Future table updates belong here.</t>
  </si>
  <si>
    <t>The earlier ranked Sheet remains provenance only: https://docs.google.com/spreadsheets/d/1HTYugDB9O1vPqARClaRGjEYGaMpnn36WFwiegBTaOIw/edit?usp=drivesdk</t>
  </si>
  <si>
    <t>Current supplement sources</t>
  </si>
  <si>
    <t>General spectral mechanism is classical; RS specialization priority unresolved. Chirp Hankel determinant is row-reversed Lubinsky–Saff Theorem 3.2. Accepted h&lt;=Q&lt;=h+1 legal extra-pole construction remains a scoped application; no new general moment theory or h-pole optimum.</t>
  </si>
  <si>
    <t>Register SHA-256 0a163ec233177b742f1a295498627cad3f986db8e8990c97307a4a93c5784f14</t>
  </si>
  <si>
    <t>Source comparisons, Catalogue, Research queue and Proof sources provide the current cell-level trail.</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</si>
  <si>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Prior dated record, preserved verbatim:
Implementation pending</t>
  </si>
  <si>
    <t>Later reviewed work</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</si>
  <si>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Endpoint minimax and odd-moment bounds retained. Deficit invariant extends the block-rank/gap argument to arbitrary finite abelian groups.</t>
  </si>
  <si>
    <t>[2026-10-11 20:13 UTC; workflow reconciliation]
The signed-magnetic N=5 characteristic-zero exact minimum five and guarded augmented-content follow-ups are already integrated in this master. Accepted augmented bases are {3,7,11,15,19,23,75}, under each original guard; the 75p family requires p≡1 mod4 and p≠5.
Prior dated record, preserved verbatim:
Signed-magnetic and augmented-content follow-ups are outside this 10:57 UTC checkpoint.</t>
  </si>
  <si>
    <t>Q08, Q20</t>
  </si>
  <si>
    <t>H01, P05, P02</t>
  </si>
  <si>
    <t>[2026-10-11 20:13 UTC; workflow reconciliation]
Follow the existing Next cycle rows 10–11 for genuine remainders: larger signed-bank minima, singular/positive-characteristic cases and improved shared evaluation; general augmented-content support, arbitrary-base lower guards and repeated-prime transfer. Do not requeue integration of the already accepted N=5 and fixed-base results.
Prior dated record, preserved verbatim:
Await the next verified in-place patch; this merge does not claim those later findings.</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</si>
  <si>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[2026-10-11 20:18 UTC; workflow reconciliation]
The general finite-abelian autocorrelation-deficit rank/gap theorem is already accepted through P08/R30; it is not an unreviewed extension. Keep it separate from the cyclic-dyadic exact minimax statement. Remaining mathematical target: a matching minimax upper construction for a specifically named noncyclic 2-group; source-specific DV2008 comparison is complete, while worldwide priority remains unresolved. No finite-field analytic transfer is claimed.
Prior dated record, preserved verbatim:
General deficit extension is tracked separately.</t>
  </si>
  <si>
    <t>Latest scoped update</t>
  </si>
  <si>
    <t>Six post-11:29 source-family reviews plus four earlier acceptance reconciliations, as of 2026-10-10T12:13:36Z
[2026-10-10 12:20 UTC; updated status] Three independently accepted scoped refinements and two bounded literature comparisons in update 2026-10-10-1220. N5 exact bank minimum is five in characteristic zero.
[2026-10-10 12:40 UTC; reviewed scoped update] Four source families and two separately accepted scoped refinements from the 12:40 packet are integrated in place. Stable inverse is linked as a scoped extension to existing Catalogue M-SPARSE-DEFECT; no new stable ID or row is assigned. Public packet SHA-256: 537f8a29d3063402f169fc734baf98002c7358517e85af30bb86efefd83e96b2. Reviewed public commit: 1c56df8f597ca11e1dfb7572c98d37d50df5c91c. Counts and earlier history are retained.
[2026-10-10 13:00 UTC; reviewed scoped continuation] Three 13:00 source families and two separately accepted dependent proofs are integrated by existing identities: necklace transport at Q31; ordinary unitary-cycle exclusion/phase averaging at Q34 and NF-06; v30 Schur continuations at SCHUR-V28. Q31 remains constructively open. No new native row, ID, discovery count or theorem-equivalence inference. Public packet SHA-256: ccbb261eec7719f47c5a0ebf4e7c613808b8cc7af519d09128c12c10828c98b9.</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</si>
  <si>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</si>
  <si>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Proof acceptance is separated from novelty and runtime; existing historical counts are preserved until the authorized live merge can recompute them.
[2026-10-10 12:20 UTC; updated status] Keep all historical rows and catalogue counts; integrate by stable IDs and append superseding dated status only.
[2026-10-10 12:40 UTC; reviewed scoped update] Projected comparator computes P_C F_N, with supplied root/field/cutoff conditions and C=t O(N log N); stable-inverse scalar bound requires s&gt;=1, and sharpness is one-neighborhood only. Broader Fourier targets, fully complex bridge tuning, dense forcing, practical performance and worldwide priority remain separately unresolved.
[2026-10-10 13:00 UTC; reviewed scoped continuation] Keep the missing inexpensive Fourier-compatible regular-jet transport open. Distinguish real-collinear unitary exclusion from complex-coefficient span and from signed magnetic banks. Schur same-branch bounds retain actual-field total nonsingularity and coordinate/pivot guards; composite Fourier extrapolation and blanket runtime/novelty claims remain unsupported.</t>
  </si>
  <si>
    <t>[2026-10-13 00:04 UTC; current cycle]
Current-cycle triage —13 October2026
Earlier dated history (preserved verbatim):
Current priority triage — 12 October 2026</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</si>
  <si>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R12, R14, R30</t>
  </si>
  <si>
    <t>Q06</t>
  </si>
  <si>
    <t>[2026-10-13 00:04 UTC; current cycle]
331 unique IDs:178 Catalogue,216 novelty views,327 overview records,42 Incoming and12 Next-cycle tasks. Cross-tab views overlap; counts are not added as discoveries.
Earlier dated history (preserved verbatim):
327 ranked base records plus 2 new bounded workflow tasks: 329 exact IDs across overlapping research/source/stage views. All178 canonical claims and216 novelty views have1–100 scores. Overview has325 records; Incoming42; Next cycle10.</t>
  </si>
  <si>
    <t>Verify conditioned macro compiler</t>
  </si>
  <si>
    <t>[2026-10-13 00:04 UTC; current cycle]
Current task scores are separate from frozen23:04 history. Independent acceptance is scoped; research, source comparisons and broader implementations remain open.
Earlier dated history (preserved verbatim):
Scores prioritize next work from recorded evidence. They are not truth, novelty or breakthrough probabilities. Proof acceptance, source review and open obligations stay separate. Original rows and historical ranks are preserved.</t>
  </si>
  <si>
    <t>[2026-10-13; source cutoff 10:52 UTC; newly recovered-source proposal]
PREFIX: accepted acyclic main group route
Earlier dated history (preserved verbatim):
[2026-10-13 00:04 UTC; current cycle]
Current successor — both-prime PREFIX
Earlier dated history (preserved verbatim):
Next cycle #1 — PREFIX</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</si>
  <si>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Macro compiler retained; paid dyadic prefix balancing added in S1.</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</si>
  <si>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00:04 UTC; current cycle]
71/100. NEXT-PREFIX-TWO-PRIME.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73/100. NEXT-PREFIX-P13, parent NEW-16. Derive a matching bound for the next unresolved two-prime slice p=13, all primes r&gt;13, using the accepted full-prefix/full-escape definitions. Look for a proof uniform in both primes rather than another unproved extrapolation.</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</si>
  <si>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The former missing-family milestone is now met for the STR-Q3 bounded fixed-error growing-word tensor construction; see Next cycle row6 and its final review. General production execution and the separate regular-fast-jet construction remain open.
Earlier history (unchanged):
Need a concrete non-Fourier family with paid envelopes and scaled-template budget.</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</si>
  <si>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</si>
  <si>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Classical perturbation, balancing and tabulation synthesis.</t>
  </si>
  <si>
    <t>[2026-10-13 00:12 UTC; independent b29 ACCEPT]
Current successor — b29 all-A overlap
Earlier dated history (preserved verbatim):
[2026-10-13 00:04 UTC; current cycle]
Current successor — b29 residual review
Earlier dated history (preserved verbatim):
Next cycle #2 — RS residual</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</si>
  <si>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Implementation pending</t>
  </si>
  <si>
    <t>[2026-10-13 00:12 UTC; independent b29 ACCEPT]
60/100 under F020.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73/100. NEXT-RS-RESIDUAL-B29.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67/100. NEXT-RS-RESIDUAL-B27, parent F020. Attack the separate ordinary b27 residual-squarefreeness gap for odd d with 27&lt;d&lt;2916. First isolate an exact finite or structural sublemma with all primitive-root guards. Preserve the independently accepted all-A b27 overlap family as a separate result.</t>
  </si>
  <si>
    <t>H01, P05</t>
  </si>
  <si>
    <t>R01, R19</t>
  </si>
  <si>
    <t>[2026-10-13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</si>
  <si>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Q07</t>
  </si>
  <si>
    <t>[2026-10-13 00:04 UTC; current cycle]
Current successor — CHIRP root preparation
Earlier dated history (preserved verbatim):
Next cycle #3 — CHIRP</t>
  </si>
  <si>
    <t>Verify raw q-Weyl recognizer</t>
  </si>
  <si>
    <t>[2026-10-13 00:04 UTC; current cycle]
55/100. STR-Q2 / Q13 / ALG-CHIRP-ELIM / C06.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64/100. Existing STR-Q2, linked Q13.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</si>
  <si>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</si>
  <si>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[2026-10-13 00:12 UTC; independent b29 ACCEPT]
Accepted b27 family and b29 ordinary residual
Earlier dated history (preserved verbatim):
[2026-10-13 00:04 UTC; current cycle]
Current b27 result: overlap, residual and fusion accepted
Earlier dated history (preserved verbatim):
New accepted b27 overlap family</t>
  </si>
  <si>
    <t>[2026-10-12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</si>
  <si>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</si>
  <si>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For Q20/NF-03, the explicit h+1 all-even legal family and exact-rational preparation contract are also accepted, but its kappa_2&gt;=2^(2N^4) and quadratic independent-bank application do not close the useful-conditioned-executor gate. Exact h-pole optimum and universal t=1 remain open.
Prior dated record, preserved verbatim:
Implementation pending; General spectral mechanism is classical; RS specialization priority unresolved.
Q08: Does not give a uniform growing-degree stability theorem.
Q20: Exact h-pole optimum and universal parameter t=1 remain open.</t>
  </si>
  <si>
    <t>[2026-10-13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The ordinary residual U=H27/(z+1) squarefreeness gap is separate. General b, historical novelty, positive-characteristic transfer, conditioning and FFT performance remain open.</t>
  </si>
  <si>
    <t>[2026-10-12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</si>
  <si>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Classical Prony/pruning synthesis; interface priority unresolved.</t>
  </si>
  <si>
    <t>[2026-10-13 00:04 UTC; current cycle]
Q-torus: restricted obstruction and finite positive control
Earlier dated history (preserved verbatim):
Q-torus restricted obstruction</t>
  </si>
  <si>
    <t>FUS-07</t>
  </si>
  <si>
    <t>Orthogonal residual energy chooses table precision safely</t>
  </si>
  <si>
    <t>[2026-10-12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</si>
  <si>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the exact guarded independently gauged grammar. Original two-orientation result retained.</t>
  </si>
  <si>
    <t>R04, R20</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</si>
  <si>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The excluded positive route has priority8; the remaining source-comparison task has its separate frozen score. No unrestricted Fourier lower bound. Independent review SHA25661571e82e04ada27dfd7215fce8b8beaa06068f756c517332c28c5cca772a048.</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</si>
  <si>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
Reviewed update: Original F015 cap and aggregate theorems freshly reread and independently accepted with fresh exact controls and all guarded Green-domain assumptions.</t>
  </si>
  <si>
    <t>Q08</t>
  </si>
  <si>
    <t>Ranking method and evidence</t>
  </si>
  <si>
    <t>Verify collision-conditioning specialization</t>
  </si>
  <si>
    <t>Rounded subtraction alone is not an energy certificate.</t>
  </si>
  <si>
    <t>Priority =1+ROUND(99*(.25information gain+.25tractability+.20novelty opportunity+.15scope impact+.15evidence readiness)/5), then the disclosed scope caps. Dimensions are0–5 triage judgments; many supporting records use disclosed band defaults.</t>
  </si>
  <si>
    <t>Frozen327-row score mapping SHA2562108af814d196f7cf308ca8a2da992f9dd3a4ef7cd023cf987e1d734e36d47cc. Source snapshot22:53:50UTC; ranking freeze23:04UTC on12October2026. Final scientific acceptance deltas do not change frozen numeric scores.</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</si>
  <si>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Q14’s finite-word/priority obligations remain separate.
Prior dated record, preserved verbatim:
Implementation pending; Classical Pythagorean corollary.
Q09: Rounded subtraction alone is not an energy certificate.
Q14: Resolve exact intermediate-fiber and rejection-interface priority; any bounded-word implementation requires its own complete contract.</t>
  </si>
  <si>
    <t>Historical opening preserved from the pre-update workbook</t>
  </si>
  <si>
    <t>Q09, Q14</t>
  </si>
  <si>
    <t>H01, P05, D03, D04, L02, SP11</t>
  </si>
  <si>
    <t>Current master checkpoint: reviewed supplements and both primary-source comparisons through 10 October 2026, 10:57:46 UTC. Later results await the next in-place update.
[2026-10-10 12:20 UTC update, integrated in place] The opening sentence records the historical 10:57 checkpoint. The reviewed 12:00 and 12:20 source-family updates are now integrated below. Historical counts remain unchanged; refinements are not counted as new discoveries.</t>
  </si>
  <si>
    <t>Original A1 wording preserved verbatim. Current checkpoint is at the top.</t>
  </si>
  <si>
    <t>FUS-08</t>
  </si>
  <si>
    <t>Nonlinear norm-and-Weyl certification can fail maximally</t>
  </si>
  <si>
    <t>New accepted finite PREFIX case</t>
  </si>
  <si>
    <t>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</si>
  <si>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Nonlinear calibration obstruction extended to every finite Weyl/scalar-closed probe family.</t>
  </si>
  <si>
    <t>Uniform p13 for all primes r&gt;13, full-escape optimizer classification/counts and historical novelty remain open. Score 73 is unchanged.</t>
  </si>
  <si>
    <t>12 October23:30 UTC — b27 residual completed</t>
  </si>
  <si>
    <t>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</si>
  <si>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The earlier bounded residual queue is closed. Current F020 fields and NEXT-RS-RESIDUAL-B27 updated; prior scoring checkpoint retained. Fusion and historical-priority checks continue.</t>
  </si>
  <si>
    <t>Historical 23:04 scoring checkpoint</t>
  </si>
  <si>
    <t>12 October 2026: all 327 catalogued base records scored 1–100, plus 2 new bounded workflow tasks (329 IDs; 178 canonical claims). Next cycle: PREFIX 73, RS residual 67, CHIRP 64. Proof acceptance and historical novelty are separate. Open mathematical and implementation work remains.</t>
  </si>
  <si>
    <t>Exact former A1 text preserved. Current-cycle scores below supersede frozen planning scores without changing them as history.</t>
  </si>
  <si>
    <t>Uniform p13 PREFIX independent ACCEPT</t>
  </si>
  <si>
    <t>No runtime lower bound for a specified implementation class.</t>
  </si>
  <si>
    <t>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</si>
  <si>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t>
  </si>
  <si>
    <t>Focused fixed-p application; no worldwide novelty clearance. Variable-p theorem, full-escape optimizer classification/count and complexity consequences are not implied. Successor priority71; completed p13 cap15.</t>
  </si>
  <si>
    <t>Q10, Q31</t>
  </si>
  <si>
    <t>Bounded supplied-root rank-two CHIRP independent ACCEPT</t>
  </si>
  <si>
    <t>H01, P05, P13</t>
  </si>
  <si>
    <t>NF-01</t>
  </si>
  <si>
    <t>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</si>
  <si>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21:15 UTC; independently accepted complete b=7 family]
Full b=1/3/5/7 all-A odd-d guards accepted; general odd g/separation/nonreality retained; b&gt;=9 residual/overlap gaps and numerical work open.
Earlier dated history (preserved):
[2026-10-11 21:10 UTC; independently accepted general odd guards]
General odd residual g/separation/nonreal-parameter guards accepted; overlap accepted outside the stated middle strip; broader discriminant/numerical scope open.
Earlier dated history (preserved):
[2026-10-11 20:59 UTC; accepted-result addendum]
b=1/b=3/b=5 all-A overlap simplicity accepted at their stated odd-d scopes; broader residual/numerical work open.
Earlier dated history (preserved):
[2026-10-11 19:40 UTC; reviewed consolidation]
All-A b=1/b=3 overlap simplicity independently accepted. Fixed-profile reference and v3 fidelity complete; broader numerical engine remains open.
Earlier dated history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</si>
  <si>
    <t>Cross-ratio and support gates for Weil/Green equivalence</t>
  </si>
  <si>
    <t>Implementation and source-bound accounting progress under an existing fixed-rank theorem. Named field/data events exclude disclosed Python/primitive-instruction costs; no new theorem identity, bit/CPU certification, historical-priority or optimized FFT-speed claim. Optional root-preparation successor55.</t>
  </si>
  <si>
    <t>Classical interface</t>
  </si>
  <si>
    <t>b27 ordinary discriminant and quadratic inertia independent ACCEPT</t>
  </si>
  <si>
    <t>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t>
  </si>
  <si>
    <t>[2026-10-11 22:05 UTC; independently accepted bounded rejection-only 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A common, exact monomial-equivalence rejection certificate using support patterns and permitted cross-ratio groups/orders.</t>
  </si>
  <si>
    <t>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Named source-comparison task38/awaiting_source.</t>
  </si>
  <si>
    <t>[2026-10-11 22:05 UTC; independently accepted bounded rejection-only API]
Bounded rejection-only API independently accepted; non-rejection stays inconclusive and general Weil/Green fusion remains open.
Earlier dated history (preserved):
No general FFT lower bound, no new Weil representation theory and no transfer across mismatched cyclic/tensor targets.</t>
  </si>
  <si>
    <t>Q-torus finite positive-control independent ACCEPT</t>
  </si>
  <si>
    <t>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t>
  </si>
  <si>
    <t>R03, R21, R16</t>
  </si>
  <si>
    <t>[2026-10-11 22:05 UTC; independently accepted bounded rejection-only 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Earlier dated history (preserved):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t>
  </si>
  <si>
    <t>Q18, Q19</t>
  </si>
  <si>
    <t>Historical novelty unassessed. A finite2-full-spark control is not an all-size theorem, higher-minor certificate, uniform coefficient construction, Fourier algorithm, unrestricted lower bound or bit/conditioning claim. Existing packet score50 retained.</t>
  </si>
  <si>
    <t>[2026-10-13 00:12 UTC; independent b29 ACCEPT]
b29 residual independently ACCEPTED / COMPLETE
Earlier dated history (preserved verbatim):
New independent-review gate: b29 residual</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</si>
  <si>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t>
  </si>
  <si>
    <t>[2026-10-13 00:12 UTC; independent b29 ACCEPT]
Completed NEXT-RS-RESIDUAL-B29 is15. Parent F020’s distinct middle-overlap gate60 remains unproved.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Priority73, review pending.</t>
  </si>
  <si>
    <t>[2026-10-13 00:12 UTC; independent b29 ACCEPT]
Current versus frozen priorities after b29 acceptance
Earlier dated history (preserved verbatim):
Current versus frozen priorities</t>
  </si>
  <si>
    <t>[2026-10-13 00:12 UTC; independent b29 ACCEPT]
Current: NEW-16=71; F020 b29 overlap=60; CHIRP aliases=55; FUS-02=38; q-torus packet=50; F016/HIKP=60 unchanged. Completed NEXT-PREFIX-P13, NEXT-RS-RESIDUAL-B27 and NEXT-RS-RESIDUAL-B29 are15.
Earlier dated history (preserved verbatim):
Current: NEW-16=71; F020=73; CHIRP aliases=55; FUS-02=38; q-torus packet=50; completed NEXT-PREFIX-P13=15 and NEXT-RS-RESIDUAL-B27=15.</t>
  </si>
  <si>
    <t>[2026-10-13 00:12 UTC; independent b29 ACCEPT]
Frozen original planning: NEW-16/P13=73, F020/b27=67, CHIRP64, FUS-0237, q-torus50; later b29 construction65/review73 are dated proposals. Current priorities rate only remaining work.
Earlier dated history (preserved verbatim):
Frozen23:04 planning scores remain: NEW-16/P13=73; F020/b27=67; CHIRP64; FUS-0237; q-torus50. New successor rows do not add canonical claims.</t>
  </si>
  <si>
    <t>P11</t>
  </si>
  <si>
    <t>Historical pre-acceptance current-cycle checkpoint</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</si>
  <si>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t>
  </si>
  <si>
    <t>NF-02</t>
  </si>
  <si>
    <t>13 October 2026: current-cycle reconciliation covers331 unique IDs (178 canonical claims,216 novelty views). Uniform p13 PREFIX, b27 residual/fusion, supplied-root rank-two CHIRP and finite q-torus positive control are independently accepted at their stated scope. Current successors: b29 review73, both-prime PREFIX71, optional-root CHIRP55; source comparison FUS-0238 and q-torus50. Two named predecessor tasks are CLOSED/capped15. Frozen scores and all historical text are preserved.</t>
  </si>
  <si>
    <t>Target-fiber verification after local holonomy dominance</t>
  </si>
  <si>
    <t>Classical Pythagorean corollary. Classical transform ingredients; exact intermediate-fiber/rejection interface remains unresolved.</t>
  </si>
  <si>
    <t>Exact prior A1 retained; b29 ACCEPT arrived after this checkpoint. Its old73 score is historical.</t>
  </si>
  <si>
    <t>Candidate</t>
  </si>
  <si>
    <t>[2026-10-11 20:13 UTC; workflow reconciliation]
Bounded repaired reference validated; production fixed-word execution remains open. Original saved timings belong only to original code 5ecb9417a5aa80e2b5f6998dabad63cd7204f2bb0f2beb39cc47c60c982ef814; paired correctness replay does not remeasure the repair.
Prior dated record, preserved verbatim:
Implementation pending</t>
  </si>
  <si>
    <t>B29 residual independent ACCEPT —13 October2026</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</si>
  <si>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Prior dated record, preserved verbatim:
Rounded subtraction alone is not an energy certificate.</t>
  </si>
  <si>
    <t>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t>
  </si>
  <si>
    <t>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Priority60; middle witnesses and finite-A bridges uncomputed.</t>
  </si>
  <si>
    <t>R02, R22, H06, H07, H08, H09, H10, H11, H12, H14, H15</t>
  </si>
  <si>
    <t>Classical finite-set interpolation mechanism; verification gate. Classical differentiation equivalence.</t>
  </si>
  <si>
    <t>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t>
  </si>
  <si>
    <t>Local dominance/generic dimension or a singular commutator does not construct Fourier; fixed-stage rejection is not unrestricted impossibility.</t>
  </si>
  <si>
    <t>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t>
  </si>
  <si>
    <t>[2026-10-13;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Earlier dated history (preserved):
[2026-10-11 20:59 UTC;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</si>
  <si>
    <t>Q23, Q26, Q27, Q34</t>
  </si>
  <si>
    <t>R05, R23, R39, R40</t>
  </si>
  <si>
    <t>TH-01</t>
  </si>
  <si>
    <t>All-length finite-word Fourier</t>
  </si>
  <si>
    <t>P07, SP01, SP12, SP05, SP06</t>
  </si>
  <si>
    <t>NF-03</t>
  </si>
  <si>
    <t>Legal even-pole construction with conditioning ledger</t>
  </si>
  <si>
    <t>[2026-10-11 17:23 UTC; final NF-03 scoped independent acceptance]
SCOPED EFFECTIVE-CONSTRUCTION REVIEW COMPLETE; useful conditioned implementation remains OPEN.
Earlier history (unchanged):
Candidate</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</si>
  <si>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</si>
  <si>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For an explicitly chosen even-N legal node family, pair existence/count with node separation and actual conditioning/preparation bounds.</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</si>
  <si>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Earlier history (unchanged):
The even-N h+1 bound is not an exact h optimum, and finite-degree conditioning is not a uniform fast implementation.</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</si>
  <si>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Final finite-word proof and eager numerical implementation are different milestones.</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</si>
  <si>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Next mathematical gate: find a substantially better-conditioned explicit legal family and practical certified preparation. The previous review stage is complete; do not repeat it as pending. Full exhaustive grid execution/production benchmark was not run.
Earlier history (unchanged):
[2026-10-11 17:20 UTC; reviewed cross-tab reconciliation]
CURRENT ASSIGNED STAGE: independent review of the explicit even-pole NF-03 family candidate. Final seal not yet integrated here. The original broader exact h-pole optimum/universal parameter and conditioning obligations are not marked solved.
Earlier history (unchanged):
The h+1 existence proof is closed. Choose an actual legal even-N parameter family and prove node separation, conditioning and charged node preparation.
Q20: Exact h-pole optimum and universal parameter t=1 remain open.
Q08: Does not give a uniform growing-degree stability theorem.</t>
  </si>
  <si>
    <t>Q20, Q08</t>
  </si>
  <si>
    <t>R08, R09, R37</t>
  </si>
  <si>
    <t>P02, H01, P05</t>
  </si>
  <si>
    <t>TH-02</t>
  </si>
  <si>
    <t>Hermite disk exclusion</t>
  </si>
  <si>
    <t>FUS-09</t>
  </si>
  <si>
    <t>Sparse HIKP output and all-length interpolation</t>
  </si>
  <si>
    <t>TH-03</t>
  </si>
  <si>
    <t>[2026-10-13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For fixed 0&lt;α&lt;1/2 and c&gt;0, all-length O(N) dense output obeys ||error||∞ ≤ Cα N^(−α)||x||₂ with probability ≥1−N^(−c), using fresh randomness per fixed input.</t>
  </si>
  <si>
    <t>Cyclotomic content carry</t>
  </si>
  <si>
    <t>[2026-10-13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Ideal HIKP arithmetic. This is weak coordinate error, not relative-l2 error. Finite-word sparse-engine certification remains open.</t>
  </si>
  <si>
    <t>[2026-10-13;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Earlier dated history (preserved):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Earlier dated history (preserved):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Earlier dated history (preserved):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Earlier dated history (preserved):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Earlier dated history (preserved):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Earlier dated history (preserved):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Earlier dated history (preserved):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Earlier dated history (preserved):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Earlier dated history (preserved):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Earlier dated history (preserved):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Earlier dated history (preserved):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Earlier dated history (preserved):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Earlier dated history (preserved):
[2026-10-11 20:59 UTC;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</si>
  <si>
    <t>R11</t>
  </si>
  <si>
    <t>TH-04</t>
  </si>
  <si>
    <t>Routed separator cutoff</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</si>
  <si>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</si>
  <si>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General spectral mechanism is classical; RS specialization priority unresolved.</t>
  </si>
  <si>
    <t>[2026-10-11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Checked bit/work admission is not a hard runtime or peak-memory guarantee.
Earlier history (unchanged):
[2026-10-11 16:45 UTC; final RS validator v1.1 independent review]
Bounded exact-rational reference API v1.1 independently accepted at the pinned repaired hash. Original version's inaccurate peak-temporary claim and NaN make_certificate exception are preserved as repaired historical findings. General finite-precision RS engine and production remain open.
Prior dated record, preserved verbatim:
Implementation pending</t>
  </si>
  <si>
    <t>TH-05</t>
  </si>
  <si>
    <t>Fourier moments and endpoint minimax</t>
  </si>
  <si>
    <t>[2026-10-13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[2026-10-11 20:16 UTC; workflow reconciliation]
The sparse-transfer blocker audit is complete. The first remaining implementation artifact is a source-pinned HIKP flat-window coefficient/response constructor certifying support, pass/stop/global response, denominator margins, precision/range and paid preparation/storage/bit costs. Only after that gate is supplied can products, buckets, perturbed selection/estimation, fresh unbiased randomness and abort probabilities be certified end to end. Reuse STR-Q1/Q16’s accepted local certificates; they are conditional and do not certify a full finite-word sparse engine. Review libfile_fff234eac5e081918fa126ed306fb891, ZIP SHA256 e9f4e2c2b4f973cde28f28eb203994d6f358bf31990a1352630e9a6212bbabfb.
Prior dated record, preserved verbatim:
Certify sparse-engine finite-word numerics and exact prior-work interface.
Q16: Ideal HIKP arithmetic. No relative-l2 guarantee or finite-word sparse-engine certificate.</t>
  </si>
  <si>
    <t>Q16</t>
  </si>
  <si>
    <t>TH-06</t>
  </si>
  <si>
    <t>Conditioned macro compiler</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</si>
  <si>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</si>
  <si>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TH-07</t>
  </si>
  <si>
    <t>Raw q-Weyl recognition</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</si>
  <si>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</si>
  <si>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[2026-10-13; post-checkpoint successor intake]
next_cycle_b29_overlap_review/INDEPENDENT_REVIEW.md; separate residual acceptance preserved; structural all-m gate58 remains OPEN
Earlier dated history (preserved verbatim):
[2026-10-12;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Earlier dated history (preserved):
[2026-10-11 20:59 UTC;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t>
  </si>
  <si>
    <t>Q09</t>
  </si>
  <si>
    <t>Verify energy-adaptive residual interface</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</si>
  <si>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</si>
  <si>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</si>
  <si>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TH-08</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</si>
  <si>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Bounded repaired reference review COMPLETE. S4/R22 proof closure and classical classification are unchanged; production and universal resource-policy gates remain open.
Prior dated record, preserved verbatim:
[2026-10-11 16:25 UTC; assigned stages updated]
Author’s bounded periodic-exit certificate implementation is complete and awaiting independent review by review_periodic_exit_certificate. Existing S4/R22 mathematical acceptance remains closed. The candidate may safely refuse resource attempts; universal success/production execution and optimized-FFT crossover are not established. No candidate test or benchmark is promoted before the verdict.
Prior dated record, preserved verbatim:
Proof closed</t>
  </si>
  <si>
    <t>Collision-conditioning profile</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</si>
  <si>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Exact periodic residual-energy gate permits certified omission of the residual.</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</si>
  <si>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Prior dated record, preserved verbatim:
Rounded subtraction alone is not an energy certificate.</t>
  </si>
  <si>
    <t>Classical Pythagorean corollary.</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</si>
  <si>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Both work and logical admissions precede signal scanning/input-sized buffers. Exact budget metadata is nonnegative and at most256 bits. Post-admission invalid-record ValueError and terminal CertificationFailure carry the full reservation, including both attempted precisions. Pre-admission refusal, interpreter failure and interruption have no general attachment guarantee. Source-visible width is not a bound on every arithmetic scratch register or physical byte.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Bounded repaired reference validated; production pending. The API requires exact built-in list/tuple input and pairs, no concurrent mutation, and the documented common-exponent dyadic/supplied-Q contract. Original timings have not been remeasured on the repair.
Prior dated record, preserved verbatim:
Implementation pending</t>
  </si>
  <si>
    <t>[2026-10-12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Earlier dated history (preserved):
[2026-10-11 16:41 UTC; independent repaired periodic-reference acceptance]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
Prior dated record, preserved verbatim:
R02, R22</t>
  </si>
  <si>
    <t>Q10</t>
  </si>
  <si>
    <t>Verify nonlinear falsification gate</t>
  </si>
  <si>
    <t>Classical finite-set interpolation mechanism; verification gate.</t>
  </si>
  <si>
    <t>R05, R23</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</si>
  <si>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P05, L02</t>
  </si>
  <si>
    <t>Q11</t>
  </si>
  <si>
    <t>Review exact five-dimensional Green length</t>
  </si>
  <si>
    <t>FUS-10</t>
  </si>
  <si>
    <t>Autocorrelation deficits and separator selection</t>
  </si>
  <si>
    <t>Asymmetric arbitrary-abelian Fourier block rank/gap theorem with p-group and legal-trimming corollaries.</t>
  </si>
  <si>
    <t>No improved universal separator exponent or unrestricted Fourier lower bound.</t>
  </si>
  <si>
    <t>Complete exact specialist prior-work comparison.
Q04: Finite-stage certificate reconstruction is separate Q33.
Q05: General deficit extension is tracked separately.</t>
  </si>
  <si>
    <t>Q04, Q05</t>
  </si>
  <si>
    <t>P08, H03, P10</t>
  </si>
  <si>
    <t>FUS-11</t>
  </si>
  <si>
    <t>Blocked and dyadic raw-mode recognition</t>
  </si>
  <si>
    <t>Proof closed (scoped)
[2026-10-10 reconciliation] The earlier Candidate state is superseded only for the independently accepted supplied-prime-field integration theorem. Production, bit/numerical and priority questions remain open.</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</si>
  <si>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</si>
  <si>
    <t>[2026-10-12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Earlier dated history (preserved):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[2026-10-11; exact accepted-source coverage check]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
Prior dated record, preserved verbatim:
Fresh full-text inherited C01 audit, decisive five-dimensional lower certificate, upper identities and guards independently accepted at the exact supplementary hash.</t>
  </si>
  <si>
    <t>[2026-10-12 20:45 UTC; source-bound current-status clarification]
The scoped supplied-root unified recognition and complete rejection-cost theorem is already accepted. At equal caps S_r is contained in C_r; at unequal caps failed sparse cost remains additive. The minimum compares same-family chirp methods only, and failed recognition still pays fallback. Keep Q14 guards, D06 provenance, inversion/storage/bit costs and fresh-vector application boundaries. Broader optimized numerical/production integration remains separate.
Earlier dated history (preserved):
The two accepted components are not yet one integrated cost/rejection theorem.
Reviewed recognizer update (10 October 2026): The earlier integration gap is closed for the scoped mathematical theorem by REVIEW.md SHA-256 5caac961c8ef5120c55fa024063080e0d87b67e8cc5847387f239221cb6d3cbb, reviewing REPORT.md SHA-256 670fc97d4969b0130ba7b99661de1092c6989272c717d3c8dade17771eb4a11c. At equal caps S_r⊆C_r; at unequal caps the failed sparse cost stays additive. The minimum is only between same-family chirp methods. Rejection does not itself compute the DFT; fallback is additive. Q14 guards, D06 provenance, inversion/storage/bit costs and the fresh-vector application distinction remain explicit.</t>
  </si>
  <si>
    <t>[2026-10-11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[2026-10-11 16:24 UTC; current assignment and dependency reconciliation]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
Prior dated record, preserved verbatim:
Unify model, root assumptions, rejection budget and output application charges.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Reviewed recognizer update (10 October 2026): The unified proof and independent finite controls are complete within the supplied-prime-field contract. Remaining work is production implementation and benchmarks, complete word/bit specializations, floating-point contracts, external priority comparison and recovery of the exact historical D06 bytes. No generic sub-N-log-N FFT or priority claim is made.</t>
  </si>
  <si>
    <t>P03, P05, H01, D05, D06, D03, D04, L02, SP11</t>
  </si>
  <si>
    <t>FUS-12</t>
  </si>
  <si>
    <t>Normalized Fourier blocks and integer packing</t>
  </si>
  <si>
    <t>Dense and short-Bluestein signed packing remove dyadic vector-response tables while preserving the finite-word error and asymptotic bound.</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</si>
  <si>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[2026-10-11; exact accepted-source coverage check]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
Prior dated record, preserved verbatim:
Exact additive-length priority unresolved; no full-B upper construction beyond N=5.</t>
  </si>
  <si>
    <t>The scalar bit-length table and all-length interpolation remain charged. This is approximate finite-word computation.</t>
  </si>
  <si>
    <t>[2026-10-12 20:45 UTC; source-bound current-status clarification]
A successful theorem-precision packed bounded-word executor and composed numerical/production qualification remain open. Q01 proof and eager implementation are distinct. The STR-Q3 concrete 3–4–5 non-Fourier family with paid envelopes and template budget is independently accepted; its declared-cap eager resource refusal is also accepted. That closes only the named non-Fourier family milestone, not a successful theorem-precision build, practical threshold or general Fourier acceleration.
Earlier dated history (preserved):
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t>
  </si>
  <si>
    <t>Q01, Q06</t>
  </si>
  <si>
    <t>P01, P14, L03, H01, P05</t>
  </si>
  <si>
    <t>NF-04</t>
  </si>
  <si>
    <t>Sparse magnetic weights share one inverse</t>
  </si>
  <si>
    <t>[2026-10-12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Earlier dated history (preserved):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</si>
  <si>
    <t>R03, R21</t>
  </si>
  <si>
    <t>[2026-10-12 00:47 UTC; independently accepted finite-word interface diagnosis]
Numerical construction remains open. The collision result concerns intended original inputs observed through specified lossy rounding, not a target defined by the rounded data or progressively refined certified/exact input. Fractional-bit fixed-point and separately checked total-significand formats are distinct. Unbounded fixed-point range is not a universal mantissa lower bound: exponent encoding and scale-dependent precision remain viable. Preserve exact-root parity and exact-field theorems. No general adaptive-precision impossibility, production evaluator, Fourier speedup or historical novelty conclusion.
Earlier dated history (preserved):
Specific supplied-root dyadic recognition model; root discovery and bounded-word numerics excluded.</t>
  </si>
  <si>
    <t>TH-09</t>
  </si>
  <si>
    <t>Orthogonal residual allocation</t>
  </si>
  <si>
    <t>[2026-10-12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Earlier dated history (preserved):
Supply coefficient representation, precision/error and complete implementation cost for finite-word transfer.</t>
  </si>
  <si>
    <t>Q07, Q35</t>
  </si>
  <si>
    <t>H01, P05, SP07, SP08</t>
  </si>
  <si>
    <t>NF-05</t>
  </si>
  <si>
    <t>Fixed-orbit support excludes odd Fourier</t>
  </si>
  <si>
    <t>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</si>
  <si>
    <t>No extra gauges, coordinate changes, mixed K or stage products; not a runtime lower bound.</t>
  </si>
  <si>
    <t>Any broader architecture needs a new proof with its exact grammar.</t>
  </si>
  <si>
    <t>R02, R22</t>
  </si>
  <si>
    <t>Q35</t>
  </si>
  <si>
    <t>[2026-10-12 17:45 UTC; independently accepted Q11 shared character-bank evaluator]
Current accepted evaluator: shared character banks compute the same legal positive target in O(N log q) field/word work with O(N) cold setup/storage using the closed-form20q+1 witness. Branch optimization remains20q−12&lt;=minimum_R&lt;=20q−7; cold colored-witness synthesis costs O(s³). The original two-DFT baseline has the same asymptotic rate.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Current accepted full-target construction: paid 20q−7 matching/fan-coloring Green upper on q=483^m. Preparation is O(N) field work plus O(s³) integer coloring and O(s²) integer storage; direct application remains Theta(Nq), slower than two ordinary DFTs. Restricted Model R gap is five. The earlier linear-total-setup 20q+1 construction/reproducer remains a separate dated baseline.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13:26 UTC; independently accepted Q11 subquadratic matching Green baseline]
Latest accepted full-target construction is the source-legal 20q+1 matching Green upper on q=483^m, with O(N) compressed preparation and Theta(Nq) direct application. The earlier N-term quadratic upper remains valid history; the new upper is still slower than the ordinary two-DFT O(N log N) evaluator. The separate five-dimensional minimum-three family remains accepted.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12:46 UTC; source-bound stale current-wording reconciliation]
Current accepted construction evidence: fixed five-dimensional positive arithmetic Cq has a source-legal exact three-Green representation over the degree-four block field. Separately, q=483^m, N=5q² has a full B_N ambient-field N-term representation with paid O(N²) synthesis/application. The latter is a quadratic baseline for a different target, not a faster DFT or arbitrary-cycle low-length construction. Preserve all earlier finite witnesses and broader open obligations. Independent growing review ZIP SHA256 74a0f40fef9e5e96856774018f98f76582f4a7ce64ee630b06faf3c761132add.
Earlier dated history (preserved):
Exact N5 construction retained; no full-B upper bound beyond N5.</t>
  </si>
  <si>
    <t>TH-10</t>
  </si>
  <si>
    <t>SP07, SP08</t>
  </si>
  <si>
    <t>Nonlinear certification counterexample</t>
  </si>
  <si>
    <t>NF-06</t>
  </si>
  <si>
    <t>Cycle sums meet separator cutoffs</t>
  </si>
  <si>
    <t>Final Delvaux–Van Barel 2008 comparison complete. no matching additive Green length theorem in DV2008 final; worldwide unresolved.</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</si>
  <si>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</si>
  <si>
    <t>F020</t>
  </si>
  <si>
    <t>Rogers–Szegő arithmetic</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</si>
  <si>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Proof closed</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</si>
  <si>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Individually routed Hamiltonian-cycle inverses; specified external freedom; no stage-product extension.</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</si>
  <si>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In surviving sizes, settle all-row Fourier membership rather than local Jacobian dominance.</t>
  </si>
  <si>
    <t>Q04, Q34</t>
  </si>
  <si>
    <t>H03, P08, P10, SP05, SP06</t>
  </si>
  <si>
    <t>NF-07</t>
  </si>
  <si>
    <t>Covariant extraction meets rational gates</t>
  </si>
  <si>
    <t>[2026-10-12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Earlier dated history (preserved):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Earlier dated history (preserved):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Earlier dated history (preserved):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Earlier dated history (preserved):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Earlier dated history (preserved):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Earlier dated history (preserved):
Fresh certificate/control reconstruction independently reviewed; no production or numerical-stability claim.</t>
  </si>
  <si>
    <t>P10, D01, D02, SP11</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</si>
  <si>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</si>
  <si>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PE=I does not guarantee alpha!=0; no free nonrational normalization or uncharged E/P.</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</si>
  <si>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Give an actual charged stable constructor before asserting speed or general computational complexity.</t>
  </si>
  <si>
    <t>Q36, Q37</t>
  </si>
  <si>
    <t>SP09, SP10</t>
  </si>
  <si>
    <t>NF-08</t>
  </si>
  <si>
    <t>Branch and scalar gates constrain together</t>
  </si>
  <si>
    <t>[2026-10-12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Earlier dated history (preserved):
Fixed-pair representation branch bound and whole-target nonrational scalar-gate bound hold simultaneously.
Reviewed update: Galois rank formula, arbitrary-depth scalar-linear gate cut, isolated diagonal optimum, nonzero normalization and correctly charged E/J/P fusion accepted.</t>
  </si>
  <si>
    <t>[2026-10-12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Earlier dated history (preserved):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[2026-10-11; exact accepted-source coverage check]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Prior dated record, preserved verbatim:
H01, H02, H03, H04, H05, H12, H13, H14, H15</t>
  </si>
  <si>
    <t>Q12</t>
  </si>
  <si>
    <t>[2026-10-12 00:14 UTC; independently accepted bounded NF08 whole-target scalar resources]
Model is scalar-linear: base-field operations/routing are uncharged for the nonbase-gate optimum; every multiplication of an input-dependent scalar wire by a nonbase constant is charged. Nonlinear input-dependent multiplication/division, conjugation, coefficient extraction and vector-gate packing are excluded. Arbitrary complex input wires are not split into rational coordinates. The explicit nine-branch evaluator uses six nontrivial cyclic solves, 31 nonbase and 32 rational scalings, 48 additions/subtractions, 3 external reads and 3 summed-output writes. These are algebraic upper ledgers, not an optimum or a rational-operation lower bound. Canonical ordered-pair branch lower 3 is separate; the nine-branch representation is not shown sharp. No products of branch and scalar lower bounds.
Earlier dated history (preserved):
They constrain distinct resources and are not multiplied; isolated stage ranks are not additive.</t>
  </si>
  <si>
    <t>[2026-10-12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Earlier dated history (preserved):
For proposed fused graph, prove a whole-target gate bound and count actual branches separately.</t>
  </si>
  <si>
    <t>Q15, Q37</t>
  </si>
  <si>
    <t>P06, SP10</t>
  </si>
  <si>
    <t>NF-09</t>
  </si>
  <si>
    <t>Review discrepancy three-stage obstruction</t>
  </si>
  <si>
    <t>Composite RS families feed legal banks</t>
  </si>
  <si>
    <t>Guarded proof closed</t>
  </si>
  <si>
    <t>C04 three-stage discrepancy proof reconstructed with endpoint restrictions explicit.</t>
  </si>
  <si>
    <t>Final proof keeps one affine endpoint, or complex prime length for two arbitrary endpoints. No arbitrary-depth/approximate extension.</t>
  </si>
  <si>
    <t>Final Delvaux–Van Barel 2008 comparison complete. rank discrepancy bridge distinct relative to DV2008 final; worldwide unresolved. Classical overlap: Prime arbitrary-minor full spark is classical Theorem 4, pp.1592-1593.</t>
  </si>
  <si>
    <t>P10</t>
  </si>
  <si>
    <t>[2026-10-11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</si>
  <si>
    <t>R31</t>
  </si>
  <si>
    <t>Q13</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</si>
  <si>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Hermite disk exclusion and half-order guard removal retained. Composite residual squarefreeness remains a guard.</t>
  </si>
  <si>
    <t>Review common-chirp recognition</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</si>
  <si>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Existing resonance and scalar-bank model unchanged; not all composite or repeated-prime d.</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</si>
  <si>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Resolve general augmented-content prime support and exact application priority.</t>
  </si>
  <si>
    <t>NF-10</t>
  </si>
  <si>
    <t>Certified inverse transfer uses chirp subclass</t>
  </si>
  <si>
    <t>[2026-10-13; accepted-result cutoff 04:23:32 UTC; reviewed-results sync]
TO RESEARCH: broader parent; selected bounded preparation COMPLETE 15
Earlier dated history (preserved verbatim):
[2026-10-12 23:49 UTC; independently accepted bounded rank-two executor]
The bounded supplied-root rank&lt;=2 standalone structural acquisition and full-output named-event executor is independently accepted. Q13/STR-Q2 remains open only for separately specified broader integration, root-discovery, general-rank or cost-model work. Earlier accepted rank-one and other interfaces retain their own scope.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sparse phase-zero frontend and metered dispatcher independently ACCEPTED; manuscript v3 fidelity complete. Broader optimized production work remains open.
Earlier dated history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</si>
  <si>
    <t>Conditional proof closed
[2026-10-10; independently accepted b=2 boundary update] Conditional inverse transfer remains conditional; finite-word reciprocal preparation is independently accepted for the fixed b=1 and b=2 subclasses only.</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</si>
  <si>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</si>
  <si>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General boundary kernel has exact-field recurrence only; l2 transform errors do not yield needed sup-norm gap certificate.
[2026-10-10; independently reviewed bounded update] This is a b=1 preparation theorem under its explicit word/range/precision contract. Θ(N) conditioning prevents assuming a low-condition compiler transfer; no growing-b closure, O(N) bit bound, unrestricted FFT improvement or priority upgrade follows.
[2026-10-10; independently accepted b=2 boundary update] Only b=2 in the canonical complex embedding is newly closed. General/growing-b preparation and stability of the source general second-order recurrence remain open. Theta(N^2) conditioning does not satisfy the low-condition transfer premise. Complete inverse application still needs separately paid endpoint, diagonal-executor and represented-input/range errors. No O(N) bit bound, finite-field conclusion, practical speedup, unrestricted FFT improvement or historical-priority claim follows.</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</si>
  <si>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16:24 UTC; current assignment and dependency reconciliation]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
Prior dated record, preserved verbatim:
Certify general bounded-word spectral preparation and conditioning under complete range/precision costs.
[2026-10-10; independently accepted b=2 boundary update] Continue with general/growing-b complex spectral preparation and complete finite-word costs. Treat the b=1 and b=2 canonical-root preparation results as accepted bounded cases; a low-condition inverse-compiler transfer is not supplied by either.</t>
  </si>
  <si>
    <t>Q01, Q30</t>
  </si>
  <si>
    <t>P01, H01, SP03, SP07</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</si>
  <si>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</si>
  <si>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See Q29 for the broader composite extension.</t>
  </si>
  <si>
    <t>[2026-10-13; source cutoff 10:52 UTC; newly recovered-source proposal]
PAIRED_CHAR2: sources/PAIRED_CHAR2/REVIEW.md; SHA-256 64a0eb995814b47a218c19a6f4cb4a1414b4fdc28e3d1130480413565f9c3954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next_cycle_b29_overlap_review/INDEPENDENT_REVIEW.md; VERDICT.json; separate structural review next_cycle_rs_structural_review/INDEPENDENT_REVIEW.md
Earlier dated history (preserved verbatim):
R10</t>
  </si>
  <si>
    <t>C02</t>
  </si>
  <si>
    <t>Dyadic endpoint minimax</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</si>
  <si>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[2026-10-11; consolidated working manuscript accepted] Independent review ACCEPTs the 12-page endpoint/deficit manuscript at its exact sealed hashes, including rendered mathematics. Cyclic-dyadic minimax and the separately scoped finite-abelian deficit rank/gap result retain their hypotheses. Historical priority remains unresolved. Manuscript, Library PDF and exact review receipt: novelity breakthough Q32/Q34.
[Earlier record preserved below]
Endpoint minimax and odd-moment bounds retained. Deficit invariant extends the block-rank/gap argument to arbitrary finite abelian groups.</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</si>
  <si>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</si>
  <si>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[2026-10-11 17:20 UTC; reviewed cross-tab reconciliation]
Nine bounded primary-source comparisons independently ACCEPTED. Common-coefficient chirp models, even-length simultaneous frequency/curvature alias and Prony-type ingredients have classical antecedents. Full cyclic finite-input decision/cost contract priority remains UNRESOLVED. F6 heading must read degree at most binom(r+2,3), sharp in the worst case for this eliminant; not every input attains that degree.
Earlier history (unchanged):
New-to-project bound; Prony, chirp-z and Karatsuba are classical.
Reviewed recognizer update (10 October 2026): The new dyadic integration is independently accepted only for its scoped proof claims. Literature-wide novelty, priority, practical speed, floating-point stability and unrestricted Fourier improvements are not established.</t>
  </si>
  <si>
    <t>F132</t>
  </si>
  <si>
    <t>Dyadic finite-word approximation</t>
  </si>
  <si>
    <t>[2026-10-12 23:49 UTC; independently accepted bounded rank-two executor]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[2026-10-12 01:03 UTC; independently accepted bounded unknown-phase rank-one executor]
Source-bound standalone API uses exact built-in dict N,p,omega,x with canonical-residue list and integer budget&lt;=20000000. It is not a drop-in general-rank API. Supplied-root complete named work is O(N+sqrt(p)+log p), including primality tests; member field arithmetic is O(N+log p), live field arrays O(N). Optional root discovery costs up to O(p(N+log p)) named work. All failed search/setup, both scans, full raw verification, output initialization/scatter and terminal publication events are charged; no finite cap promises completion. Python/object/OS/physical-memory/time and bit costs are excluded.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</si>
  <si>
    <t>P03, D05, D06</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</si>
  <si>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</si>
  <si>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External model/priority comparison remains open.</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</si>
  <si>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</si>
  <si>
    <t>C01</t>
  </si>
  <si>
    <t>Exact Green additive length</t>
  </si>
  <si>
    <t>Q14</t>
  </si>
  <si>
    <t>Review growing-fiber transform</t>
  </si>
  <si>
    <t>[2026-10-11; exact source-binding clarification]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
Prior dated record, preserved verbatim:
Original F015 cap and aggregate theorems freshly reread and independently accepted with fresh exact controls and all guarded Green-domain assumptions.
Reviewed recognizer update (10 October 2026): Scope note from the independently reviewed unified recognizer: the guarded Green/fiber cap and aggregate statements retain their own assumptions; they are not additional raw common-chirp input branches and their status is unchanged by this theorem.</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</si>
  <si>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Fresh full-text inherited C01 audit, decisive five-dimensional lower certificate, upper identities and guards independently accepted at the exact supplementary hash.</t>
  </si>
  <si>
    <t>[2026-10-12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Earlier dated history (preserved):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</si>
  <si>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Original cap/aggregate algorithms retained with supplied roots and guarded Green domain.</t>
  </si>
  <si>
    <t>[2026-10-11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Classical transform ingredients; exact intermediate-fiber/rejection interface remains unresolved.</t>
  </si>
  <si>
    <t>Fresh certificate/control reconstruction independently reviewed; no production or numerical-stability claim.</t>
  </si>
  <si>
    <t>Fresh exact controls independently reviewed; bit complexity, numerical stability and production validation remain separate.</t>
  </si>
  <si>
    <t>D03, D04, P05, L02, SP11</t>
  </si>
  <si>
    <t>H06, H07, H08, H09, H10, H11, H12, H14, H15</t>
  </si>
  <si>
    <t>Q15</t>
  </si>
  <si>
    <t>Review fixed Weyl–Green grammar</t>
  </si>
  <si>
    <t>[2026-10-13; accepted-result cutoff 05:16:43 UTC; bounded later acceptance]
TO RESEARCH: broader attribution; named F014 review COMPLETE 15
Earlier dated history (preserved verbatim):
Proof closed</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</si>
  <si>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Exact additive-length priority unresolved; no full-B upper construction beyond N=5.</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</si>
  <si>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</si>
  <si>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No branch-specific generators/endpoints and no general circuit lower bound.</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</si>
  <si>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Final Delvaux–Van Barel 2008 comparison complete. fixed pair Weyl Green bound distinct relative to DV2008 final; worldwide unresolved.</t>
  </si>
  <si>
    <t>P06</t>
  </si>
  <si>
    <t>R17</t>
  </si>
  <si>
    <t>Review weak-error all-length approximation</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</si>
  <si>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Blocker-identification review COMPLETE. The existing ideal-arithmetic proof remains closed; finite-word sparse-engine construction/certification remains OPEN. The completed cross-table lane has moved to STR-Q3.
Prior dated record, preserved verbatim:
[2026-10-11 16:25 UTC; assigned stages updated]
The bounded sparse-transfer numerical-gap audit is complete at author level; review_sparse_numeric_blocker is independently reviewing its candidate blocker. Existing ideal-arithmetic P05 §S6/R18 theorem remains accepted, while the finite-word sparse-engine contract stays unresolved. No substantive candidate finding is promoted before that verdict.
Prior dated record, preserved verbatim:
Proof closed</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</si>
  <si>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H01, H02, H03, H04, H05, H12, H13, H14, H15</t>
  </si>
  <si>
    <t>F018</t>
  </si>
  <si>
    <t>Independently routed inverse sums</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</si>
  <si>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consolidated working manuscript accepted] Independent review ACCEPT_SCOPED_MANUSCRIPT for the exact 15-page routed manuscript, with no proof gaps: independent-order rectangles, correction-compatible 9^r separator theorem, column-two/forest specializations and separate exact-field theorem with guarded approximation. Historical priority remains unresolved. Manuscript, Library PDF and exact review receipt: novelity breakthough Q26.
[Earlier record preserved below]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</si>
  <si>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C04</t>
  </si>
  <si>
    <t>Three-stage discrepancy obstruction</t>
  </si>
  <si>
    <t>[2026-10-13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For fixed 0&lt;α&lt;1/2 and c&gt;0, all-length O(N) dense output has ||error||∞ ≤ Cα N^(−α)||x||₂ with probability ≥1−N^(−c), using fresh randomness per fixed input.</t>
  </si>
  <si>
    <t>Changes and proof closures in this cycle. These rows are not a count of independent original discoveries.</t>
  </si>
  <si>
    <t>C06</t>
  </si>
  <si>
    <t>Common-chirp recognition</t>
  </si>
  <si>
    <t>[2026-10-13; accepted-result cutoff 04:23:32 UTC; reviewed-results sync]
TO RESEARCH: broader parent; selected bounded preparation COMPLETE 15
Earlier dated history (preserved verbatim):
Proof closed</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</si>
  <si>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Blocked common-chirp cost O(N r^(2+log₂3)+r^(2+3log₂3)); named Toeplitz and Gauss proofs are inherited dependencies.</t>
  </si>
  <si>
    <t>New-to-project bound; Prony, chirp-z and Karatsuba are classical.</t>
  </si>
  <si>
    <t>Result ID</t>
  </si>
  <si>
    <t>Result</t>
  </si>
  <si>
    <t>[2026-10-12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Prior dated record, preserved verbatim:
Implementation pending</t>
  </si>
  <si>
    <t>Precise change</t>
  </si>
  <si>
    <t>[2026-10-13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Earlier dated history (preserved):
[2026-10-11 16:38 UTC; independent sparse-transfer review]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
Prior dated record, preserved verbatim:
Ideal HIKP arithmetic. No relative-l2 guarantee or finite-word sparse-engine certificate.</t>
  </si>
  <si>
    <t>Scope boundary</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</si>
  <si>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No integrated production Toeplitz/blocked recognizer validated.</t>
  </si>
  <si>
    <t>Priority conclusion</t>
  </si>
  <si>
    <t>Weak-approximation headline has strong prior art. Exact transfer priority unresolved.</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</si>
  <si>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R24</t>
  </si>
  <si>
    <t>F015</t>
  </si>
  <si>
    <t>Growing-fiber transform</t>
  </si>
  <si>
    <t>[2026-10-13; accepted-result cutoff 05:16:43 UTC; bounded later acceptance]
TO RESEARCH: broader parent; bounded F015 comparison COMPLETE 15
Earlier dated history (preserved verbatim):
Proof closed</t>
  </si>
  <si>
    <t>NEW-01</t>
  </si>
  <si>
    <t>All-length linear-work weak approximation</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</si>
  <si>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cap and aggregate theorems freshly reread and independently accepted with fresh exact controls and all guarded Green-domain assumptions.</t>
  </si>
  <si>
    <t>Classical transform ingredients; exact intermediate-fiber/rejection interface remains unresolved.</t>
  </si>
  <si>
    <t>For fixed 0&lt;α&lt;1/2 and c&gt;0, all-length O(N) dense output has ||error||∞ ≤ Cα N^(−α)||x||₂ with probability ≥1−N^(−c), using fresh randomness per fixed input.</t>
  </si>
  <si>
    <t>Ideal HIKP arithmetic. No relative-l2 guarantee or finite-word sparse-engine certificate.</t>
  </si>
  <si>
    <t>[2026-10-12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Complete component preparation O(Q^8+wQ^5) classical bit work; context/scratch O(Q²), stored taps O(wp); transition query O(Q^5) after preparation. Pass/stop queries pay comparisons/output, unusually long indices pay modular reduction, and all n responses are not free. The constructor stores sparse taps rather than a dense zero vector/response bank. Packed mathematical storage is separate from Python overhead and binary64/constant-word production. Explicit erratum: Qmin56 at m10,b2,q10,p26; unchanged sealed v1 proof/code plus reviewer correction, no silent author v2.
Earlier dated history (preserved):
[2026-10-11 16:38 UTC; independent sparse-transfer review]
Finite-word engine OPEN; blocker and conditional local certificates independently validated. P05 §S6/R18 remains accepted in its ideal-arithmetic model. Q01 deterministic approximation, F016 Gaussian history and ALG-033 rejected aggregation remain separate.
Prior dated record, preserved verbatim:
Finite-word engine certification pending</t>
  </si>
  <si>
    <t>P05, L02</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</si>
  <si>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</si>
  <si>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F014</t>
  </si>
  <si>
    <t>Fixed-pair Weyl–Green grammar</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</si>
  <si>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</si>
  <si>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No branch-specific generators/endpoints and no general circuit lower bound.</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</si>
  <si>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
Prior dated record, preserved verbatim:
R18</t>
  </si>
  <si>
    <t>Q17</t>
  </si>
  <si>
    <t>Audit arbitrary-pencil resultant extension</t>
  </si>
  <si>
    <t>F016</t>
  </si>
  <si>
    <t>Weak-error all-length approximation</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</si>
  <si>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Proof closed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</si>
  <si>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</si>
  <si>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</si>
  <si>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For fixed 0&lt;α&lt;1/2 and c&gt;0, all-length O(N) dense output has ||error||∞ ≤ Cα N^(−α)||x||₂ with probability ≥1−N^(−c), using fresh randomness per fixed input.</t>
  </si>
  <si>
    <t>[2026-10-13; source cutoff 10:52 UTC; newly recovered-source proposal]
Integrated source-pinned executable is not certified; accepted mathematical finite-word existence is separate.
Earlier dated history (preserved verbatim):
Finite-word engine certification pending</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</si>
  <si>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</si>
  <si>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</si>
  <si>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P02</t>
  </si>
  <si>
    <t>[2026-10-13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Ideal HIKP arithmetic. No relative-l2 guarantee or finite-word sparse-engine certificate.</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</si>
  <si>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R15</t>
  </si>
  <si>
    <t>Q18</t>
  </si>
  <si>
    <t>Validate higher local-ring Weil intake</t>
  </si>
  <si>
    <t>[2026-10-11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Earlier dated history (preserved):
Proof closed</t>
  </si>
  <si>
    <t>[2026-10-11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Earlier dated history (preserved):
Corrected v26 theorem: exact row support |im B|, dense kernel, valuation profile and scoped Weil-word exclusions. Printed upper-shear sign is rejected and repaired.</t>
  </si>
  <si>
    <t>[2026-10-11 22:05 UTC; independently accepted bounded Weil convention/API]
Bounded fresh negative-chirp convention/API independently accepted; historical v25 remains unpatched and original exhaustive suites unrun.
Earlier dated history (preserved):
Correct source U(E) association to F⁻¹ C_(-E) F before claiming a coherent supplied implementation. Source suite was not executed.</t>
  </si>
  <si>
    <t>Tadej's Fourier-table classification subsumes the additive-versus-cyclic obstruction. Exact support/cost synthesis priority unresolved.</t>
  </si>
  <si>
    <t>Source sign correction and numerical implementation pending</t>
  </si>
  <si>
    <t>P05</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</si>
  <si>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R27, R28</t>
  </si>
  <si>
    <t>Q19</t>
  </si>
  <si>
    <t>Validate continuous curvature intake</t>
  </si>
  <si>
    <t>NEW-02</t>
  </si>
  <si>
    <t>Composite fixed-pair branch obstruction</t>
  </si>
  <si>
    <t>[2026-10-11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Earlier dated history (preserved):
[2026-10-11 21:30 UTC; independently accepted bounded rational certifier]
Bounded exact-rational reference certifier accepted for existing P11 section 2.7; broader uncertainty/production certification open.
Earlier dated history (preserved):
Proof closed</t>
  </si>
  <si>
    <t>[2026-10-12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Earlier dated history (preserved):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[2026-10-11; exact later-addendum binding]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
Prior dated record, preserved verbatim:
Phase18 curvature energy, forest-holonomy rank and full inherited commutator-spectrum arguments reconstructed and accepted.
[2026-10-10 14:03 UTC; accepted reviews] Related phase-cone theorem accepted: one common entrywise cone of width W&lt;pi obstructs flat-unitary approximation in operator norm after arbitrary invertible complex monomial outer gauges. Green specialization requires jointly removable phases within each pair, positive edge magnitudes, cycle magnitude products &lt;1, and effective-mask width &lt;pi. O(N+q) covers modular-word screening only; threshold certification, magnitude validation, phase extraction and bit costs are separate. Earlier curvature and unitary results remain intact. Source: accepted 13:40 packet.</t>
  </si>
  <si>
    <t>[2026-10-12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Earlier dated history (preserved):
[2026-10-11 22:49 UTC; independently accepted bounded rational-box implementation]
Bounded Q19 rational-box coefficient/weight uncertainty reference independently accepted; exact-input predecessor retained. Broader structural uncertainty and production/streaming gates remain OPEN.
Earlier dated history (preserved):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Earlier dated history (preserved):
O(E) exact-scalar diagnostic requires supplied references and paid norm certificates. Source floating-point tests do not give outward-rounded certification.</t>
  </si>
  <si>
    <t>Specific quantitative synthesis unresolved; classical gauge/switching and spectral mechanisms explicit.</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</si>
  <si>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New-to-project restricted-grammar extension; external priority unresolved. Current primary comparisons: PRIMARY-FOURIER: No matching theorem identified in this source; no novelty inference.</t>
  </si>
  <si>
    <t>[2026-10-12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Earlier dated history (preserved):
[2026-10-11 22:49 UTC; independently accepted bounded rational-box implementation]
Accepted schema q19-rational-box-v1: even 4&lt;=s&lt;=8, N=s², 1..4 nonempty layers, &lt;=8 occurrences, precision0..128, exact written endpoint numerator/denominator caps64 bits, rational0&lt;=rho&lt;1. Coefficient and weight boxes vary independently; correlations are covered as subsets but not exploited. Reference phases/constants/routes must be exact checked singletons. Stored-rational wrapper cap1024 bits, predecessor4096 bits; temporary integers may exceed these before checking. Valid inputs can exhaust arithmetic and yield no certificate. Exact-arithmetic reference only, with retained input/midpoint arrays; no physical or streaming claim.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Certified finite-precision implementation pending</t>
  </si>
  <si>
    <t>NEW-03</t>
  </si>
  <si>
    <t>Blocked common-chirp recognition</t>
  </si>
  <si>
    <t>[2026-10-12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Earlier dated history (preserved):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Earlier dated history (preserved):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Earlier dated history (preserved):
R29</t>
  </si>
  <si>
    <t>Blocked common-chirp cost O(N r^(2+log₂3)+r^(2+3log₂3)); named Toeplitz and Gauss proofs are inherited dependencies.</t>
  </si>
  <si>
    <t>No integrated production Toeplitz/blocked recognizer validated.</t>
  </si>
  <si>
    <t>Q20</t>
  </si>
  <si>
    <t>Audit even-cycle extra-pole construction</t>
  </si>
  <si>
    <t>[2026-10-12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Earlier dated history (preserved):
Proof closed</t>
  </si>
  <si>
    <t>P03</t>
  </si>
  <si>
    <t>NEW-04</t>
  </si>
  <si>
    <t>Faster dyadic raw-mode recognition</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</si>
  <si>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Earlier history (unchanged):
Even N=2h ≥4 admits at most h+1 legal nonzero distinct poles; complete pencil proof accepted.</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</si>
  <si>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
Earlier history (unchanged):
Exact h-pole optimum and universal parameter t=1 remain open.</t>
  </si>
  <si>
    <t>Chirp Hankel determinant is row-reversed Lubinsky–Saff Theorem 3.2. Accepted h&lt;=Q&lt;=h+1 legal extra-pole construction remains a scoped application; no new general moment theory or h-pole optimum.</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</si>
  <si>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Implementation pending</t>
  </si>
  <si>
    <t>[2026-10-12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[2026-10-11 17:23 UTC; final NF-03 scoped independent acceptance]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R16</t>
  </si>
  <si>
    <t>Q07, Q14</t>
  </si>
  <si>
    <t>Q21</t>
  </si>
  <si>
    <t>Audit all-permutation displacement</t>
  </si>
  <si>
    <t>NEW-05</t>
  </si>
  <si>
    <t>Autocorrelation-deficit separator extension</t>
  </si>
  <si>
    <t>Permutation-displacement extremizer proof repaired at even size; exhaustive fresh N≤9 controls pass.</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</si>
  <si>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Asymmetric arbitrary-abelian Fourier block rank/gap theorem with p-group and legal-trimming corollaries.</t>
  </si>
  <si>
    <t>Complete proof accepted; finite controls are supplemental. Weighted monomials and unrestricted runtime are outside scope.</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</si>
  <si>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t>
  </si>
  <si>
    <t>Classical fourth-moment and separator synthesis; exact priority unresolved. Current primary comparisons: PRIMARY-FOURIER: Double digit reversal and rank-one hierarchy: Lemma 7, p.1596; Eq.(15), pp.1593-1594. C02 N=8 critical lower bound is a corollary of Theorem 9, pp.1598-1599. One-vector support frontier and extremal output geometry: Theorem 9 and Remark 10. PRIMARY-FOURIER: Flat unitary/support uncertainty background: Theorem 1 and Lemma 2, pp.1588-1589.</t>
  </si>
  <si>
    <t>P08</t>
  </si>
  <si>
    <t>Final Delvaux–Van Barel 2008 comparison complete. cycle rank optimization distinct relative to DV2008 final; worldwide unresolved. Classical overlap: Theorem 15, pp.1603-1604, uses negation pairing for unitary cosine/sine block diagonalization.</t>
  </si>
  <si>
    <t>NEW-06</t>
  </si>
  <si>
    <t>Arbitrary-pencil proof closure</t>
  </si>
  <si>
    <t>P07</t>
  </si>
  <si>
    <t>R32</t>
  </si>
  <si>
    <t>Q22</t>
  </si>
  <si>
    <t>Audit paired Jacobi gap</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</si>
  <si>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t>
  </si>
  <si>
    <t>Paired Jacobi gate and decisive N=256 affine-layout witnesses reconstructed.</t>
  </si>
  <si>
    <t>Accepted for the exact N=256 affine-column layout. Fresh data reconstructed by the proof author; reviewer checked analytic reductions, not a second replay of every datum.</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</si>
  <si>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Specialization may increase vanishing order; generic exact order is not universal.</t>
  </si>
  <si>
    <t>Final Delvaux–Van Barel 2008 comparison complete. fixed layout gate and certificate not in DV2008 final; worldwide unresolved.</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</si>
  <si>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Current primary comparisons: PRIMARY-THETA: No matching theorem identified in this source; no novelty inference.</t>
  </si>
  <si>
    <t>R33</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</si>
  <si>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P02</t>
  </si>
  <si>
    <t>Q23</t>
  </si>
  <si>
    <t>Audit Hadamard–Segre gauge gate</t>
  </si>
  <si>
    <t>NEW-07</t>
  </si>
  <si>
    <t>Even-bank extra-pole proof closure</t>
  </si>
  <si>
    <t>Hadamard–Segre gauge gates and all eight saved modular witnesses reconstructed.</t>
  </si>
  <si>
    <t>All eight saved witnesses rebuilt; 56 unsaved historical cases not rerun. Classical sparse-middle closure does not solve parameter search or target construction.</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</si>
  <si>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Even N=2h ≥4 admits at most h+1 legal nonzero distinct poles; complete pencil proof accepted.</t>
  </si>
  <si>
    <t>Final Delvaux–Van Barel 2008 comparison complete. fixed stage application not in DV2008 final; worldwide unresolved.</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</si>
  <si>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Exact h-pole optimum and universal parameter t=1 remain open.</t>
  </si>
  <si>
    <t>Classical Prony/orthogonal-pencil application. Current primary comparisons: PRIMARY-THETA: chirp Hankel determinant is row-reversed Theorem3.2</t>
  </si>
  <si>
    <t>R34</t>
  </si>
  <si>
    <t>Q24</t>
  </si>
  <si>
    <t>Audit multiscale chirp barrier</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</si>
  <si>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P02</t>
  </si>
  <si>
    <t>NEW-08</t>
  </si>
  <si>
    <t>Paid balancing and residual omission</t>
  </si>
  <si>
    <t>Paid prefix balancing plus exact periodic residual-drop certificate.</t>
  </si>
  <si>
    <t>Scaled template multiplicity and exact/directed energy certification remain charged.</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</si>
  <si>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Full Weyl-support/parity proof and strict dyadic chirp L≥m+1 barrier reconstructed with fresh controls.</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</si>
  <si>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Literal pure-shift resolvents, Weyl-monomial gauges and actual factorwise invertibility required. No matching construction or runtime lower bound.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</si>
  <si>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Classical mechanisms with explicit contract.</t>
  </si>
  <si>
    <t>Q06, Q09</t>
  </si>
  <si>
    <t>NEW-09</t>
  </si>
  <si>
    <t>Final Delvaux–Van Barel 2008 comparison complete. literal grammar equality case obstruction not in DV2008 final; worldwide unresolved. Classical overlap: Section 4, pp.1599-1603: multilevel Fourier hierarchy and standard FFT unitary factorization.</t>
  </si>
  <si>
    <t>Full cluster profile and finite-probe gate</t>
  </si>
  <si>
    <t>P12</t>
  </si>
  <si>
    <t>Full fixed-degree singular exponents; arbitrary finite-probe nonlinear obstruction.</t>
  </si>
  <si>
    <t>No uniform growing-degree stability or restricted-implementation runtime lower bound.</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</si>
  <si>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R36</t>
  </si>
  <si>
    <t>Classical mechanisms, retained as supporting results. Current primary comparisons: PRIMARY-THETA: No matching theorem identified in this source; no novelty inference.</t>
  </si>
  <si>
    <t>Q08, Q10</t>
  </si>
  <si>
    <t>Q25</t>
  </si>
  <si>
    <t>Audit two-sided gauge obstruction</t>
  </si>
  <si>
    <t>NEW-10</t>
  </si>
  <si>
    <t>Two-sided gauge metric refinement</t>
  </si>
  <si>
    <t>Two-sided gauge spectrum gives rank/edit floor; operator denominator sharpened.</t>
  </si>
  <si>
    <t>Exact impossibility allows invertible endpoints; metric floor requires unitary endpoints.</t>
  </si>
  <si>
    <t>Classical spectral mechanism; exact application priority unresolved.</t>
  </si>
  <si>
    <t>P09</t>
  </si>
  <si>
    <t>R25, R26</t>
  </si>
  <si>
    <t>NEW-11</t>
  </si>
  <si>
    <t>Q26</t>
  </si>
  <si>
    <t>Weil sign correction and exact support</t>
  </si>
  <si>
    <t>Validate bivariate mask certificates</t>
  </si>
  <si>
    <t>Correct upper-shear convention; each row has exactly |im B| support; dense/valuation and scoped exponent gates proved.</t>
  </si>
  <si>
    <t>Genuine Weil factors plus permitted external monomials only. Supplied source implementation not certified.</t>
  </si>
  <si>
    <t>Tadej subsumes Fourier-table obstruction; no new general Weil theory.</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</si>
  <si>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Original Phase39 N4/N8/N16 finite seven-Green exclusion closed: N16 complete cubic enumeration of 10,483,200 mappings per prime independently accepted; no quartic exhaustion or all-N extension.</t>
  </si>
  <si>
    <t>NEW-12</t>
  </si>
  <si>
    <t>Curvature and matrix proof completions</t>
  </si>
  <si>
    <t>Omitted analytic families now have complete scoped proofs, with explicitly separated fresh finite reconstructions.</t>
  </si>
  <si>
    <t>Saved affine layouts, nonzero/unitary guards and literal grammars retained; no unrestricted lower bound.</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</si>
  <si>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Larger sizes and broader graph/coupling families remain unclassified; Q27 target-fiber construction is separate.</t>
  </si>
  <si>
    <t>Classical mechanisms with package-specific synthesis; exact priority unresolved. Current primary comparisons: PRIMARY-FOURIER: Theorem 15, pp.1603-1604, uses negation pairing for unitary cosine/sine block diagonalization. PRIMARY-FOURIER: No matching theorem identified in this source; no novelty inference. PRIMARY-FOURIER: Section 4, pp.1599-1603: multilevel Fourier hierarchy and standard FFT unitary factorization.</t>
  </si>
  <si>
    <t>Guarded exclusion for fixed cycles/couplings at N4/N8/N16; no positive factorization construction.</t>
  </si>
  <si>
    <t>Q19, Q21, Q22, Q23, Q24, Q28</t>
  </si>
  <si>
    <t>P07, P11, P12</t>
  </si>
  <si>
    <t>Specific formulation priority unresolved; no all-N claim.</t>
  </si>
  <si>
    <t>Both N16 cubic enumeration records independently reviewed; min rank10, no alternative minor, row mask1023. N16 quartics and N32 remain sampled only.</t>
  </si>
  <si>
    <t>NEW-13</t>
  </si>
  <si>
    <t>SP01, SP12</t>
  </si>
  <si>
    <t>Guarded full-circle twiddle preparation</t>
  </si>
  <si>
    <t>Section 11 replaces phase preparation by a fully guarded O(H) circle recurrence plus polynomial seed cost.</t>
  </si>
  <si>
    <t>Does not remove input-state/key precision or interpolation-table barriers.</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</si>
  <si>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Standard numerical technique with explicit error and word-cost contract.</t>
  </si>
  <si>
    <t>NEW-14</t>
  </si>
  <si>
    <t>Packed Fourier microkernel backend</t>
  </si>
  <si>
    <t>Four exact signed real products replace the dyadic vector-response table. Dense and stronger short-Bluestein backends retain the accepted finite-word approximation theorem.</t>
  </si>
  <si>
    <t>All product bits, coefficient generation, normalization, scalar bit-length table and O(r) movement are charged. Production executor unvalidated.</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</si>
  <si>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S01, S02, S03, S17, N01, N02, N03, N04, N05</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</si>
  <si>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Close classical Bluestein–Kronecker antecedent. No novel algorithm or exact arbitrary-complex claim.</t>
  </si>
  <si>
    <t>P14</t>
  </si>
  <si>
    <t>NEW-15</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</si>
  <si>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R18</t>
  </si>
  <si>
    <t>Quadratic finite-witness closure</t>
  </si>
  <si>
    <t>Q27</t>
  </si>
  <si>
    <t>Test Phase40 target-fiber compatibility</t>
  </si>
  <si>
    <t>N=3/4 matrices, ranks, determinant polynomials, simple-root derivatives and saved Hensel digits reconstructed; exceptional algebraic complex witnesses proved.</t>
  </si>
  <si>
    <t>F021</t>
  </si>
  <si>
    <t>Fixed sizes and legal stage guards. No uniform family conditioning or all-length construction.</t>
  </si>
  <si>
    <t>Exact application priority remains unresolved. Current primary comparisons: PRIMARY-FOURIER: No matching theorem identified in this source; no novelty inference.</t>
  </si>
  <si>
    <t>Legal scalar bank minima</t>
  </si>
  <si>
    <t>Q33</t>
  </si>
  <si>
    <t>P15</t>
  </si>
  <si>
    <t>NEW-16</t>
  </si>
  <si>
    <t>Subgroup-chain count and prefix optimization</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</si>
  <si>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Common-prime content carry and guarded odd legal-bank minima retained.</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</si>
  <si>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Accepted at exact stated scope; broader work separate
Earlier dated history (preserved verbatim):
[2026-10-13; full status reconciliation]
Conditional optimizer theorem accepted; group-transfer premise open
Earlier dated history (preserved verbatim):
Proof closed (scoped)</t>
  </si>
  <si>
    <t>[2026-10-13; source cutoff 10:52 UTC; newly recovered-source proposal]
OPEN: full 34-phase fiber; nonconsecutive branch class accepted
Earlier dated history (preserved verbatim):
[2026-10-12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Earlier dated history (preserved):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Earlier dated history (preserved):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Earlier dated history (preserved):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Earlier dated history (preserved):
[2026-10-11 21:24 UTC; independently accepted template obstruction]
129 of 5,984 pinned triples excluded; separate consecutive-triple constant-template obstruction accepted; full fiber and construction open.
Earlier dated history (preserved):
[2026-10-11 21:13 UTC; independently accepted single-triple extension]
Independent exclusions cover all 561 pinned coordinate pairs and 129 of 5,984 coordinate triples; full 34-phase fiber/construction open.
Earlier dated history (preserved):
[2026-10-11 15:45 UTC; final independent scope acceptance]
CURRENT: Independently accepted exclusions now cover all 561 pinned coordinate-pair slices plus 128 same-stage, one-per-Green triples. The full 34-phase Fourier fiber and construction remain open.
Prior dated record, preserved verbatim:
CURRENT: All 561 pinned-witness two-coordinate slices are independently accepted exclusions. Full 34-phase Fourier fiber remains open.
[Updated 2026-10-11 13:56 UTC]
Prior dated record, preserved verbatim:
[2026-10-11 11:20 UTC; next existing-table round]
Running: One Astra xhigh worker is testing a precisely sourced surviving product chart; single-sum exclusions remain accepted.
A sixth Astra xhigh worker is independently auditing the originality of the three latest results. No new intake or fusion.
Previous activity history (retained):
[2026-10-11 01:06 UTC; existing-table priority]
Active: exact all-row compatibility on one surviving Q27 chart; model and guards retained.
Previous activity (retained): Active investigation
[2026-10-11; independently reviewed existing-table continuation]
Bounded original-chart review finished. Construction remains open for the surviving product and dense-outer models.
[2026-10-11; independently reviewed follow-up round]
Reviewed: all 34 one-phase coordinate circles through the pinned N=8 Phase42 product witness are excluded. The full simultaneous-phase target fiber remains open.
[2026-10-11 12:57 UTC; historical activity reconciliation]
The 11:20 product-chart dispatch is historical. Its bounded result is complete and independently accepted: all 34 one-phase circles through the pinned N=8 Phase42 witness are excluded. Simultaneous motion of two or more phases and the full target fiber remain open. This reconciliation records no newly completed two-phase result. A separate two-phase pilot is now active and unreviewed; no result from that pilot is promoted here.
[2026-10-11; independently reviewed finite two-phase/pullback/P continuation]
The separate two-phase pilot is complete and independently accepted in its pinned slice. The earlier active/unreviewed pilot entry is historical. The full 34-variable Fourier fiber remains open.
[2026-10-11 13:45 UTC; independently accepted closing round and current allocation]
The finite all-pairs continuation is complete and independently accepted: all 561 two-coordinate slices through the pinned witness are excluded. The full 34-variable Fourier fiber remains open.</t>
  </si>
  <si>
    <t>Construction open</t>
  </si>
  <si>
    <t>[2026-10-13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Earlier dated history (preserved):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Earlier dated history (preserved):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Earlier dated history (preserved):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Earlier dated history (preserved):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Earlier dated history (preserved):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Earlier dated history (preserved):
[2026-10-11 15:45 UTC; final independent scope acceptance]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
Prior dated record, preserved verbatim:
Target-fiber equivalence and four-ratio local dominance are accepted. Phase41 separately excludes two unitary-cycle summands for N&gt;8 and gives fixed-branch ceilings. Surviving full target fibers remain open.
[2026-10-10T12:13:36Z] Phase21 mixed-Hessian/finite-edit result cross-referenced. Entrywise nonzero bridge required for finite normalization; no Fourier membership decision or local dominance.
[2026-10-10 12:20 UTC] Reachability implies rank at most three for the explicit four-column matrix. Nonzero exact minors exclude the pinned seed-19 Fourier targets at N=4,16,64,256, including the explicit integer/rational characteristic-zero lifts.
[2026-10-10 14:03 UTC; accepted reviews] Related Phase42 unit-phase product chart has independently checked three-row real Jacobian rank 4N-4 at N=8,16,32,64. This proves local submersion near the certified parameters only. Guarded Fourier target membership, all-row compatibility, synthesis and precision remain open. Fixed-coordinate Weyl failures do not exclude every external monomial gauge. Source: reviewed eight-file intake.
[2026-10-11; independently reviewed existing-table continuation]
Independently accepted scoped exclusion: the original pinned Phase40 single-sum charts at N=8 and N=16 cannot realize Fourier for any admissible nonzero complex edge gains, even with arbitrary common external invertible monomials. N=8: 34/56 physical row triples have forced-zero minors versus 32 certified Fourier full-spark triples; N=16: all 560 triples have an obstruction. The original N=32 single sum is already excluded by the accepted two-branch ceiling 18. This applies the existing M-ROUTED-FIELD mechanism and preserves the accepted local-Jacobian results; it is not a new general bound or runtime conclusion.
[2026-10-11; independently reviewed follow-up round]
Accepted scoped product-chart exclusion: M=S2 S1, three guarded unit-phase Green inverses per stage, no free interstage diagonal. All 34 one-phase circles through the exact rational-Gaussian witness fail necessary rank-one squared-entry-modulus conditions, even with arbitrary invertible complex outer monomials. Characteristic-zero pole removal and 102 legal modular resultant/Bezout checks support the proof. This is a finite union of coordinate circles, not the full 34-variable torus.
[2026-10-11; independently reviewed finite two-phase/pullback/P continuation]
Accepted restricted N=8 Phase42 exclusion: in M=S2*S1, with three guarded unit-phase Green inverses per stage and no free interstage diagonal, vary only stage1 edge7=t and stage2 edge7=u while the other 32 phases stay at the pinned witness. No admissible pair is Fourier-equivalent under arbitrary invertible complex outer monomials. Independent exact reconstruction gives &lt;P_1,...,P_49&gt;=&lt;(t-1)(u-1)&gt; over Q(i), so saturation by t*u*(t-1)*(u-1) is the unit ideal.
[2026-10-11 13:45 UTC; independently accepted closing round and current allocation]
Accepted finite coverage for the pinned N=8 Phase42 chart M=S2*S1 with three guarded unit-phase Green inverses per stage and no free interstage diagonal: every unordered pair among its 34 free phase coordinates is excluded while the other 32 coordinates remain at the same fixed witness, even with arbitrary invertible complex outer monomials. The exhaustive partition is 112 same-Green pairs, 160 same-stage/different-Green pairs and 289 cross-stage pairs. Exact characteristic-zero necessary-modulus/saturation arguments and independently reproduced controls establish this finite 561-pair result; no residual pair remains in that list. The exact templates have dimensions 14, 13 and 16 in those respective classes, with per-pair admissible nonzero minors; no modular Groebner lifting is used.</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</si>
  <si>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Earlier dated history (preserved):
[2026-10-11 20:59 UTC;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</si>
  <si>
    <t>[2026-10-13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Earlier dated history (preserved):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Earlier dated history (preserved):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Earlier dated history (preserved):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Earlier dated history (preserved):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Earlier dated history (preserved):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Earlier dated history (preserved):
[2026-10-11 15:45 UTC; final independent scope acceptance]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
Prior dated record, preserved verbatim:
Choose one surviving chart; prove an exact all-row identity or target-specific exclusion with all guards, then charge synthesis and precision.
[2026-10-11; independently reviewed existing-table continuation]
Current remainder: guarded all-row synthesis or a separate exact exclusion for the original six-resolvent product, the Phase42 two-layer product, nonmonomial dense-outer fibers, and other N=8/16 orders outside this pinned certificate. Charge parameter synthesis, conditioning, precision and evaluation. The original pinned single-sum N=8/16/32 targets are no longer open.
[2026-10-11; independently reviewed follow-up round]
Remaining: simultaneous motion of two or more phase coordinates in the pinned chart, or an explicitly separate model extension, followed by full guarded Fourier identity/exclusion and charged synthesis/precision. No quantified multidimensional neighborhood, construction or runtime result was certified; an unspecified excluded neighborhood follows from continuity at the witness.
[2026-10-11; independently reviewed finite two-phase/pullback/P continuation]
The selected two-phase slice is now excluded. Other phase pairs, other frozen points, larger simultaneous slices and the full 34-variable target fiber remain open. No full-chart obstruction, Fourier construction, runtime gain or priority claim follows.
[2026-10-11 13:45 UTC; independently accepted closing round and current allocation]
All two-coordinate slices through this one pinned witness are now excluded. Other frozen witnesses, simultaneous motion of three or more coordinates, the full 34-variable Fourier fiber and other models remain open. No global-fiber exclusion, Fourier construction, runtime improvement or historical-priority claim follows.</t>
  </si>
  <si>
    <t>Guarded full-matrix Fourier target identity missing in surviving size/model; local dominance and partial numerical fits are insufficient.</t>
  </si>
  <si>
    <t>Q23, Q26</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</si>
  <si>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Uniform CUT and retained-scope maxima/deficit are proved. Optimizer classification/count, escape maximizer classification and historical novelty remain unproved; broader group scope is not inferred.
Earlier dated history (preserved verbatim):
[2026-10-13; post-checkpoint successor intake]
Exact reduction accepted; uniform CUT and sharp both-prime maxima OPEN. No optimizer/priority/runtime conclusion.
Earlier dated history (preserved verbatim):
[2026-10-13 00:04 UTC; current cycle]
Focused fixed-p application; no worldwide novelty clearance. Variable-p theorem, full-escape optimizer classification/count and complexity consequences are not implied.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Earlier dated history (preserved):
[2026-10-11 20:59 UTC; accepted-result addendum]
Arbitrary nonabelian three-Sylow/general nilpotent extensions outside the accepted classes, sharp escape bounds and historical priority remain open. Preserve earlier stronger cyclic bounds. No new discovery count, ranking or general FFT/speedup claim.
Earlier dated history (preserved):
[2026-10-11 19:40 UTC; reviewed consolidation]
Three-prime/general nilpotent extensions, sharp escape bounds and historical priority remain open. Earlier stronger cyclic bounds are retained; no general FFT or speedup claim.
Earlier dated history (preserved):
Dense A=F keeps Θ(p²) construction/evaluation. Ordering optimality is confined to the fixed sine-difference single-chain coefficient family. No unrestricted aggregate minimum, bounded-weight or FFT-speedup claim.</t>
  </si>
  <si>
    <t>Classical compatibility/dimension ingredients; exact obstruction priority remains scoped and unresolved.</t>
  </si>
  <si>
    <t>Exact local finite controls accepted; no production constructor.</t>
  </si>
  <si>
    <t>SP01, SP05, SP06</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</si>
  <si>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</si>
  <si>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[2026-10-13; source cutoff 10:52 UTC; newly recovered-source proposal]
Existing NEW-16 mathematical value/equality/count and acyclic main-route stages are complete. No new canonical or queue ID. Only the separate publication/attribution obligations remain.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Current successor NEXT-PREFIX-TWO-PRIME / NEW-16, uniform CUT76; completed reduction15.
Earlier dated history (preserved verbatim):
[2026-10-13 00:04 UTC; current cycle]
Current successor NEXT-PREFIX-TWO-PRIME, parent NEW-16; priority71.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No dedicated PREFIX queue ID; NEW-16 remains the result anchor.</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</si>
  <si>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Keep common-good-component and no repeated-prime assumptions.</t>
  </si>
  <si>
    <t>[2026-10-13; source cutoff 10:52 UTC; newly recovered-source proposal]
Q27: sources/Q27/REPORT.md; SHA-256 c92a946f8bb57dfc6abb868cb604ad3ef7720eda48c844027ded121ee9776d40
Earlier dated history (preserved verbatim):
[2026-10-12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Earlier dated history (preserved):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Earlier dated history (preserved):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Earlier dated history (preserved):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Earlier dated history (preserved):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Earlier dated history (preserved):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Earlier dated history (preserved):
[2026-10-11 15:45 UTC; final independent scope acceptance]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
Prior dated record, preserved verbatim:
S04, S05, S18, I01, I02, I03, I04, I05
[2026-10-11; independently reviewed existing-table continuation]
Q27 independent scope receipt: research_cycle_0114/q27_independent_review/VERDICT.json ; SHA256 20979a63eeb6a330e5f98bad54302c17d6da7b105b89c7d6762932edc90677b5. Review: research_cycle_0114/q27_independent_review/REPORT.md ; SHA256 fd845c3336fe3ad191065db4ef841e77d5197218d4f1fe4e81ec6161d1b8ea18. Accepted proof: research_cycle_0104/q27_target_fiber/REPORT.md ; SHA256 1261b90e4005a7c3ce52ba1bcc0a4a25f03645cccfdf445c4bebf368eabd8ed5. Exact scopes and remaining obligations are preserved in this row and the completion packet.
[2026-10-11; independently reviewed follow-up round]
Q27 final independent review: research_cycle_1117/q27_product_review/VERDICT.json ; SHA256 cebf2c447c42984c1dfa8b204776462c7a8cddb1ececd70490be394cb8ff38c5. Review report: research_cycle_1117/q27_product_review/REPORT.md ; SHA256 0e95eae415e4452c8d71885a26558314e01350c101709f32ece38d183b1d8e0b. Disposition: ACCEPT. Exact accepted scopes and exclusions govern; no novelty or priority upgrade.
[2026-10-11; independently reviewed finite two-phase/pullback/P continuation]
Final independent review archive: Q27_TWO_PHASE_INDEPENDENT_ACCEPTED.zip; Library libfile_a05ab734c348819186273ec99f0920de v0; SHA256 e5990f15ba15bf3fa1928dd6722f2ba63f91e384f0459308e4896a5d34718ab9. Bound final author archive: Q27_TWO_PHASE_EXACT_AUTHOR_CHECKPOINT.zip; Library libfile_cc9a0b6edac88191aa71547314d96d01 v0; SHA256 b6e061ced3ad56837922d5ceec43f75f77c2a37dba928c0cac5b08dd702a6ac1. Immutable finite-round preservation: Library libfile_df630b5e42548191ae4ca7a60a042f9e; SHA256 f986617b05a3c1306e0cea0d66f409a296862c18fd730ac939b3ab9605169cd0.
[2026-10-11 13:45 UTC; independently accepted closing round and current allocation]
Final independent scoped acceptance: Q27_ALL_561_TWO_PHASE_INDEPENDENT_ACCEPTED.zip; Library libfile_bedcde22ef9081918664db407b471fc2 v0; SHA256 47dff5361d4c8fdf0fb001a794df77bfa98dd9fe61954c59cd39b115b1bba79b. Bound final author: Q27_ALL_561_TWO_PHASE_AUTHOR_CHECKPOINT.zip; Library libfile_f298635f0794819193e2b888321a7b31 v0; SHA256 53693e8efc0a93fe714bc2d086ce20b1c16da5a9eeb67643039e7e1fefed4044.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</si>
  <si>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Q28</t>
  </si>
  <si>
    <t>Reconstruct outer-stability extension</t>
  </si>
  <si>
    <t>C03</t>
  </si>
  <si>
    <t>Arbitrary-pencil resultant</t>
  </si>
  <si>
    <t>Rational fixed-layout gap constant and general/approximate outer-stability bounds reconstructed and accepted.</t>
  </si>
  <si>
    <t>Retain selected reference scale minima, outer inverse norms and exact affine layout. No global four-stage infeasibility.</t>
  </si>
  <si>
    <t>Final Delvaux–Van Barel 2008 comparison complete. fixed layout conditional bounds not in DV2008 final; worldwide unresolved.</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</si>
  <si>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next_cycle_prefix_mincut_review/INDEPENDENT_REVIEW.md; DECISION.json; SUCCESSOR_PRIORITY.json
Earlier dated history (preserved verbatim):
[2026-10-13 00:04 UTC; current cycle]
Independent complete review: next_cycle_prefix_full_review/INDEPENDENT_REVIEW.md and ALL_CASES_REVIEW.json. Full48-residue/152-prime checks accepted; no rho1-only limitation remains.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Earlier dated history (preserved):
[2026-10-11 20:59 UTC;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1735 aggregate review; 1744 prefix-optimality independent acceptance</t>
  </si>
  <si>
    <t>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</si>
  <si>
    <t>Q29</t>
  </si>
  <si>
    <t>NEW-17</t>
  </si>
  <si>
    <t>Resolve guarded composite RS extension</t>
  </si>
  <si>
    <t>Uniform square-root saving in signed banks
[2026-10-10 18:41 UTC] Current uniform signed-bank bound: 7N/4+O(1), all odd N≥23.</t>
  </si>
  <si>
    <t>[2026-10-13; accepted-result cutoff 05:16:43 UTC; bounded later acceptance]
TO RESEARCH: broader signed-bank parent; N5 all-field COMPLETE 15
Earlier dated history (preserved verbatim):
[2026-10-13; accepted-result cutoff 03:06 UTC; frozen successor sync]
Accepted at exact stated scope; broader work separate
Earlier dated history (preserved verbatim):
Proof closed (scoped)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</si>
  <si>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
[2026-10-10 15:48 UTC; accepted general refinements] Independent refinement accepted: an m²×m² Laurent divided-difference determinant equals the C03 residual V(w+w^−1) exactly over arbitrary commutative rings. Tangent/parity endpoint formulas and the signed leading-coefficient product of leading/trailing principal minors are verified. Over fields, four elimination passes without row swaps decide full residual degree and compute its leading coefficient in O(m³) operations and O(m²) space. For invertible A,B, V(2) also has an O(m³) characteristic-safe field algorithm; the singular-safe dense endpoint bound is O(m⁶). Full degree and exact collision order are different tests; the two endpoints merge in characteristic 2. R15 base closure remains intact. No fast all-coefficient resultant/recovery algorithm, bit-cost improvement or historical-priority claim.
[2026-10-10 16:11 UTC; accepted scoped refinements] Uniform singular-safe node evaluation independently accepted: classical algorithms compute V(w+w^−1) for arbitrary A,B over every field at each supplied w≠0 in deterministic O(m³) field operations and O(m²) field-element storage, including both endpoints with characteristic-2 coalescence. This improves the earlier valid conservative O(m⁶) endpoint fallback. A separate classical polynomial-kernel-gated route gives soft-O(m^omega) field operations, without a sharp fast-storage claim; the degree-padded scalar resultant backend costs O(m²). These are exact field-arithmetic bounds, not measured Python runtime: the debug harness can add quartic bookkeeping. No all-coefficient cubic bound, bit-cost/numerical guarantee, new resultant algorithm or historical-priority claim.</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</si>
  <si>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CURRENT: Base 75 and the guarded 75p family are independently accepted. General support and the repeated p=5 transfer remain open.
[Updated 2026-10-11 13:56 UTC]
Prior dated record, preserved verbatim:
[2026-10-11 11:20 UTC; next existing-table round]
Running: One Astra xhigh worker is investigating the next ramified/composite lower-guard gap.
A sixth Astra xhigh worker is independently auditing the originality of the three latest results. No new intake or fusion.
Previous activity history (retained):
[2026-10-11 01:06 UTC; existing-table priority]
Active: general augmented-content prime support and lower guards for Q29; fixed-base evidence is not a general proof.
Previous activity (retained): Active investigation
[2026-10-11; independently reviewed existing-table continuation]
Bounded repeated-prime continuation reviewed. General augmented-content support and repeated-prime extension remain open.
[2026-10-11; independently reviewed follow-up round]
Reviewed: the existing ramified resonance/augmented guard vanishes in the full nonreduced residue algebra. This proposed nilpotent repair is ruled out; broader Q29 remains open.
[2026-10-11; independently reviewed integral/uniform continuation]
Reviewed: a legitimate integral normalization is accepted only at s=15,p=5. It recovers already accepted lower-base guards; no new squarefreeness base or repeated-target transfer is proved. Q29 remains open.
[2026-10-11 12:57 UTC; historical activity reconciliation]
The earlier ramified/composite dispatch has produced independently accepted bounded results: full-nonreduced guard vanishing and the corrected integral normalization at s=15,p=5. Those rounds are complete. A mixed-characteristic transfer to repeated targets, general augmented-content support, and general lower squarefreeness remain open. A separate finite ramified-pullback lemma investigation is now active and unreviewed; no result from it is promoted here.
[2026-10-11; independently reviewed finite two-phase/pullback/P continuation]
The finite order-15 to order-75 ramified-pullback investigation is complete and independently accepted. The earlier active/unreviewed pullback entry is historical. Broader Q29 remains open.
[2026-10-11; independently reviewed mixed-characteristic and solver-residual followups]
The finite mixed-characteristic D37 residual-valuation investigation is complete and independently accepted against final author Library version 1. This is a bounded order-75 result; broader Q29 remains open.
[2026-10-11 13:45 UTC; independently accepted closing round and current allocation]
The intrinsic order-75 augmented-content continuation is complete and independently accepted. It adds fixed base 75 and its guarded 75p family; the broader Q29 task remains open.</t>
  </si>
  <si>
    <t>Guarded proof closed
[2026-10-11; independently reviewed integral/uniform continuation]
The corrected finite integral-normalization theorem at (s,p)=(15,5) is independently accepted. This does not close the broader augmented-content, general lower-guard or repeated-prime tasks.</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</si>
  <si>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For every odd N≥1025 and primitive Nth root q, at most 2N−2 floor(sqrt(N)/8)+2 legal signed banks realize negative Fourier over a finite splitting extension of K=Q(q). With d=floor(sqrt(N)/8), m=N−d, orientations are (m,1,1,m) and extension degree is ≤m!. The proof secures monic, squarefree, nonzero-node and axis guards. Separately accepted finite lifts give 18,24,54 banks at N=13,17,35. The common-annihilator envelope is rank≤min((d−1)(d−2)/2,4d−11) in its stated range.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18:25 UTC; reviewed continuation] The corrected axis criterion is independently accepted: for monic degree-m g with g(0)≠0, reciprocal H=t^m g(1/t), gcd(g,H)=1 and 2m&gt;N−1, the quotient-axis matrix has corank at most one. With S_N=1+t+⋯+t^(N−1), let R be the degree-&lt;m remainder of g(0)S_N H^(-1) modulo g; corank is one iff R(0)=0 and deg R≤N−m−1. An infinite rational squarefree reciprocal-coprime family realizes corank one. In the stated odd-N Fourier recurrence range, saturation at rank 4d−11 forces every kernel polynomial to vanish at 1; this is conditional, not automatic saturation. Source: axis_criterion_review/REVIEW_RECEIPT.json, SHA-256 cd3cdab3e680f3e8d30c77aff0c7755ca3235fd01f96a1697df1192753401852.
[2026-10-10 18:41 UTC; independently accepted continuation] For every odd N≥23 and primitive Nth root q in characteristic zero, negative Fourier is a sum of at most 2N−2floor((N+10)/8)+2 = 7N/4+O(1) permitted signed banks. Put d=floor((N+10)/8), m=N−d and K=Q(q). Orientations are (m,1,1,m), all beta=1, with distinct nonzero same-sign nodes from one monic g in K[t], cross-sign singleton nodes 1, and splitting-field degree [L:K]≤m!. A zero-node quotient-minor degeneration proves nonvanishing; intersecting it with the nonzero-constant and squarefree guards on the same monic slice gives legal banks. The zero node only witnesses the minor and is never counted as a bank node. The proof is independently accepted with 36 fresh exact controls and 12 author cases independently reconstructed. Source: zero_node_axis_review/REVIEW_RECEIPT.json, SHA-256 c1469ff3907e031db0462d1bc787c4092e3d3fba3d5716938b500755105b669e. Frozen proof AXIS_NONVANISHING_CANDIDATE.md, SHA-256 2a22a99baf19cdc6bd78f90323b77be7b4c1b11c1866286f4a174a731ecb5040.
[2026-10-10; independently reviewed bounded update] Accepted joint-bank V2: for odd N&gt;1, 1≤m≤N and m distinct nonzero fixed nodes in one sign family over a characteristic-zero field with a primitive Nth root, arbitrary amplitudes span dimension D=mN−m(m−1)/2. A Zariski-generic aggregate needs at least ceil(D/2) binary scalar-linear gates in the stated finite-topology model. Shared-denominator moment compilation, the qualified reference-displacement statement and the full-rank commutator obstruction to simultaneous triangularization are accepted. V2 SHA-256 161f0989069c956042317be38041f1e7602d3296c507251febda296fb6579b10; V1 and its revision receipt remain preserved. Independent receipt SHA-256: 2f80d8401a69a8da1e95c64f5a82347ef6b2e68fef753767b1b63043c561b303.</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</si>
  <si>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</si>
  <si>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[2026-10-11 20:18 UTC; workflow reconciliation]
Accepted algorithmic scope: for arbitrary A,B over a field, one supplied w≠0 has singular-safe residual evaluation in O(m³) field operations and O(m²) field-element storage; the separate soft-O(m^omega) route has a polynomial-kernel gate. This is a proved classical-algorithm cost contract, not measured production performance. Full coefficient interpolation also pays supplied distinct nodes/extensions; no finite-bit, numerical-stability or complete recovery executor is certified.
Prior dated record, preserved verbatim:
Not applicable to abstract proof</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</si>
  <si>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[2026-10-11; Phase45 and fusion audit preserved]
Length clarification: odd N&gt;=23 (including 23) is the 7N/4+O(1) signed-bank representation theorem over a splitting extension, not a faster scalar transform. Each bank contains N weighted resolvents; a shared-transform implementation has O(N^2 log N) evaluation once constants are supplied. These are implementation upper bounds, not lower bounds forbidding future joint methods. Power-of-two Phase45 remains Theta(N log N). Fixed-complexity exact structured and finite-word approximate fast paths retain their distinct assumptions. No changed rank/count or novelty conclusion.
[Earlier record preserved below]
Bank count is 2N−sqrt(N)/4+O(1), with leading coefficient 2. Literal branch count is N times the bank count. No K-only attainment, unrestricted minimum, 8N/5 theorem, efficient parameter search or scalar FFT runtime claim. Earlier constant-13 proof remains valid.
[2026-10-10 18:10 UTC; accepted refinement] The current bank-count upper bound is 9N/5+O(1), with the exact rounding formula and N≥27 range in the appended precise change. The earlier leading coefficient 2 is retained as dated proof history. The same field, minimum, efficiency, runtime and priority limitations continue to apply.
[2026-10-10 18:25 UTC; reviewed continuation] Reciprocal coprimality and high degree alone do not give full axis rank. That shortcut and its dependent 7N/4 claim are rejected. The accepted uniform bound remains 9N/5+O(1); finite lifting recipes do not strengthen it uniformly.
[2026-10-10 18:41 UTC; independently accepted continuation] The current accepted uniform upper bound is 7N/4+O(1), with the exact formula and odd-N≥23 range above; this separate zero-node degeneration proof supersedes the dated 9N/5 current-bound statement. The former automatic reciprocal-coprime/full-axis shortcut remains rejected. Earlier square-root and 9N/5 theorems remain valid. No unrestricted minimum, N+O(1), K-split attainment, efficient preparation, scalar FFT runtime or historical-priority claim.
[2026-10-10; independently reviewed bounded update] The generic-amplitude circuit obstruction is not a lower bound for the specially coupled Fourier amplitudes. The current accepted bank-count bound remains 7N/4+O(1). Shared nodes alone do not give a fast joint executor; the accepted dense compiler has quadratic storage and online scalar work. No unrestricted Fourier lower bound, FFT speedup, numerical/bit-cost result or priority upgrade follows.</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</si>
  <si>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[2026-10-11 20:18 UTC; workflow reconciliation]
The accepted factorization and singular-safe evaluation need no reproof. Remaining: exact-family attribution or a genuinely stronger fully charged application/recovery contract. Keep formal degrees under specialization; characteristic 2 coalesces endpoints, zero-divisor rings do not inherit field nonzero-factor equivalences, and a zero homogeneous resultant alone does not certify a finite/legal candidate. Charge node supply/extensions and all interpolation/recovery work.
Prior dated record, preserved verbatim:
Specialization may increase vanishing order; generic exact order is not universal.</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</si>
  <si>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</si>
  <si>
    <t>Independent proof acceptance only; classical coherence/annihilator ingredients. Historical priority unconfirmed. Construction and refinements form one grouped result.
[2026-10-10; bounded priority assessment] The generic reciprocal-polynomial criterion is an elementary synthesis of Mackey et al. (2011) reversal facts and standard generic linear-family irreducibility; it is a supporting lemma. The Fourier-specific envelope, zero-node axis-minor construction, simultaneous legal-node attainment and 7N/4+O(1) count remain novelty candidates with historical priority unresolved. See Source comparisons row 22. This attribution changes no correctness acceptance or result ranking.</t>
  </si>
  <si>
    <t>1735 bank-envelope, uniform-sqrt and constant-eight acceptance receipts</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</si>
  <si>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R15</t>
  </si>
  <si>
    <t>NEW-18</t>
  </si>
  <si>
    <t>Integralizing gauges and fixed-support pole exclusions</t>
  </si>
  <si>
    <t>SCHUR-V28</t>
  </si>
  <si>
    <t>[2026-10-13; full status reconciliation]
Named scope complete; broader work separate
Earlier dated history (preserved verbatim):
Proof closed (scoped)</t>
  </si>
  <si>
    <t>Complete Schur extension treewidth and planar realization</t>
  </si>
  <si>
    <t>[2026-10-13; full status reconciliation]
Named scope complete; broader work separate
Earlier dated history (preserved verbatim):
independently_accepted</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</si>
  <si>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t>
  </si>
  <si>
    <t>Classical separator, nullity and crossover ingredients; exact synthesis priority unverified.</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</si>
  <si>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t>
  </si>
  <si>
    <t>Planar solve/storage O(N^2); no new full Fourier acceleration or unrestricted circuit lower bound.</t>
  </si>
  <si>
    <t>All-composite and repeated-prime extension open.
[2026-10-11; independently reviewed integral/uniform continuation]
The finite s=15,p=5 construction now includes complete integral coordinate certificates and independently reconstructed guard quotients. The relation pi^4=5u uses an explicitly verified global unit; the corrected inverse form is 5=pi^4 u_inverse. For R, mixed-characteristic v_pi=15 and integer 5-lattice order is 3, whereas the original Z[q] polynomial has Phi_3-order 3. Separating controls prevent identifying these with the mod-5 polynomial order without lift data.</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</si>
  <si>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Schur realization; complex prime Fourier is one totally nonsingular case.</t>
  </si>
  <si>
    <t>Q04, Q36, Q37</t>
  </si>
  <si>
    <t>SCHUR-V28-NOTE</t>
  </si>
  <si>
    <t>Lubinsky–Saff mathematical-body access/comparison closed. It does not settle the accepted 3p/7p/11p half-order simplicity families; exact application priority and broader source review remain open.</t>
  </si>
  <si>
    <t>Source-bound acceptance trail: https://docs.google.com/spreadsheets/d/1BHaGJHkXxf_UfZdyTKF2zrWNFzIP4IvhaqFMj-83BjU/edit#gid=1877766156&amp;range=L41</t>
  </si>
  <si>
    <t>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</si>
  <si>
    <t>SPARSE-PREFIX-20261010</t>
  </si>
  <si>
    <t>P04, SP02</t>
  </si>
  <si>
    <t>Sparse endpoint lower bound and open versus cyclic tours</t>
  </si>
  <si>
    <t>[2026-10-13; source cutoff 10:52 UTC; newly recovered-source proposal]
OPEN: general matching upper 53; restricted two-read theorem accepted
Earlier dated history (preserved verbatim):
independent_scoped_pass_with_correction</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</si>
  <si>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00:09 UTC; independently reviewed F11 exceptions]
H!=0, A=B=0: b=N(e) on F10(e)=0, with certified unit denominators. H=0, L1=L0=0: the coefficient equations are exactly H=G=0, with G monic of degree 9 in c and at most 27 candidate (e,c) pairs. q, all 50 residuals, 19 guards and every reconstruction/cancellation condition remain. Full guarded feasibility is OPEN; no general FFT or novelty claim.
Prior record (unchanged):
[2026-10-10 23:40 UTC; second-round independent F11 reviews]
Regular H!=0: A=B=0 is restricted to F10(e)=0 and remains unresolved. On A!=0, the E25 core is necessary only for the full circuit; no additional solved pivot is established.
Regular H=0: q=-L0/L1 only when L1!=0. The entire L1=0 case retains q and requires L0=0.
All 50 original residuals, 19 guards and accepted reconstruction predicates remain. Feasibility is OPEN; no dimension, general FFT improvement or novelty claim.
Prior record (unchanged):
A finite source-to-sink DAG can be internally gauged integral with boundary fixed iff every full path has nonnegative valuation, after omitting zero edges. For the fixed 99-edge N11 support, any algebraic Fourier solution must have a negative full path at every place above 11. Reviewed tropical candidates fail exact minor/initial-form tests. The 26 one-family minors force 63 nonzero edges; 21 safe gauges plus the choice of edge 0,11 or 22 cover all solutions with three charts.
[2026-10-10 18:25 UTC; reviewed continuation] For the fixed N11 support, the guarded necessary-system continuation is independently accepted: the 16-variable/59-equation checkpoint reduces exactly to 15 variables and 58 equations (124465 terms), then to 12 free variables with 55 exact triangular rational residual circuits and all 14 nonvanishing guards retained. The pivots, denominator identities and acyclic reconstruction are checked; six original guards are irreducible and 826 direct nondivisibility tests are certified. Source: guarded_reduction_review/RECEIPT.json, SHA-256 51f6adcf4c160cc5b83ae44d99f77544067f91ec915db1fcc234ae83d4f48c39.
[2026-10-10 18:41 UTC; independently accepted continuation] The fixed N11 guarded necessary system now reduces bijectively from 12 free coordinates and 55 residual circuits to 9 free coordinates and 52 residual circuits, with all 14 original nonvanishing guards plus 3 equation-forced denominator guards (17 total). Exact solves for x22, x88 and x52 retain every guarded solution; acyclic reverse reconstruction and 18 deliberate corruption rejections are independently checked. Source: forced_denominator_review/RECEIPT.json, SHA-256 d20395107d8be5f5c51c08321043a4972e259f9d474f56c73adc0787f3684daf.
[2026-10-10 19:07 UTC; independently accepted exact reconstruction and gauge reduction] The seven-input circuit S7 (50 residuals, 19 inherited guards) is now proved necessary and sufficient for the 21-normalized allowable-support locus CBA=F11 over every extension of Q(ζ). All 121 original entries are certified: 24+38+9+50; reverse reconstruction restores all 99 coordinates and the 63 inherited mandatory nonzeros. The 21 safe gauges cover every field-valued factorization on this topology.
The accepted residual-gauge isomorphism is S7≅S6×G_m. The slice x22=1 has six inputs x0,x11,x34,x65,x83,x92 and x49=ζ−x34; all 50 residuals and 19 inherited guard references remain, with D22=ζ constant. Separately, x11≠0 is an independently proved redundant extra guard (20 if displayed); it is not assumed by the gauge proof. The accepted short identity E11=D25·Q+κ, with D25≡0 and κ≡10 mod (1−ζ), gives a simpler proof of the existing scoped integral obstruction.
Sources (independent receipt SHA-256): seven_coordinate_review 54fa6ed9c3c900ba9922d5fb57f8a6797ec97074d672b59c30ddb5a62fee91c6; x11_guard_review 03e4823a600a0721b6a5e50ff8225a97eb5e99e0da74ad4b531b037e5a78bc6a; gauge_slice_review 1f64edee1793fb2873fd4286580b30c2741ffa2debb7d310340bd72d1d741fd8; reconstruction_review 147d3b846d46281962bc77d7d51e4e882d5be1a21682d842102a98d2bcfd529a.
[2026-10-10 19:44 UTC; independently accepted global five-input reduction] The entire guarded a=0 branch is empty: an exact polynomial identity forces x88=0 there, contradicting its retained nonzero guard. Hence a≠0 on the full accepted six-coordinate system S6. The reviewed reconstruction with inputs x0,x11,x34,x41,x83 now applies to all of S6: reconstruct x65 first, then x92 with denominator q·a (q=x41), followed by the unchanged inherited reconstruction. All 50 residual references, 19 inherited guards, accepted x11≠0 and optional-zero coverage are retained.
Sources (independent receipt SHA-256): zero_pivot_review 6f95a93dbd3448ac607c0a677acd0442c292ebfae0939ea0b30cb4fcb6e1cbbe; zero_branch_obstruction_review d2cd43d7b162b800e6097f0369434ea90275e832bfc239ffdbe3ee62ef9023f1.
[2026-10-10; independently reviewed bounded update] Two separately accepted reductions refine the fixed F11 slice. (1) E35/x0 gives a regular four-input chart (x11,x34,x41,x83), with both five-input exceptions retained: x65=0, or x65≠0 and M=0. The partition is disjoint/exhaustive; its receipt SHA-256 is 6efe79b932b3da9cdaa6b3d1947a9e786967871ffb324d0fe8c347f30519daa6. (2) The two-equation reduction gives a globally exhaustive disjoint union of four-input charts: H≠0 uses (x0,x11,x41,x83), while H=0 uses (x0,x34,x41,x83) and reconstructs x11=−C0/C1 using verified Bézout identities. Each is mutually inverse to its part of the accepted slice. All 50 residuals, 19 inherited guards, x11≠0, a≠0 and unchanged reverse reconstruction are retained. Independent receipt SHA-256: e232aabf95fad58b085605f05e474b8b10218d526950d31f1433c8b9218cfa34.
[2026-10-10 20:27 UTC; independently accepted three-input atlas] The accepted fixed-F11 guarded slice is exactly equivalent to six disjoint, exhaustive charts, each retaining three inputs. The partition is H=0 or H≠0, crossed with d=0; d≠0 and M=0; or d≠0 and M≠0 (d=x65). Every chart retains all 50 residual equations, 19 original guards, accepted x11≠0 and a≠0, optional-coordinate zero coverage, and exact mutually inverse projection/reconstruction maps. The d=M=0 intersection remains in the d=0 charts. Candidate SHA-256: 3fd7382a6207024853f7cf466b05a1f7aba9d9ef7e1b737353711a0394d49024. Independent three_input_atlas_review/RECEIPT.json SHA-256: 801ddfa8f1b994249fa947720b72c8fdd4b3cde1e7215727eed3bb64572d3543.
[2026-10-10 22:23 UTC audit; current-scope reconciliation]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[2026-10-10 23:20 UTC; independently accepted bounded F11 continuations] On the regular H=0 chart, b=-C0/C1 equals a degree-two polynomial b(e); x83, D25 and g98 are proved redundant but retained. Original E41 is equivalent on this guarded chart to a 33-term P(e,c,q)=0 with degrees (2,3,2); three inputs remain. On the regular H!=0 chart, E41 becomes A(b,e)q+B(b,e)=0: A!=0 gives two retained inputs (b,e) and q=-B/A; the disjoint A=B=0 exception retains three inputs (b,q,e). Both accepted continuations preserve all 50 original residuals, all 19 original guards, accepted additional predicates and the guarded projection/reconstruction contract.</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</si>
  <si>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</si>
  <si>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Necessary conditions and exclusions of specified candidates only. Nonzero edges need not be units. Arbitrary poles/complex factorization remain OPEN. The symbolic 16-variable/59-equation continuation is unreviewed and excluded.
[2026-10-10 18:25 UTC; reviewed continuation] The earlier unreviewed label is retained as dated history; the necessary-system reduction is now reviewed. Equivalence is to the accepted guarded checkpoint, not a completed factorization test. A candidate still needs reverse reconstruction and all 121 original entry equations. The 55 residuals are rational evaluation circuits, not an expanded independent polynomial system. No solution, impossibility theorem, unrestricted pole obstruction or priority conclusion follows.
[2026-10-10 18:41 UTC; independently accepted continuation] The 9-coordinate/52-residual/17-guard result is equivalence to the accepted guarded necessary circuit, not a solution or impossibility theorem for Fourier factorization. Counts are stored constraints, not algebraic independence or dimension. A candidate still requires reverse reconstruction and all 121 original entry equations. Unreviewed 8- and 7-variable continuations are excluded.
[2026-10-10 19:07 UTC; current accepted scope] Earlier necessary-only and unreviewed-7/8 labels above are preserved as dated history. Original-entry sufficiency is now proved. S7 parametrizes the full 21-normalized assignment locus; S6 parametrizes its remaining diagonal-gauge orbits, while the G_m coordinate r=x22 is required to recover assignments. Six inputs do not assert dimension six or algebraic independence. The 99 positions are allowed positions: 36 outside the inherited 63-edge mandatory set are permitted to vanish by the topology, subject to all equations and later proved consequences such as x11≠0; no all-99-nonzero assumption is imposed. The integral no-go excludes all raw coefficients integral in a valuation ring above 1−ζ; poles remain allowed. Arbitrary complex feasibility is still OPEN. No factorization, unrestricted no-go, rank upgrade, new discovery count or historical-priority claim follows.
[2026-10-10 19:44 UTC; current accepted scope] Five inputs give an equivalent guarded reconstruction of all accepted S6 solutions, not unrestricted five-tuples or dimension five. The proof excludes the entire zero-pivot branch without dividing by optional coordinates; it adds no optional-coordinate nonzero assumption. Feasibility of the remaining system stays OPEN. No solution-existence, whole-topology inconsistency, FFT-speed or historical-priority claim follows.
[2026-10-10; independently reviewed bounded update] The current bounded result is a piecewise four-input residual circuit, not one unrestricted four-parameter chart. The E35 package alone only has a regular four-input branch and preserves its exceptions; the separate H=0/H≠0 pair is globally exhaustive. Optional-coordinate zeros are retained. No dimension, branch existence, feasibility, H-nonvanishing, whole-topology inconsistency, FFT-speed or historical-priority conclusion is made.
[2026-10-10 20:27 UTC; current accepted scope] The six-chart, three-input atlas supersedes the dated four-input current-scope description above. The inputs remain subject to all chart equations and guards. Three retained inputs do not establish dimension three, algebraic independence or unrestricted parameters. No branch existence, feasibility or infeasibility, whole-topology inconsistency, FFT-speed or historical-novelty claim follows. Optional zeros remain covered. Later branch-obstruction candidates are outside this checkpoint.
[2026-10-10 22:23 UTC audit; current-scope reconciliation] The six-chart checkpoint and its dated descriptions above remain valid history. The latest survivor set consists only of the two original regular d*M!=0 charts split by H. Neither surviving-chart feasibility nor infeasibility has been established. There is no dimension, unrestricted-parameter, whole-topology inconsistency, FFT-speed or historical-priority conclusion. The historical 20:40 reduced-atlas composition summary is not relabelled as a new independently proved two-chart atlas.
[2026-10-10 23:20 UTC; independently accepted bounded F11 continuations] H=0 establishes no further safe linear pivot or input elimination. H!=0 is a bounded coefficient split, not a global two-input result: A=B=0 remains unexcluded, and original q!=0 is retained. Feasibility of every surviving piece remains OPEN. No existence, infeasibility, dimension, unrestricted-parameter, runtime/FFT-speed or novelty conclusion; no new fusion or discovery count.</t>
  </si>
  <si>
    <t>Classical Vandermonde/Green ingredients; exact endpoint theorem priority unverified.</t>
  </si>
  <si>
    <t>Matching-order upper construction remains conjectural; supplied growing construction Theta(N^(3/2)). Sorting, preparation, indexing and scalar model remain charged.</t>
  </si>
  <si>
    <t>Difference constraints, tropical tests and path-minor tools are classical. Fixed-topology checks are accepted; worldwide novelty and a full pole obstruction are not established.</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</si>
  <si>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NEXT_WORK_RANKING.json; REPLAY_RECEIPT.json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</si>
  <si>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Representation-size bound and explicit scalar endpoint executor only.</t>
  </si>
  <si>
    <t>Q30</t>
  </si>
  <si>
    <t>SPARSE-PREFIX-20261010-NOTE</t>
  </si>
  <si>
    <t>Certify inverse multiplier preparation</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</si>
  <si>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Source-bound acceptance trail: https://docs.google.com/spreadsheets/d/1BHaGJHkXxf_UfZdyTKF2zrWNFzIP4IvhaqFMj-83BjU/edit#gid=1877766156&amp;range=L42</t>
  </si>
  <si>
    <t>HERO1_PHASE32_20261010</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</si>
  <si>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00:09 UTC; independent exception-review receipts, SHA-256]
Decic reconstruction: research_cycle_2353/decic_reconstruction_review/RECEIPT.json
9f87dff7f7ac8465b2681d8174a7c33a9d1c9a8c7df3446bc8e61012b1e2bfce
H=0 coefficient exception: research_cycle_0003/hzero_exception_review/RECEIPT.json
83093b172330243197d4201957282c90333119d13953cf1caed27ed59503f7e1
Prior provenance (unchanged):
[2026-10-10 23:40 UTC; independent review receipts, SHA-256]
Affine exception: research_cycle_2328/f11_exception_review/RECEIPT.json
8938c0d67c13e630797439bd978199c2efdb7763bc591bbf9aaee7a8cadc4c29
Generic E25 core: research_cycle_2333/f11_generic_core_review/RECEIPT.json
1be5c73ee149da836d24c2c42bae8fab34238d0a72db89790109b81fd2778b66
H=0 pseudo-remainder: research_cycle_2332/f11_zero_pseudoremainder_review/RECEIPT.json
832372ce6031a1dfb492d6befe1d8c9f76893d9250d87a92675c08cf8e0a832e
Prior provenance (unchanged):
1735 pole-escape review; minor, monomial-rank and mandatory-edge receipts
[2026-10-10 22:23 UTC audit; current-scope reconciliation] Accepted branch-exclusion receipts: zero_edge_review SHA-256 ac420e0acf57be47e78d3622c278e9f617068b948014605fd923be24318d9c67; secondary_zero_review SHA-256 c1f2697a0f215bf3c5e22d000a10f23455249d34d54eb98c134a54f5c1e7ab7d; generic_zero_review SHA-256 557588b3b3acc59f065392b8b6627f3691ae5cfc02c20493a3a88fbbf5467ab7; zero_corner_review SHA-256 c5313fc82610abb06e22e1d916da9e457d48c020fc9a0525d0f7015c9ed7b23e. Consolidated accepted-scope record SHA-256 47e6320de39dff3a20529426ecb599f66fe21b2d97e5a55c411d773f1f6f559c.
[2026-10-10 23:20 UTC; independently accepted bounded F11 continuations] H=0 independent review: research_cycle_2308/hzero_continuation_review/RECEIPT.json, SHA-256 8d9767ba65f61fce39676dadd7b187d520ceb3f770b8f8b4401bfaf6c6b34127; accompanying REVIEW.md. H!=0 independent review: research_cycle_2310/hnonzero_continuation_review/RECEIPT.json, SHA-256 22e0babbd1d637a38a355bed333317fb1f38c98057403715374fcdd066880d9e; accompanying REPORT.md.</t>
  </si>
  <si>
    <t>Relative cyclotomic rank and classical gcd orbit component</t>
  </si>
  <si>
    <t>[2026-10-13; full status reconciliation]
Named scope complete; broader work separate
Earlier dated history (preserved verbatim):
scoped_pass_with_corrections</t>
  </si>
  <si>
    <t>[2026-10-11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Earlier dated history (preserved):
CURRENT: Actual-Q residual, restricted approximate-rank obstruction and paid packing are reviewed. A linear P/Fourier executor remains open.
[Updated 2026-10-11 13:56 UTC]
Prior dated record, preserved verbatim:
[2026-10-11 11:20 UTC; next existing-table round]
Running: One Astra xhigh worker is investigating b=4 after the independently accepted b=3 closure.
A sixth Astra xhigh worker is independently auditing the originality of the three latest results. No new intake or fusion.
Previous activity history (retained):
[2026-10-11; independently reviewed resumed round]
Reviewed: the b=3 all-odd-length minimum and charged reciprocal preparation are accepted at the canonical-complex scope. The b=3 finite-band gap is closed; broader Q30 remains open.
Previous activity history (retained):
[2026-10-11 10:35 UTC; recovery and resumed existing-table work]
Running: Q30 b=3 all-odd-length proof and finite-word guards, one Astra xhigh worker. Candidate results await independent review.
Earlier 01:32 round stopped at the preview limit; completed archive recovered and all 164 hashes verified. Interrupted drafts were not recovered and are being reconstructed.
Previous activity history (retained):
[2026-10-11 01:32 UTC; current existing-table assignment]
Active: Q30 first uncovered fixed-b case (b=3), seeking an analytic all-odd-length floor or precise obstruction; accepted infinite tail retained.
Previous activity history (retained):
[2026-10-11 01:06 UTC; existing-table priority]
Active: general fixed/growing-b spectral gap, precision and paid preparation for Q30.
Previous activity (retained): Active investigation
[2026-10-11; independently reviewed existing-table continuation]
Fixed-b tail and growing-b obstruction reviewed at their stated scopes. The finite omitted band and broader preparation problem remain open.
[2026-10-11; independently reviewed follow-up round]
Reviewed: fixed b=4 now has an accepted exact all-odd-length minimum, a separate full-chirp endpoint, and charged reciprocal preparation. The next omitted fixed-boundary cases are b&gt;=5; broader Q30 remains open.
[2026-10-11; independently reviewed integral/uniform continuation]
Reviewed: the exact canonical-complex minimum and exactly three minimizing modes now hold for every b&gt;=1 and odd N&gt;=2b+3. All previously omitted nonchirp finite bands are closed for this analytic question. General all-length finite-word preparation and broader Q30 obligations remain open.
[2026-10-11; independently reviewed Q30 execution contracts]
Reviewed: all-length first-order reciprocal preparation and the separate canonical nonchirp second-order relative-stability contract are accepted. The independent compiler-transfer audit confirms the remaining arbitrary-input execution gap. Broader Q30 remains open.
[2026-10-11; independently reviewed direct-inverse and wider-window continuation]
Reviewed: a Fourier-free direct executor for canonical b=1 C_h inverse is independently accepted for the specified bounded-description dyadic inputs and charged finite-word model. The finite stability-prior-work comparison is complete at its stated read/unread coverage. Broader Q30, paid outer chirps and P application remain open.
[2026-10-11; independently reviewed b=1 full-Q inverse composition]
Reviewed: the canonical b=1 full-Q inverse, including cold generation and application of both outer chirps, is independently accepted for the stated bounded-description dyadic inputs at relative output 2-norm error &lt;=1/8. This closes that full-Q inverse gate. Efficient P application and a complete finite-precision Fourier executor remain open.
[2026-10-11; independently reviewed finite two-phase/pullback/P continuation]
The P-application algebraic audit is complete and independently accepted at its stated scope. The full-Q inverse gate stays closed on its accepted contract; an independent O(N) P executor and end-to-end finite-precision Fourier execution remain open.
[2026-10-11; independently reviewed mixed-characteristic and solver-residual followups]
The actual canonical b=1 full-Q solver residual investigation is complete and independently accepted. Its unchanged precision already supplies the required small relative Q residual. The missing independent P executor and broader Q30 execution problem remain open.
[2026-10-11 13:45 UTC; independently accepted closing round and current allocation]
The bounded approximate-rank and paid-packing route audit is complete and independently accepted. A cold linear P executor and a complete Fourier algorithm remain open.</t>
  </si>
  <si>
    <t>For d|N, maximum E-linear annihilator rank is N-sum_{m|N}phi(gcd(m,d)), attained in the E-relative exterior model. The rational gcd-orbit component is O(N) exact arithmetic.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</si>
  <si>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Gcd-even/Ramanujan transform and normal-basis machinery classical; exact formulation priority unverified.</t>
  </si>
  <si>
    <t>Conditional proof closed
[2026-10-10; independently accepted b=2 boundary update] Partially closed: odd-N fixed b=1 and b=2 finite-word reciprocal preparation are independently accepted at their recorded scopes; general/growing-b preparation remains open.
[2026-10-11; independently reviewed resumed round]
Partially closed: the accepted complete odd-length fixed-boundary scopes now include b=3 (odd N&gt;=9), alongside b=1 and b=2. General/growing-b preparation remains open.
[2026-10-11; independently reviewed follow-up round]
The b=4 canonical-complex finite band is closed: odd N&gt;=11 has the exact floor and exactly three minimizers; N=9 is separately all-nine tied. This is a scoped extension of the preceding b=1,2,3 results, not general fixed/growing-b closure.
[2026-10-11; independently reviewed integral/uniform continuation]
The all-b canonical-complex spectral minimum and nonsingularity theorem is independently accepted with the final author report reconciled. The separate full-chirp endpoint has all modes tied. This is not a general preparation, low-condition compiler or complete FFT theorem.
[2026-10-11; independently reviewed Q30 execution contracts]
The first-order finite-word preparation ledger is accepted for ordinary binary b&gt;=1, odd N&gt;=2b+1, 2&lt;=t&lt;=n=ceil(log2(N+1)); all reciprocal multipliers have absolute complex sup error &lt;2^-t/256. Separately, for odd N&gt;=5 and 1&lt;=b&lt;=(N-3)/2, the specified cold second-order floating implementation has pointwise complex relative error &lt;=epsilon in E, lambda and mu when p&gt;=ceil(log2(64N^4/epsilon)), 0&lt;epsilon&lt;=1/4. This recurrence theorem excludes the full-chirp endpoint. Both claims have their own final independent reviews and charged arithmetic models.
[2026-10-11; independently reviewed direct-inverse and wider-window continuation]
The canonical b=1 C_h inverse-application gate is now closed for every odd N&gt;=5 and every input in the explicit fixed-d polynomial-magnitude/denominator-bit dyadic contract, including zero. The full-vector relative 2-norm error is &lt;=1/16, with the displayed precision also sufficient for &lt;=2^-n. This is separate from multiplier preparation and does not close the complete Q=L C_h R or Fourier-factor execution contract.
[2026-10-11; independently reviewed b=1 full-Q inverse composition]
For every fixed integer d&gt;=1 and odd N&gt;=5, n=ceil(log2(N+1)), the canonical Q=L C_h R inverse now has a cold, Fourier-free executor returning all N output coordinates with ||y-Q^(-1)x||_2 &lt;= (1/8)||Q^(-1)x||_2. Each real/imaginary input component must be an exactly represented dyadic of magnitude &lt;=2^(dn) and denominator exponent &lt;=dn; zero returns exactly zero. Full Q means the b=1 matrix including its two diagonals, not the separate full-chirp endpoint b=(N-1)/2.</t>
  </si>
  <si>
    <t>Component only; no cheap arbitrary-input complement or full-FFT improvement. N=61440 count is 64603 literal events or 64499 with signed accumulation under stated unit-cost inverse convention.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</si>
  <si>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E=Q(zeta_d) inside Q(zeta_N), rank over E; all-rational exterior still requires N-tau(N) width.</t>
  </si>
  <si>
    <t>Q37</t>
  </si>
  <si>
    <t>HERO1_PHASE32_20261010-NOTE</t>
  </si>
  <si>
    <t>Source-bound acceptance trail: https://docs.google.com/spreadsheets/d/1BHaGJHkXxf_UfZdyTKF2zrWNFzIP4IvhaqFMj-83BjU/edit#gid=1877766156&amp;range=L43</t>
  </si>
  <si>
    <t>N5-SIGNED-FOUR-BANK-20261010</t>
  </si>
  <si>
    <t>N equals 5 characteristic zero four bank exclusion</t>
  </si>
  <si>
    <t>Every characteristic-zero field containing a primitive fifth root excludes four legal signed magnetic banks with arbitrary phase weights; the independent-sector relaxation is also excluded. N=5 therefore requires at least five banks.
[2026-10-10 12:20 UTC; N5-SIGNED-FIVE-BANK-20261010] Five explicit legal banks over Q(q) realize negative Fourier at N=5. Together with the accepted support gate and four-bank exclusion, the exact minimum is five in characteristic zero.</t>
  </si>
  <si>
    <t>Exact model-specific elimination; historical priority unverified.</t>
  </si>
  <si>
    <t>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</si>
  <si>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One legal parameter pair per orientation, forced by four-orientation support coverage. No arbitrary additional endpoints or stage products.</t>
  </si>
  <si>
    <t>NEXT-MAGNETIC-SIGNED, SIGNED_MAGNETIC_ROW_HANKEL_FUSION, Q35</t>
  </si>
  <si>
    <t>N5-SIGNED-FOUR-BANK-20261010-NOTE</t>
  </si>
  <si>
    <t>Source-bound acceptance trail: https://docs.google.com/spreadsheets/d/1BHaGJHkXxf_UfZdyTKF2zrWNFzIP4IvhaqFMj-83BjU/edit#gid=1877766156&amp;range=L44</t>
  </si>
  <si>
    <t>H17-PHASE20-GAUSS-HANKEL</t>
  </si>
  <si>
    <t>Gaussian Weyl parity blocks and chart weight convolution</t>
  </si>
  <si>
    <t>[2026-10-13; full status reconciliation]
Named scope complete; broader work separate
Earlier dated history (preserved verbatim):
independent_scoped_acceptance_with_cost_and_implementation_corrections</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</si>
  <si>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primary-source target-model audit]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
Prior dated record, preserved verbatim: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Growing-b/general preparation and compatibility with a low-condition compiler remain open.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
[2026-10-11; independently reviewed existing-table continuation]
Independently accepted fixed-b tail: for every fixed integer b&gt;=1 and odd N&gt;=N_b=16b^2 C_b, C_b=sum_(r=0)^b 4^(b-r)(2b)!/[r!(2b-2r)!], the canonical-complex kernel has (pi/N)^b/2&lt;=sigma&lt;=((2b)!/b!)(pi/N)^b and kappa=Theta_b(N^b). For n=ceil(log2(N+1)), 2&lt;=t&lt;=n, K_b=16(b+1)4^b, p=t+(2b+1)n+ceil(log2(4096K_b)), reciprocal sup error is &lt;2^(-t)/256. With D=b+p+n, fully charged preparation uses O(N(b+1)^3+D^20) work and O(N(b+1)+D^8) words on the existing 64n-bit RAM with charged multiword arithmetic. Thus work is asymptotically O_b(N) for fixed b, not O(N) bit work. Separately N=24b+1,a=11b has central reciprocal &gt;(21/11)^b and at least that condition number (or infinity), obstructing the stated uniform growing-b polynomial-range/constant-word contract.
[2026-10-11; independently reviewed resumed round]
Independently accepted b=3 theorem for the original unnormalized canonical-complex kernel, every odd N&gt;=9: sigma=8 sin(pi/N)sin(3pi/N)sin(5pi/N), attained exactly at k=(N+1)/2 and its two neighbors modulo N. Bounds 768/N^3&lt;=sigma&lt;=120 pi^3/N^3 and N^3/(120 pi^3)&lt;=kappa&lt;=N^3/12 close the omitted b=3 finite band. For n=ceil(log2(N+1)), integer 2&lt;=t&lt;=n and p=t+7n+24, fully charged reciprocal preparation has sup error &lt;2^(-t)/256, O(N+(n+t)^20) word work and O(N+(n+t)^8) words on the specified 64n-bit integer RAM. The corrected seed-angle guard |angle|&lt;5 and M=P+20 are essential. The earlier b=1/b=2, fixed-b tail and growing-b obstruction remain unchanged.
[2026-10-11; independently reviewed follow-up round]
For fixed b=4 and every odd N&gt;=11, the original unnormalized negative-Fourier kernel has sigma=16 sin(pi/N) sin(3pi/N) sin(5pi/N) sin(7pi/N), attained exactly at k0=(N+1)/2 and k0+/-1. An exact sextic discriminant/Sturm certificate strictly excludes all other modes. The separate N=9 full-chirp endpoint has all nine magnitudes 3. Paid preparation at p=t+9n+27, n=ceil(log2(N+1)), 2&lt;=t&lt;=n, achieves complex sup error &lt;2^(-t)/256.
[2026-10-11; independently reviewed integral/uniform continuation]
For every integer b&gt;=1 and odd N&gt;=2b+3, the original unnormalized negative-Fourier kernel has sigma=2^b product_(j=1)^b sin((2j-1)pi/N), attained exactly at k0=(N+1)/2 and k0+/-1 modulo N. The independent proof checks the original phase, mode-grid recurrence, gauge, special first Jacobi coefficient and strict paired-root comparison. At N=2b+1 all N magnitudes are sqrt(N), so that full-chirp endpoint is excluded from the exactly-three statement. Finite scans corroborate rather than replace the all-parameter proof.
[2026-10-11; independently reviewed Q30 execution contracts]
First-order precision p=t+(2b+1)n+ceil(log2(4096K_b)), K_b=16(b+1)4^b, now has an accepted all-length ledger. Separately, original second-order forward error is bounded by exp(5N^4u)-1 under its stated guards, u=2^-p, via the weighted Jacobi resolvent proof. The independent transfer audit proves kappa_b&gt;=cos(pi/N)/sin(pi/(2N))&gt;=N/pi for every canonical nonchirp b, including b depending on N; no legal nonchirp b(N) schedule meets log(kappa)=o(log N). Fixed-b kappa=Theta_b(N^b) is retained. The cited inverse executor still calls two input-dependent Fourier transforms, and F_N=P R^(-1) C_h^(-1) L^(-1) still leaves P application unpaid. These are scoped execution/model conclusions, not a universal Fourier lower bound.
[2026-10-11; independently reviewed direct-inverse and wider-window continuation]
For Sx_j=x_(j-1), theta=pi/N and canonical q=exp(-2i theta), C_h=S+2cos(theta)I+qS^(-1) factors as -beta(I-alpha S^(-1))(I-rS), with r=1/beta and |alpha|=|r|&lt;=sqrt(N/(N+2)). Two guarded contracting cyclic first-order solves and final scaling apply C_h inverse without Fourier calls. This gives a distinct b=1 route around the older inverse realization's two input-dependent Fourier calls; its historical cost ledger remains valid. Polynomial conditioning remains and is paid with logarithmic precision.
[2026-10-11; independently reviewed b=1 full-Q inverse composition]
With q=exp(-2 pi i/N), ell_j=q^(j(j-1)/2), the exact inverse diagonals are L^(-1)_j=ell_j and R^(-1)_j=conjugate(ell_(j+1)); the shifted index and odd-length wrap are essential. A cold ratio/chirp recurrence generates N+1 phases in 2N complex products. Its coefficient error is &lt;=gamma=4N^2u, including radial drift. The prechirped vector legally enters the accepted 1/16 C_h inverse at enlarged fixed description D=2d+42. The full-vector bound charges kappa(C_h)=kappa(Q)&lt;=N amplification, both diagonal errors and final down-rounding, and is strictly below 1/8.
[2026-10-11; independently reviewed finite two-phase/pullback/P continuation]
For canonical b=1 and odd N&gt;=5, P=T F_N with three-diagonal output filter T, and P=A C_t B with chirp-gauged convolution C_t=H C_gamma. P and F_N application are equivalent up to O(N) overhead in the exact unit-cost field model only. In the stated rational-shift class, numerator/denominator radii satisfy u+v &gt;= (N-3)/2. The specified consecutive-row, distinct-column m-by-m blocks have rank at least m-2 when m+2&lt;=N, excluding exact bounded-rank off-diagonal shortcuts in that class. These are restricted structural results, not universal arithmetic lower bounds.
[2026-10-11; independently reviewed mixed-characteristic and solver-residual followups]
For every fixed integer d&gt;=1, odd N&gt;=5, n=ceil(log2(N+1)), and the accepted nonzero dyadic-input contract, the unchanged canonical b=1 full-Q executor satisfies ||Qy-x||_2/||x||_2 &lt;=8*2^(-(d+16)n-64)&lt;=2^-112. Zero input returns exactly zero with zero absolute residual; its relative ratio is undefined. The proof tracks actual local equation defects, including the exceptional cyclic closure row and both rounded chirp passes. No extra precision bits or runtime operations are required. Each input real/imaginary component has magnitude &lt;=2^(dn) and denominator exponent &lt;=dn; the final represented output fits D=2d+42.
[2026-10-11 13:45 UTC; independently accepted closing round and current allocation]
For odd N&gt;=17, an explicit ordinary off-diagonal block of canonical b=1 P requires approximant rank at least N/1024 at operator error &lt;=||P||/16. For one fixed linear map serving every legal fixed-D dyadic input at relative tolerance 1/16, the corresponding rank is at least 5N/6912. The same accepted audit supplies a compatible finite-word reduction of P to 16 exact long-integer products, each on Theta_D(N log N)-bit operands, with paid coefficient generation and a relative-error contract below 2^-45. These are representation-specific rank restrictions and a conditional packed-product reduction, not an arbitrary nonlinear or universal runtime lower bound.</t>
  </si>
  <si>
    <t>All-length coefficient identities and even parity blocks, odd full-rank first-chart weights and convolution contraction are valid. Even-chart extension has rank N except rank N-1 when N=0 mod4.
[2026-10-10 12:20 UTC; H17-PHASE20-EVEN-RANK-20261010] The weight matrix has rank N for N=2 modulo 4 and N-1 for N=0 modulo 4 over every field satisfying the exact-order root and nonzero chart hypotheses.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t>
  </si>
  <si>
    <t>Even finite-chirp parity directly classical; specific Green-chart synthesis priority unverified.</t>
  </si>
  <si>
    <t>No new full Fourier speedup; coefficients are Fourier-equivalent and weight action uses classical convolution.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</si>
  <si>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field with supported primitive roots and valid Green denominator; auxiliary weight matvec is not full Weyl synthesis.</t>
  </si>
  <si>
    <t>Q35, NF-04</t>
  </si>
  <si>
    <t>H17-PHASE20-GAUSS-HANKEL-NOTE</t>
  </si>
  <si>
    <t>Source-bound acceptance trail: https://docs.google.com/spreadsheets/d/1BHaGJHkXxf_UfZdyTKF2zrWNFzIP4IvhaqFMj-83BjU/edit#gid=1877766156&amp;range=L45</t>
  </si>
  <si>
    <t>HERO0-PHASE21-MIXED-HESSIAN</t>
  </si>
  <si>
    <t>Mixed Hessian basis and finite edit normalization</t>
  </si>
  <si>
    <t>independent_scoped_acceptance_with_normalization_domain_correction</t>
  </si>
  <si>
    <t>Mixed-Hessian basis and fixed-base normalized channel-rank identities accepted. Pinned N64 architecture has generic Jacobian rank 504 with minor 8439 mod65537 and eight independent null directions.
[2026-10-10 12:20 UTC; FINITE-EDIT-SELECTED-PAIR-20261010] Reachability implies rank at most three for the explicit four-column matrix. Nonzero exact minors exclude the pinned seed-19 Fourier targets at N=4,16,64,256, including the explicit integer/rational characteristic-zero lifts.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t>
  </si>
  <si>
    <t>[2026-10-13 12:24:37 UTC; frozen accepted-source cutoff]
Source-blocked: recover the exact current backend package, then select a different P executor or lemma with its full paid model. The accepted superlinear baseline is complete.
Earlier dated history (preserved verbatim):
[2026-10-11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Provide stable sup-norm multiplier preparation and useful complex spectral floor under the compiler word/range contract; include precision and full costs.
[2026-10-10; independently accepted b=2 boundary update] The fixed b=1 and b=2 preparation subproblems are closed at their explicit canonical-root/precision/model scopes. Remaining work is a proved general/growing-b gap and finite-word preparation/error/cost theorem; any inverse-compiler application must separately discharge its conditioning and executor hypotheses.
[2026-10-11; independently reviewed existing-table continuation]
Current remainder: for b&gt;=3 the finite band 2b+3&lt;=N&lt;N_b is not closed, including nonsingularity and quantitative floor. Exact minimizing modes, stability of the original second-order recurrence, a broader growing-b representation and low-condition compiler transfer remain unproved. Preserve the previously accepted complete odd-length b=1 and b=2 scopes. The fixed-b constants and number of machine words depend on b.
[2026-10-11; independently reviewed resumed round]
Updated remainder: the omitted non-chirp finite bands and exact minimizing-mode classifications remain open for b&gt;=4; b=3 is now closed. Useful growing-b regimes under an expanded representation, original second-order recurrence stability and low-condition compiler transfer remain open. The b=3 condition number is Theta(N^3), so it does not discharge the compiler conditioning premise. No arbitrary-embedding, finite-field, t&gt;n, O(N) bit-work or production-speed claim is added.
[2026-10-11; independently reviewed follow-up round]
Remaining fixed-boundary finite bands begin at b&gt;=5. Preserve the open growing-b representation, original second-order recurrence stability, other primitive embeddings and production questions. The b=4 condition number grows as N^4 and does not satisfy the separate low-condition inverse-compiler premise.
[2026-10-11; independently reviewed integral/uniform continuation]
The former b&gt;=5 finite-band spectral-minimum/nonsingularity gap is closed in the canonical complex embedding. Remaining: an independently checked general all-length finite-word preparation ledger, stability of the original second-order recurrence, useful growing-b representations, other primitive embeddings, finite fields and production validation. Fixed-b conditioning remains Theta_b(N^b); the accepted growing-b obstruction and separate low-condition inverse-compiler premise remain in force.
[2026-10-11; independently reviewed Q30 execution contracts]
The previous all-length preparation-ledger gap is closed at the first-order binary-input, 2&lt;=t&lt;=n, and growing-word RAM scope. The original second-order relative-stability gap is closed only for the reviewed canonical nonchirp floating model. Remaining: a fully charged arbitrary-input inverse executor, a charged P executor for the Fourier factor route, and any end-to-end finite-precision Fourier guarantee. Absolute reciprocal accuracy still requires epsilon&lt;=delta*sigma and additional scale-dependent precision. Full-chirp second-order implementation constants, noncanonical embeddings, finite fields, and production validation remain outside these results. The current nonchirp family cannot meet the cited low-condition sufficient premise. The full-chirp inverse is Fourier-equivalent up to paid phases, so its flat spectrum does not fill the execution gap.
[2026-10-11; independently reviewed direct-inverse and wider-window continuation]
The formerly missing arbitrary-input C_h inverse executor is supplied only at canonical b=1 on the stated dyadic-input model. Remaining: separately certify and charge outer chirp preparation/application under the full Q inverse input/error contract, supply a charged P executor, and prove any end-to-end finite-precision Fourier guarantee. General-b direct execution, noncanonical embeddings, finite fields and production validation remain open. At b=1 the literal P representation has N(N-2) nonzeros, which is not a lower bound for every possible executor.
[2026-10-11; independently reviewed b=1 full-Q inverse composition]
Paid outer chirps and the canonical b=1 full-Q inverse contract are now supplied. Remaining: a uniformly O(N) arbitrary-input P executor with its own coefficient, representation, precision, range and error contract, and a valid end-to-end Fourier composition. At b=1 the literal P representation has N(N-2) nonzeros; this representation-specific count is not a universal lower bound. General-b direct execution, noncanonical embeddings, finite-field stability, arbitrary target precision and a sparse-jet-compatible origin-regular scalar source remain open.
[2026-10-11; independently reviewed finite two-phase/pullback/P continuation]
The exact P/F equivalence does not supply a fixed-tolerance finite-word theorem or an O(N) P algorithm. Still needed: paid arbitrary-input P execution with coefficient, representation, range and error accounting, and a valid Fourier composition. The useful error condition is relative Q residual rho: with relative P error eta, the composed Fourier relative error is &lt;=rho+eta*(1+rho). A worst-case condition-number bound alone does not prove the actual inverse solver fails or force O(1/N) P tolerance.
[2026-10-11; independently reviewed mixed-characteristic and solver-residual followups]
The actual full-Q residual interface is now closed under its accepted fixed-d dyadic model. A paid arbitrary-input P executor with its own coefficient, representation, range, precision and relative-error contract is still missing. If supplied with relative P error eta, Fourier relative error would be &lt;=rho+eta*(1+rho); eta&lt;=1/16 would suffice for &lt;1/8 with the certified rho. This conditional composition supplies no O(N) P or complete Fourier algorithm. General b, noncanonical embeddings, finite-field stability, arbitrary target precision and a sparse-jet-compatible source remain open.
[2026-10-11 13:45 UTC; independently accepted closing round and current allocation]
Still missing: a cold O_D(N) executor for the specified special long-integer products or the represented direct convolution, or another paid arbitrary-input P executor. The sufficient special-product lemma is unproved and is not necessary for every possible executor. The accepted actual-Q residual interface remains valid; no inverse-side precision failure is inferred. Full Fourier composition, general b, and the earlier out-of-scope model/precision questions remain open.</t>
  </si>
  <si>
    <t>Classical resolvent/Hessian/rank ingredients; precise application priority unverified.</t>
  </si>
  <si>
    <t>No local dominance, all-Fourier factorization/no-go or runtime speedup. Full edits include one-sided terms, all orders and changed normalization.</t>
  </si>
  <si>
    <t>Specified dyadic-square two-layer architecture, nonzero base weights/coefficient guards; residual certificates pin seed19, topology and Fourier convention.</t>
  </si>
  <si>
    <t>Q27, NF-02</t>
  </si>
  <si>
    <t>HERO0-PHASE21-MIXED-HESSIAN-NOTE</t>
  </si>
  <si>
    <t>Full-chirp subclass constructed under its word model; general stable spectrum gap/preparation missing.
[2026-10-10; independently reviewed bounded update] The full-chirp route is now joined by the separately accepted b=1 non-chirp reciprocal preparation above. General/growing-b construction remains missing.
[2026-10-10; independently accepted b=2 boundary update] The accepted b=1 construction is now joined by the independently accepted b=2 construction recorded in this row. General/growing-b construction remains missing.
[2026-10-11; independently reviewed resumed round]
The accepted all-odd-length b=3 reciprocal construction now joins the b=1 and b=2 constructions; general/growing-b construction remains missing.
[2026-10-11; independently reviewed integral/uniform continuation]
This round supplies an analytic all-b floor and mode classification. Earlier accepted b=1,2,3,4 preparers and the fixed-b-tail construction retain their original length, precision, arithmetic and conditioning hypotheses. No general all-length finite-word construction or full FFT algorithm is certified by this round.
[2026-10-11; independently reviewed Q30 execution contracts]
Accepted first-order construction: exact reduction of seed angles modulo 2N, paid rational seeds, fixed-grid phase/power scans, exact squared reciprocal guards, and integer reciprocal rounding. This covers all legal odd lengths, including the separate full-chirp endpoint. Accepted second-order construction: cold phase generation and the original recurrence with explicit finite exponent range, bounded mantissa alignment, central product, and scalar reciprocals on the nonchirp grid. Pointwise relative and fixed absolute output contracts remain distinct; the growing-b magnitude/output obstruction is retained.
[2026-10-11; independently reviewed direct-inverse and wider-window continuation]
A concrete two-direction cyclic first-order construction now implements the canonical b=1 C_h inverse. It reads and writes all coordinates, constructs its roots from paid rational Machin/Taylor and square-root enclosures, and uses exact seed/contraction and denominator guards. Finite exact residual controls corroborate the all-input proof; they do not establish a Fourier-compatible P construction or production-speed claim.
[2026-10-11; independently reviewed b=1 full-Q inverse composition]
The complete b=1 implementation pays one certified rational Machin/Taylor outer seed, recurrence-generated chirps, both diagonal passes, the unchanged guarded two-direction C_h inverse, exact grid conversions, all input reads and output writes. Independent exact-rational controls pass 252 canonical full-Q vectors through N=513, 32 finite-field orientation lengths, 10,260 precision/description/range cases and 100 deliberately coarse recurrence-majorant cases. Finite controls corroborate the all-N proof and do not establish performance or a P construction.</t>
  </si>
  <si>
    <t>Source-bound acceptance trail: https://docs.google.com/spreadsheets/d/1BHaGJHkXxf_UfZdyTKF2zrWNFzIP4IvhaqFMj-83BjU/edit#gid=1877766156&amp;range=L46</t>
  </si>
  <si>
    <t>Spectral transfer and Stieltjes-Wigert mechanism classical; no novel generic inverse claim.
[2026-10-11; independently reviewed integral/uniform continuation]
The exact transformed family E_m=T_m(Q^(-b),-1,Q) and b=0 calibration are classical q-Chebyshev identities; the Rogers-Szego/q-Hermite and finite-Jacobi tools are also established. The finite primary-source audit found no inspected theorem stating the complete specialized uniform minimum and equality cases. Historical priority remains unresolved, including full-text gaps for Zhedanov (1997), Lubinsky-Saff (1987), and the Janssen-Beenker (1989) lead. No new recurrence/family, generic real-zero theorem or FFT-priority claim is made.
[2026-10-11; independently reviewed Q30 execution contracts]
These execution-contract reviews add no historical-priority clearance, new recurrence-family claim, general FFT algorithm, or world-first claim. The prior finite literature audit and unresolved leads remain unchanged.
[2026-10-11; independently reviewed direct-inverse and wider-window continuation]
The finite primary-literature comparison places the accepted nonchirp recurrence-stability package within established stability and determinant-perturbation theory. Ipsen-Rehman (2008), Corollary 2.14, directly supplies the determinant bound after the Q30 gauge, weighted-Jacobi representation and quantitative bounds. Named bodies were inspected in Gautschi (1967, 1993), Barrio (2003), Ipsen-Rehman (2008), Bhatia-Jain (2009), Smoktunowicz-Wrobel (2004/2005), Smoktunowicz-Smoktunowicz-Pawelec (2014/2015), Laudadio-Mastronardi-Van Dooren (2022/2023), and the supporting Teschl identity. Oliver (1967) and Smoktunowicz (2002) were abstract/metadata-only; Barrio (2002) formulas remained incomplete. Ipsen-Rehman named corollaries and proofs were read in indexed primary text, not the unavailable full PDF. No inspected theorem states the entire specialized cold Q30 package, but this finite coverage does not establish historical originality. Cyclic solving is classical; no discovery, priority or general FFT claim is added.
[2026-10-11; independently reviewed b=1 full-Q inverse composition]
The new full-Q composition is independently accepted as an instance-specific finite-word execution/model certificate. Chirp multiplication and cyclic solving are classical; no historical originality, priority or new FFT claim follows. The earlier finite stability-prior-work read/unread ledger remains unchanged. No new literature-completeness or publication-readiness upgrade is inferred.</t>
  </si>
  <si>
    <t>FINITE-EDIT-SELECTED-PAIR-20261010</t>
  </si>
  <si>
    <t>Division free selected pair Green reachability obstruction</t>
  </si>
  <si>
    <t>Reachability implies rank at most three for the explicit four-column matrix. Nonzero exact minors exclude the pinned seed-19 Fourier targets at N=4,16,64,256, including the explicit integer/rational characteristic-zero lifts.</t>
  </si>
  <si>
    <t>Classical inverse clearing, linear resultant and Segre/monomial lifting; exact specialized priority unresolved.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</si>
  <si>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Source family: HERO0-PHASE21-MIXED-HESSIAN</t>
  </si>
  <si>
    <t>FINITE-EDIT-SELECTED-PAIR-20261010-NOTE</t>
  </si>
  <si>
    <t>Source-bound acceptance trail: https://docs.google.com/spreadsheets/d/1BHaGJHkXxf_UfZdyTKF2zrWNFzIP4IvhaqFMj-83BjU/edit#gid=1877766156&amp;range=L47</t>
  </si>
  <si>
    <t>H17-PHASE20-EVEN-RANK-20261010</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</si>
  <si>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Fresh controls only; exact-field O(N) recurrence does not establish bounded-word robustness, bit cost, or production speed.
[2026-10-10; independently reviewed bounded update] The b=1 subclass now has an accepted charged finite-word error/cost proof and fresh independent controls. Its O(N) word result is not O(N) bit complexity or measured production speed; conditioning grows as Θ(N).
[2026-10-10; independently accepted b=2 boundary update] The b=2 preparation proof includes charged seed generation and exact integer reciprocal rounding. Independent controls cover 24 finite-word cases and 2,016 modes; they corroborate, rather than replace, the uniform proof. The 64n-bit growing-word model is not fixed-64-bit hardware. Conservative bit work is O(N*n^2+(n+t)^12), with Theta(N*n) fixed-width output bits. Production performance is unvalidated.
[2026-10-11; independently reviewed resumed round]
The b=3 finite-word proof and independent controls cover paid rational seeds, widened integer scans, mandatory squared reciprocal guards and output rounding. Conservative bit work is O(N W^2+(n+t)^20), W=16[p+4n+29], with Theta(Nn) explicit output bits. Independent controls include 800,268 scan modes, 1,642 exact original-kernel modes and 260 direct reciprocal samples; tests corroborate the all-length proof. Production performance remains unvalidated.
[2026-10-11; independently reviewed follow-up round]
Accepted finite-word b=4 preparation for odd N&gt;=11 and 2&lt;=t&lt;=n uses O(N+(n+t)^20) word work and O(N+(n+t)^8) words on the stated address-capable 64n-bit multiplication/division RAM, with seeds, multiword arithmetic, guards and output charged. Output is Theta(Nn) bits; no O(N) bit-work or production-speed claim. Independent controls include 665160 integer-scan modes and 2036 exact scalar cases.
[2026-10-11; independently reviewed integral/uniform continuation]
No new general all-length or growing-b reciprocal-preparation cost theorem was audited. Growing-b precision, multiword arithmetic/storage and output costs must still be charged explicitly. Existing small-b and tail word-cost results keep their original hypotheses. The exact floor is not O(N) bit work, bounded fixed-64-bit robustness, production speed or a general FFT improvement.
[2026-10-11; independently reviewed Q30 execution contracts]
First-order accepted bounds: word work O(N(b+1)^3+D^20), word storage O(N(b+1)+D^8), D=b+p+n, on the stated address-capable 64n-bit integer multiplication/division RAM. For fixed b, asymptotic O_b(N) word work/storage; growing b retains all multiword/setup charges. Bit work is O(N(b+1)W^2+D^20) with the source width W; fixed-b explicit output is Theta_b(Nn) bits. Separately, the nonchirp second-order floating ledger is O((N+p)P^2) schoolbook bit work and O(NP) retained bits, P=O(p+log N+log(p+2)); it is not fixed-hardware O(N) bit work. The cited fallback performs exactly 3H log2(H)/2 scalar butterflies per transform, H=nextpow2(2N-1), hence Theta(N log N) for that executor. Literal P application has Theta(N(N-2b)) entries/operations; neither count is a lower bound for every algorithm. No production-speed claim.
[2026-10-11; independently reviewed direct-inverse and wider-window continuation]
For fixed integer d&gt;=1, each real/imaginary input component has magnitude &lt;=2^(dn) and dyadic denominator exponent &lt;=dn, n=ceil(log2(N+1)); oversized encodings pay extra parsing. With p=(2d+12)n+64 and W=256(d+20)n-bit charged integer words (or O_d(1) charged 64n-bit limbs), cold work is O_d(N+n^20), storage O_d(N+n^8), and schoolbook bit work O_d(Nn^2+n^20), with Theta_d(Nn) output bits. The literal scan uses 7N-2 complex rounded multiplications and two rounded complex divisions, plus charged setup, additions, guards, addressing, reversals and output. Independent controls include 477 provisional and 198 final-contract canonical vector cases, 64 finite-field orientation vectors and 511 exact guard cases. These are not fixed-precision hardware, arbitrary-precision-input, bit-linear or performance guarantees.
[2026-10-11; independently reviewed b=1 full-Q inverse composition]
For fixed d, outer precision a=(2d+20)n+64, inner description D=2d+42, inner precision p=(4d+96)n+64 and charged word width W=1024(d+64)n cover every scan intermediate. Cold word work is O_d(N+n^20), storage O_d(N+n^8), schoolbook bit work O_d(Nn^2+n^20), and fixed-width output Theta_d(Nn) bits. The nonzero-input scan uses exactly 11N-2 complex multiplication calls and two complex divisions, plus charged setup, additions, conjugations, conversions, guards, addressing, reversals and traffic. This is fixed tolerance &lt;=1/8, not arbitrary target precision, fixed IEEE hardware, bit-linear work or a speed benchmark.
[2026-10-11; independently reviewed finite two-phase/pullback/P continuation]
The conventional Fourier-based P route costs O(N log N) and retains the Fourier operation in the ledger. Exact O(N) forward/reverse reduction overhead is accepted in the unit-cost field model; coefficient preparation, stable directions and finite-word error/range costs are separate. The already accepted full-Q inverse cost and input contract are unchanged.
[2026-10-11; independently reviewed mixed-characteristic and solver-residual followups]
No new runtime work or bits are added to the accepted full-Q executor. Parameters stay a=(2d+20)n+64, D=2d+42, p=(4d+96)n+64 and W=1024(d+64)n. The nonzero-input scan retains 11N-2 complex multiplication calls and two complex divisions, plus charged setup, guards, conversions and other operations. Cold word work remains O_d(N+n^20), storage O_d(N+n^8), schoolbook bit work O_d(N*n^2+n^20), and output Theta_d(Nn) bits. This is a growing-word fixed-d certificate; neither precision minimality, fixed-IEEE robustness, linear bit work nor measured speed is claimed.
[2026-10-11 13:45 UTC; independently accepted closing round and current allocation]
Paid packing uses h=(D+10)n+32 and radix digit width ell=2h+(D+2)n+16, n=ceil(log2(N+1)). Signed complex convolution reduces to 16 nonnegative ordinary products; unpack all 2N-1 coefficients before cyclic folding. Work is 16*M_word(N*ell;n)+O_D(N+n^20), storage S_word(N*ell;n)+O_D(N+n^8), and output Theta_D(Nn) bits. Each packed operand occupies Theta_D(N) charged words; long multiplication is not a single-word operation. No supplied O_D(N) multiplication backend or speed measurement is claimed.</t>
  </si>
  <si>
    <t>Exact rank of the even strictly truncated chart</t>
  </si>
  <si>
    <t>H01, SP03, SP07</t>
  </si>
  <si>
    <t>The weight matrix has rank N for N=2 modulo 4 and N-1 for N=0 modulo 4 over every field satisfying the exact-order root and nonzero chart hypotheses.</t>
  </si>
  <si>
    <t>Classical Gauss-sum parity and truncated Hankel rank ingredients; precise application priority unresolved.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</si>
  <si>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Source family: H17-PHASE20-GAUSS-HANKEL</t>
  </si>
  <si>
    <t>H17-PHASE20-EVEN-RANK-20261010-NOTE</t>
  </si>
  <si>
    <t>Source-bound acceptance trail: https://docs.google.com/spreadsheets/d/1BHaGJHkXxf_UfZdyTKF2zrWNFzIP4IvhaqFMj-83BjU/edit#gid=1877766156&amp;range=L48</t>
  </si>
  <si>
    <t>N5-SIGNED-FIVE-BANK-20261010</t>
  </si>
  <si>
    <t>Exactly five signed magnetic banks at N equals 5</t>
  </si>
  <si>
    <t>Five explicit legal banks over Q(q) realize negative Fourier at N=5. Together with the accepted support gate and four-bank exclusion, the exact minimum is five in characteristic zero.</t>
  </si>
  <si>
    <t>Classical Gaussian coefficients, moments, interpolation and cyclotomic arithmetic; exact model-specific priority unresolved.</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</si>
  <si>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Source family: N5-SIGNED-FOUR-BANK-20261010</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</si>
  <si>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</si>
  <si>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N5-SIGNED-FIVE-BANK-20261010-NOTE</t>
  </si>
  <si>
    <t>Source-bound acceptance trail: https://docs.google.com/spreadsheets/d/1BHaGJHkXxf_UfZdyTKF2zrWNFzIP4IvhaqFMj-83BjU/edit#gid=1877766156&amp;range=L49</t>
  </si>
  <si>
    <t>Q31</t>
  </si>
  <si>
    <t>Construct regular sparse-jet source</t>
  </si>
  <si>
    <t>[2026-10-12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Earlier dated history (preserved):
[2026-10-11 16:16 UTC; live workflow reconciliation]
CURRENT: Construction remains blocked. The bounded same-cycle/wider-window obstructions and their reviews are complete at their stated scopes. The earlier “Running” dispatches below are historical, not current worker assignments. A uniformly prepared regular Fourier-compatible shared jet source is still missing.
Prior dated record, preserved verbatim:
[2026-10-11 11:20 UTC; next existing-table round]
Running: One Astra xhigh worker is developing pattern-sensitive bad-Casoratian certificates; source construction remains blocked.
A sixth Astra xhigh worker is independently auditing the originality of the three latest results. No new intake or fusion.
Previous activity history (retained):
[2026-10-11; independently reviewed resumed round]
Reviewed: the rank-deficient support bound and exact-nullity Casoratian repair are accepted at the stated same-cycle/four-branch scope. The degeneracy exception is narrowed; Q31 remains construction-blocked.
Previous activity history (retained):
[2026-10-11 10:35 UTC; recovery and resumed existing-table work]
Running: Q31 controlled-nullity and failed-Casoratian extension, one Astra xhigh worker. Candidate results await independent review; construction remains blocked.
Earlier 01:32 round stopped at the preview limit; completed archive recovered and all 164 hashes verified. Interrupted drafts were not recovered and are being reconstructed.
Previous activity history (retained):
[2026-10-11 01:32 UTC; current existing-table assignment]
Active: Q31 controlled-nullity/common-denominator extension to quantify failed local guards; construction remains blocked.
Previous activity history (retained):
[2026-10-11 01:06 UTC; existing-table priority]
Active: bounded Q31 construction/obstruction attempt; the required cheap regular jet remains unconstructed.
Previous activity (retained): Construction blocked
[2026-10-11; independently reviewed existing-table continuation]
Construction blocked. Bounded variable-gain obstruction review finished; the required regular Fourier-compatible jet source remains unconstructed.
[2026-10-11; independently reviewed follow-up round]
Reviewed: pattern-sensitive bad-Casoratian certificates, clustered exclusions and a sharp normalized additive-window method barrier are accepted. The Fourier-compatible regular jet source remains construction-blocked.
[2026-10-11; independently reviewed direct-inverse and wider-window continuation]
Reviewed: wider shared-annihilator windows restore restricted obstructions for the previously certificate-vacuous alternating-label family and distinct genuinely all-bad width-four families. The conditional proof remains closed and Q31 remains construction-blocked.
[2026-10-11; completed bounded wider-window originality audit]
The bounded primary-source originality comparison of the already accepted wider-window theorem is complete. This audit leaves the restricted mathematical acceptance and construction-blocked status unchanged.</t>
  </si>
  <si>
    <t>Conditional proof closed
[2026-10-11; independently reviewed direct-inverse and wider-window continuation]
Accepted only in the guarded same-cycle nonzero-gain, nonpole Green grammar: for 1&lt;=q&lt;=r&lt;N, zeroing b rank-deficient q-by-r branch windows and choosing any monic order-r solution at each good window yields b&lt;=nullity Q&lt;=b+r-q when b&lt;N. Every G_l Q has at most r nonzeros in each row and column. At r&gt;q, equality with b and independence of all surviving columns are not claimed; b=N gives Q=0 and a vacuous repair.</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</si>
  <si>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</si>
  <si>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t>
  </si>
  <si>
    <t>Regular fast formal-jet source open
[2026-10-11; independently reviewed direct-inverse and wider-window continuation]
Explicit periodic gain families and a monic wider shared-annihilator construction are supplied, with possible residual nullity r-q even when b=0. The three label families have global rank four and can be realized over Q(omega) with c=2 and distinct positive rational labels. They are gain realizations used for conditional exclusion, not Fourier-compatible transports or a completed source construction.</t>
  </si>
  <si>
    <t>Q06, Q10</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</si>
  <si>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</si>
  <si>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</si>
  <si>
    <t>P13</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</si>
  <si>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</si>
  <si>
    <t>Q32</t>
  </si>
  <si>
    <t>Validate codelet coefficient backend</t>
  </si>
  <si>
    <t>[2026-10-12 12:46 UTC; source-bound stale current-wording reconciliation]
The bounded matched all-admitted-input algorithmic-comparator component is independently accepted: known Good–Thomas 4×3×5, positive normalized F60, the stated p32 dyadic/radius contract and tested GCC14.2 build. Full Q32 native qualification remains progressed/open for broader compilers/hardware, production callers, exact-build production-library qualification where required, deployment and physical resources. No practical speedup or all-length theorem follows. Independent comparator review ZIP SHA256 f1f1b5f91a9b63886da28db91f13357bb965dca93d027625e37dbb1b93fa555f.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[2026-10-11 16:16 UTC; live workflow reconciliation]
CURRENT: Fixed canonical numerical contract and bounded p=32 native F60 experiment are independently accepted. Production API/hardware qualification, deployment and matched-accuracy optimized-FFT comparison remain open. The old running coefficient/count/rounding dispatches below are completed historical stages, not unresolved reproof tasks.
Prior dated record, preserved verbatim:
[2026-10-11 11:20 UTC; next existing-table round]
Running: One Astra xhigh worker is testing a bounded native executor against the accepted fixed-F60 numerical contract.
A sixth Astra xhigh worker is independently auditing the originality of the three latest results. No new intake or fusion.
Previous activity history (retained):
[2026-10-11; independently reviewed resumed round]
Reviewed: canonical complex coefficient preparation, fixed-F60 internal rounding/range, and the canonical widened-integer reference executor are accepted at their stated finite-precision scope. Production and optimized-FFT validation remain open.
Previous activity history (retained):
[2026-10-11 10:35 UTC; recovery and resumed existing-table work]
Running: four Astra xhigh workers on Q32 coefficient preparation, internal rounding, fixed-F60 executor, and independent integration review. Numerical closure remains pending.
Earlier 01:32 round stopped at the preview limit; completed archive recovered and all 164 hashes verified. Interrupted drafts were not recovered and are being reconstructed.
Previous activity history (retained):
[2026-10-11 01:32 UTC; current existing-table assignment]
Active: Q32 certified complex coefficient preparation, internal-rounding proof, fresh fixed-F60 executor and independent integration review.
Previous activity history (retained):
[2026-10-11 01:06 UTC; existing-table priority]
Active: Q32 setup-count, coefficient preparation and rounding contract closure; paper-proof status unchanged.
Previous activity (retained): Proof closed
[2026-10-11; independently reviewed existing-table continuation]
Supported-field count repair reviewed and closed in the declared exact-field schedule. Complex finite-word rounding and production validation remain open.
[2026-10-11; independently reviewed follow-up round]
Reviewed: the corrected bounded native p=32, radius&lt;=65536 F60 implementation is accepted at its stated API and numerical scope. Target production and optimized-FFT validation remain open.
[2026-10-11 12:57 UTC; historical activity reconciliation]
The earlier coefficient, rounding, reference-executor and bounded-native dispatches are complete at their independently accepted scopes. The fixed positive normalized F60 native contract at p=32 and input norm at most 65536 is accepted for its documented GCC x86_64 API. Production API qualification, deployment integration and matched-accuracy optimized-FFT comparison remain open.</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</si>
  <si>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</si>
  <si>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Earlier dated history (preserved):
[2026-10-11 22:23 UTC; independently accepted bounded native qualification]
Bounded hook-free p32 F60 C API and GCC14.2 Linux x86_64 slice independently accepted; broader native qualification and certified optimized comparison remain open.
Earlier dated history (preserved):
[2026-10-11 20:13 UTC; workflow reconciliation]
Count repair, canonical coefficient preparation, graph-wise rounding/range and the bounded positive normalized F60 native experiment are already accepted. Next: qualify a clean production API and target compiler/hardware, retain mutation=0 and valid-buffer/Stats disjointness, then compare cold setup plus complete output with an optimized baseline at the same certified accuracy. The accepted native scope is p=32, exact dyadic input and norm radius at most 65536 on the documented GCC x86_64 ABI; input quantization, other precisions/radii and general-N/outer-compiler claims need separate proofs. Final native review SHA256 99f0e08fa0dfd915e29ca047a9113ce1a5c0b376d64e07bec359f09cb0152789.
Prior dated record,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t>
  </si>
  <si>
    <t>Fixed kernel algebra closed; no growing-radix construction or global optimum established.
[2026-10-11; independently reviewed resumed round]
A reviewed canonical widened-integer reference implementation now realizes the fixed normalized F60 contract. It is restricted to exact dyadic inputs and the certified preparation path; no growing-radix construction or global optimum is added.
[2026-10-11; independently reviewed follow-up round]
A bounded compiled fixed-plan native backend is now independently reviewed. Exact-radical coefficient certification and table/program generation remain separately charged offline Python work. This is not a native arbitrary-precision preparer, growing-radix construction or global optimum.</t>
  </si>
  <si>
    <t>Fixed-size arithmetic and classical factorization mechanisms do not establish asymptotic novelty.</t>
  </si>
  <si>
    <t>[2026-10-12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Single versioned dynamic export; documented LP64 little-endian64-bit GCC/G++14.2.0-19/Linux x86_64 ABI. Wrong lengths/nulls reject before buffer access; domain failures and every normal nonzero return preserve output bytes. Successful calls write960 bytes and support documented overlap/unaligned buffers. Valid-buffer lifetime/synchronization premises remain; faults, false extents, stack exhaustion, data races or interruption during output copy are excluded. Leak checking was disabled and is not qualified.
Earlier dated history (preserved):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</si>
  <si>
    <t>SP04</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</si>
  <si>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</si>
  <si>
    <t>Reconstruct quadratic phase witnesses</t>
  </si>
  <si>
    <t>[2026-10-12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Earlier dated history (preserved):
Fixed N=3/4 quadratic certificates fully reconstructed and independently accepted, including full-rank lifts and algebraic complex exceptional witnesses.</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</si>
  <si>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t>
  </si>
  <si>
    <t>Finite witness construction closed at the two stated sizes</t>
  </si>
  <si>
    <t>Final Delvaux–Van Barel 2008 comparison complete. specific Fourier Green application not in DV2008 final; worldwide unresolved.</t>
  </si>
  <si>
    <t>[2026-10-12 07:48 UTC; final independent scope/evidence language reconciliation]
Complete independent replay of the retained N3/N4 certificates and all eight saved Hensel pairs through 97^4 is accepted. This closes that finite-data replay obligation without changing the accepted theorem or proof-closed status. The 56 unsaved cases remain unavailable and uncertified; uniform conditioning, all-length compatible construction and production remain separate. Source-bound independent report SHA256 cddb1ca6916dce0f3ecb34c13ac8e0755ab48e0df4590afcecb8bf92a4edd0d1; review archive 8bfab97ed6bb2556d36d258b97d954263e95844965fe0a9a72a2f7e1e34507a6.
Earlier dated history (preserved):
[2026-10-11 20:18 UTC; workflow reconciliation]
Finite N=3/4 witness reconstruction and proof acceptance are closed. The author reconstructed fresh data; independent review checked the analytic reductions/proof and did not replay every datum. A complete independent data replay is therefore a distinct still-unperformed verification stage, not a missing theorem proof or a production executor. Uniform conditioning and all-length compatible construction remain separate.
Prior dated record, preserved verbatim:
Certificate replay pending</t>
  </si>
  <si>
    <t>P10, P15</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</si>
  <si>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R41</t>
  </si>
  <si>
    <t>Q34</t>
  </si>
  <si>
    <t>Audit Phase41 cycle obstructions</t>
  </si>
  <si>
    <t>[2026-10-13; accepted-result cutoff 03:48:30 UTC; bounded later-stage sync]
TO RESEARCH: exact-source replay gate BLOCKED_SOURCE22; historical bounded existence COMPLETE (priority 15); preparation frontier separate
Earlier dated history (preserved verbatim):
Proof closed</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</si>
  <si>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</si>
  <si>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</si>
  <si>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</si>
  <si>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Cayley/dimension mechanisms classical; exact exclusion priority unresolved.
[2026-10-10 13:10 UTC checkpoint] Bounded editorial assessment for the specifically linked continuation (Real-collinear unitary Green exclusion and phase-averaging boundary): coherent short boundary-classification package. Next evidence: Unify exclusion, sharp lower endpoint and counter-scope; compare general paired-phase and diagonal-orbit statements. This annotation does not change correctness, construction, implementation, novelty or historical-count fields. Full comparison: math/updates/2026-10-10-1310/notes/02_publication_readiness.md.</t>
  </si>
  <si>
    <t>Fresh independent finite certificates only.</t>
  </si>
  <si>
    <t>SP05, SP06</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</si>
  <si>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[2026-10-11; final queue source-binding reconciliation] Supplement-v2 ledger SHA256 c97b97df3c0d310bb3aac843acdfd100f70da9c82a53270b0ee56ba4d7ea113d: ACCEPT I01,I02,I03,I04; OPEN I05. Listed review IDs are not blanket acceptances. I01–I04 ACCEPT and I05 OPEN in the historical ledger. Later real-collinear all-N&gt;=4 exclusion and complex phase-orbit existence are accepted in distinct models; arbitrary fixed-small-term Fourier membership, optimal count and efficient evaluation remain open. The older no-construction wording is superseded only for the later stated model.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I01, I02, I03, I04, I05</t>
  </si>
  <si>
    <t>Audit magnetic Green averages</t>
  </si>
  <si>
    <t>[2026-10-13; accepted-result cutoff 05:16:43 UTC; bounded later acceptance]
TO RESEARCH: broader signed-bank parent; N5 all-field COMPLETE 15
Earlier dated history (preserved verbatim):
Proof closed</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</si>
  <si>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22:23 UTC audit; current-scope reconciliation] The current accepted uniform signed-bank upper bound is 2N−2floor((N+10)/8)+2 = 7N/4+O(1) for every odd N&gt;=23 in characteristic zero, over a finite splitting extension of Q(q). This uses the separately accepted zero-node axis-minor proof, with legal nonzero nodes in the actual bank realization; the earlier 9N/5 and square-root bounds remain valid history. No K-split attainment, unrestricted minimum, efficient preparation, scalar FFT speedup or historical-priority claim follows. See NEW-17 and independent zero_node_axis_review receipt SHA-256 c1469ff3907e031db0462d1bc787c4092e3d3fba3d5716938b500755105b669e.
[2026-10-11; Phase45 and fusion audit preserved]
The length-scope audit confirms that odd N&gt;=23 is a bank-count threshold, not scalar FFT complexity. Each bank has N weighted resolvents; shared outer transforms/convolutions give O(N^2 log N) for the displayed bank evaluator after constants are supplied. Phase45 at powers of two is a separate ordinary radix-2 Green realization, Theta(N log N), and its valid binary lookup8 fusion does not change that order. Existing source-family history and counts remain unchanged. Library packet: libfile_c6eb012eea688191a87729c8307cef17; SHA256 9471b769492ddf51f35b88ad076b6eb902f66468306a97f3659abe440cf9dd37.</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</si>
  <si>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Same-K support obstruction applies to odd N&gt;=3 without extra gauges, different coordinate systems or products. General bounded-word transfer remains open.</t>
  </si>
  <si>
    <t>Exact-field evaluator proved; no all-input faster full Fourier construction.</t>
  </si>
  <si>
    <t>q-binomial and Weyl mechanisms classical; precise project corollary priority unresolved.</t>
  </si>
  <si>
    <t>Root supplied; coefficient/inverse and full-output field arithmetic charged; root discovery, bounded-word stability, bit complexity and actual speed unverified.</t>
  </si>
  <si>
    <t>[2026-10-11; final queue source-binding reconciliation] Supplement-v2 ledger SHA256 c97b97df3c0d310bb3aac843acdfd100f70da9c82a53270b0ee56ba4d7ea113d: ACCEPT I06,I07,I08,I09,I10; REJECT I29; OPEN I11,I28. Listed review IDs are not blanket acceptances. I06–I10 ACCEPT; I11/I28 OPEN; I29 REJECT. Current later signed-bank bound is 7N/4+O(1) for odd N&gt;=23 over a finite splitting extension. This is a bank count, not scalar work. K-only attainment, optimality, efficient preparation, bounded-word stability and full-FFT acceleration remain unestablished. Historical small-N minimum and field-degree results keep their own scopes.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I06, I07, I08, I09, I10, I11, I28, I29</t>
  </si>
  <si>
    <t>Q36</t>
  </si>
  <si>
    <t>Audit primitive Weyl embeddings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</si>
  <si>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Corrected primitive Weyl classification, guarded extraction, bounded-exponent spectator result and single/multicycle ambient-swap obstruction accepted.</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</si>
  <si>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t>
  </si>
  <si>
    <t>Nonzero extraction scalar alpha=ell(Ua) must be supplied; PE=I alone does not suffice.</t>
  </si>
  <si>
    <t>Primitive Weyl and intertwiner structure classical; restricted architecture/application priority unresolved.</t>
  </si>
  <si>
    <t>[2026-10-12 01:08 UTC; independently accepted explicit rational stable extraction]
Paid nonoptimal reference upper: O(M log M+Nh+N) scalar/index work for full ambient output, where M=Nm. The D=N/2 coordinate field model pays O(D) rational work per addition/monomial multiplication, plus actual denominator/dyadic-bit costs. Whole-vector finite-word error bound includes root preparation, all butterfly stages and extraction; no constant-word/physical-time or arbitrary-input-format certification. The classical support-product bound and subgroup equality witness provide the restricted support benchmark.
Earlier dated history (preserved):
Arbitrary similarity and growing multiplicity costs/norms are not free.</t>
  </si>
  <si>
    <t>SP09</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</si>
  <si>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[2026-10-11; final queue source-binding reconciliation] Supplement-v2 ledger SHA256 c97b97df3c0d310bb3aac843acdfd100f70da9c82a53270b0ee56ba4d7ea113d: ACCEPT I12,I13,I14,I15; REJECT I16,I17,I18. Listed review IDs are not blanket acceptances. I12–I15 ACCEPT; I16–I18 REJECT. Extraction needs alpha=ell(Ua) nonzero. The exponent-dividing-N spectator hypothesis and literal ambient-swap architecture remain essential; PE=I does not imply extraction. No cheap/stable arbitrary similarity or universal runtime lower bound.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I12, I13, I14, I15, I16, I17, I18</t>
  </si>
  <si>
    <t>Audit rational Fourier channels</t>
  </si>
  <si>
    <t>[2026-10-13; full status reconciliation]
Closed named scope; broader work separate
Earlier dated history (preserved verbatim):
Proof closed</t>
  </si>
  <si>
    <t>Galois rank formula, arbitrary-depth scalar-linear gate cut, isolated diagonal optimum, nonzero normalization and correctly charged E/J/P fusion accepted.
[2026-10-10T12:13:36Z] Phase32 relative E-width theorem cross-referenced. Rational interfaces may have E-valued bypass; all-rational exterior bound remains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</si>
  <si>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Charge whole target; do not add isolated-stage ranks or multiply independent branch/gate lower bounds. No unrestricted N log N lower bound.</t>
  </si>
  <si>
    <t>No new general full Fourier construction.</t>
  </si>
  <si>
    <t>Exact rational-character/multiplicative-complexity priority unresolved.</t>
  </si>
  <si>
    <t>Restricted scalar-linear model only; original CSE and warm-operation ledger not reconstructed.</t>
  </si>
  <si>
    <t>SP10</t>
  </si>
  <si>
    <t>[2026-10-11; final queue source-binding reconciliation] Supplement-v2 ledger SHA256 c97b97df3c0d310bb3aac843acdfd100f70da9c82a53270b0ee56ba4d7ea113d: ACCEPT I19,I20,I21,I22,I23,I24; REJECT I25,I26,I29; OPEN I27,I28. Listed review IDs are not blanket acceptances. I19–I24 ACCEPT; I25/I26/I29 REJECT; I27/I28 OPEN. Charge the whole scalar-linear target, not sums of isolated-stage ranks or products of independent resource bounds. Relative-field bypass may be E-valued. Original CSE/warm-operation ledger and worldwide priority remain unverified.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I19, I20, I21, I22, I23, I24, I25, I26, I27, I28, I29</t>
  </si>
  <si>
    <t>[2026-10-13; full status reconciliation]
Closed named scope; broader work separate
Earlier dated history (preserved verbatim):
Scoped proof review complete; remaining claims separately open</t>
  </si>
  <si>
    <t>independently_accepted</t>
  </si>
  <si>
    <t>[2026-10-11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00:09 UTC; reviewed NEW-18 exception reductions]
The H!=0 decic exception reconstructs b=N(e) with unit denominators. The H=0 coefficient exception reduces exactly to H=G=0, giving at most 27 candidate (e,c) pairs. q and all original predicates remain; full guarded feasibility is OPEN. Details and receipts: New results D21/H21. SCHUR-V28 is unchanged.
Prior record (unchanged):
[2026-10-10 23:40 UTC; reviewed NEW-18 update]
Regular H!=0: the A=B=0 exception is restricted to F10(e)=0 and remains unresolved; the A!=0 E25 core is necessary only, with no new solved pivot. Regular H=0: q=-L0/L1 only for L1!=0; the entire L1=0 case retains q and L0=0. All 50 residuals, 19 guards and reconstruction predicates remain. F11 feasibility is OPEN; no general FFT improvement or novelty claim. Details and receipts: New results D21/H21. SCHUR-V28 is unchanged.
Prior record (unchanged):
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
[2026-10-10 22:23 UTC audit; current-scope reconciliation] The dated 18:00 unreviewed-continuation label above is superseded by the later accepted NEW-18 reconstruction, gauge reductions and branch exclusions.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Feasibility of either surviving chart and of the full fixed topology remains OPEN. See New results NEW-18 for the complete dated history and receipt hashes. The SCHUR-V28 base theorem is unchanged.
[2026-10-10 23:20 UTC; independently accepted bounded F11 continuations] Related NEW-18 fixed-F11 progress: regular H=0 now has degree-two polynomial b(e), three redundant but retained guards (x83,D25,g98), and a 33-term E41 residual of degrees (e,c,q)=(2,3,2); no further safe input elimination is established. Regular H!=0 gives A(b,e)q+B(b,e)=0: A!=0 uses (b,e), q=-B/A, while A=B=0 retains (b,q,e). Every piece retains all 50 original residuals, 19 original guards and accepted reconstruction predicates. Feasibility remains OPEN; no existence, infeasibility, dimension, runtime or novelty claim. See New results D21:E21 and H21 for scope and independent receipt hashes. The SCHUR-V28 base theorem is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</si>
  <si>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t>
  </si>
  <si>
    <t>Exact Schur realization; complex prime Fourier is one totally nonsingular case.</t>
  </si>
  <si>
    <t>Classical separator, nullity and crossover ingredients; exact synthesis priority unverified.
[2026-10-10 13:10 UTC checkpoint] Bounded editorial assessment for the specifically linked continuation (Independent-order Schur v30 completion refinements): supporting structural-paper material pending exact increment. Next evidence: Compare invertible-baseline refinement with classical completion; preserve field/order and composite-F4 boundaries. This annotation does not change correctness, construction, implementation, novelty or historical-count fields. Full comparison: math/updates/2026-10-10-1310/notes/02_publication_readiness.md.</t>
  </si>
  <si>
    <t xml:space="preserve">[2026-10-11 23:44 UTC; independently accepted later F11 v40 exact-support exclusion]
F11 continuation evidence only.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named queue source-binding reconciliation] Exact exported note SHA256 50548e0d20c9a6376a2dc82c96f2d7865e0139647f42229796874c395217d6ef (13740 bytes) re-fetched and matched to Proof sources: https://github.com/AgentSlop-Si/research/blob/main/math/updates/2026-10-10-1200/notes/01_schur_extensions.md. Source-to-export mapping and scoped disposition checked in the 2026-10-10-1200 public manifest/status records. Accepted base treewidth/planar scope is closed. Related current NEW-18 fixed-F11 atlas still has two regular H-split charts with d*M nonzero and all 50 residuals/19 guards. No chart feasibility/emptiness, unrestricted F11 exclusion, scalable fast solve or FFT improvement is established; later graph/palette/aggregate statements are separate models.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</si>
  <si>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Scoped proof review complete; remaining claims separately open</t>
  </si>
  <si>
    <t>independent_scoped_pass_with_correction</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</si>
  <si>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Matching-order upper construction remains conjectural; supplied growing construction Theta(N^(3/2)). Sorting, preparation, indexing and scalar model remain charged.</t>
  </si>
  <si>
    <t>Representation-size bound and explicit scalar endpoint executor only.</t>
  </si>
  <si>
    <t xml:space="preserve">[2026-10-13;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[2026-10-11; named queue source-binding reconciliation] Exact exported note SHA256 34003d2d18258dae6aaa466bc294cc805154d3340143940bf5d616adea5c956e (9718 bytes) re-fetched and matched to Proof sources: https://github.com/AgentSlop-Si/research/blob/main/math/updates/2026-10-10-1200/notes/02_sparse_prefix_bounds.md. Source-to-export mapping and scoped disposition checked in the 2026-10-10-1200 public manifest/status records. One nonsingular scalar cyclic Green inverse, fixed explicit scalar endpoints, zero weights and uneven degrees allowed. Matching Omega(N log N/log log N) upper construction remains conjectural; displayed growing construction is Theta(N^(3/2)). Open/reset and closed cyclic tour counts differ. This is neither M-SPARSE-PREFIX nor the prefix-stabilizer group theorem.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</si>
  <si>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scoped_pass_with_corrections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</si>
  <si>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t>
  </si>
  <si>
    <t>Read depth and exact model matter. A missing match or unavailable paper is not evidence of novelty.</t>
  </si>
  <si>
    <t>E=Q(zeta_d) inside Q(zeta_N), rank over E; all-rational exterior still requires N-tau(N) width.</t>
  </si>
  <si>
    <t>Gcd-even/Ramanujan transform and normal-basis machinery classical; exact formulation priority unverified.
[2026-10-10 13:10 UTC checkpoint] Bounded editorial assessment for the specifically linked continuation (HERO1 Phase33 additive-quotient projected Fourier comparator): specialized algorithm-note package; source evaluator is a different method. Next evidence: Bounded comparison with quotient/pruned and multiplicative-character transforms, followed by one complete cost ledger.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</si>
  <si>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fe051ad7635a354b7c6377b4fe0d3c79634987d6fb5c8aa8df6ba93acd0f3e9c (12472 bytes) re-fetched and matched to Proof sources: https://github.com/AgentSlop-Si/research/blob/main/math/updates/2026-10-10-1200/notes/03_relative_field_rank.md. Source-to-export mapping and scoped disposition checked in the 2026-10-10-1200 public manifest/status records. Relative exterior theorem allows an E-valued bypass; all-rational width remains N-tau(N). Gcd-orbit and projected components are not full arbitrary-input transforms. The separate dyadic comparator computes the same projection and at full cutoff remains O(N log N); no uniform relative-error or practical-speed guarantee.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</si>
  <si>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Related IDs</t>
  </si>
  <si>
    <t>Primary work and verified source URL</t>
  </si>
  <si>
    <t>Disposition</t>
  </si>
  <si>
    <t>Every characteristic-zero field containing a primitive fifth root excludes four legal signed magnetic banks with arbitrary phase weights; the independent-sector relaxation is also excluded. N=5 therefore requires at least five banks.</t>
  </si>
  <si>
    <t>Remaining comparison</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</si>
  <si>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</si>
  <si>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One legal parameter pair per orientation, forced by four-orientation support coverage. No arbitrary additional endpoints or stage products.</t>
  </si>
  <si>
    <t>Current review: Lubinsky–Saff 1987 mathematical body compared at the 10:57 UTC checkpoint. See Source comparisons for exact claims and hashes.
Earlier source notes (historical, before this review):
https://arxiv.org/pdf/0811.4100
https://arxiv.org/pdf/math/0012259
https://arxiv.org/pdf/1802.00605v1
https://arxiv.org/pdf/1612.05514
https://arxiv.org/pdf/2007.00065v1
https://arxiv.org/pdf/q-alg/9605034
https://doi.org/10.1007/BF01890574
https://doi.org/10.1142/S0217751X97000438</t>
  </si>
  <si>
    <t>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t>
  </si>
  <si>
    <t xml:space="preserve">[2026-10-11; named queue source-binding reconciliation] Exact exported note SHA256 2734134461dda11f513299d663fbf44df7db74014ba5668d093251c5a3c084c7 (8499 bytes) re-fetched and matched to Proof sources: https://github.com/AgentSlop-Si/research/blob/main/math/updates/2026-10-10-1200/notes/04_n5_four_bank_exclusion.md. Source-to-export mapping and scoped disposition checked in the 2026-10-10-1200 public manifest/status records. Four-bank exclusion is closed in characteristic zero. The later five-bank construction closes exact minimum five in the same grammar, superseding only the old no-five-bank-construction caveat. Positive characteristic, wider gauges/products and runtime are separate.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</si>
  <si>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</si>
  <si>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independent_scoped_acceptance_with_cost_and_implementation_corrections</t>
  </si>
  <si>
    <t>Current review: Delvaux–Van Barel 2008 final article compared at the 10:57 UTC checkpoint. See Source comparisons for exact claims and hashes.
Earlier source notes (historical, before this review):
Delvaux–Van Barel, official TW470 preprint
Fresh full primary preprint, Lemma8 and Theorem10/§4: digit-reversal low-rank grid and support uncertainty. Final2008 article full comparison unresolved.
https://www.cs.kuleuven.be/publicaties/rapporten/tw/TW470.pdf
Delvaux–Van Barel, final2008 article record
Final bibliographic record and abstract accessible; final full text not obtained. DOI10.1016/j.laa.2008.04.043.
https://www.sciencedirect.com/science/article/pii/S0024379508002164
Osgood–Siripuram–Wu, Universal Sampling Sets
Theorem4 prime-power balanced residues; inherited primary comparison; not endpoint minimax.
https://arxiv.org/html/1204.0992</t>
  </si>
  <si>
    <t>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</si>
  <si>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PRIMARY-FOURIER: Not a +1 bound on N/2-square blocks; the exact arbitrary-half-square minimum is N/4. No worldwide novelty certificate; no finite-field analytic transfer. No matching minimax upper for all noncyclic 2-groups. C07 was not newly audited by this comparison.</t>
  </si>
  <si>
    <t>Fürer, How Fast Can We Multiply Large Integers on an Actual Computer?
Primary full relevant model definitions and Theorem 1(a) read. O(n) integer multiplication uses about n/log n Fourier coefficients; it does not directly establish this N-coefficient fixed-relative-accuracy tabulation theorem.
https://arxiv.org/pdf/1402.1811</t>
  </si>
  <si>
    <t>Possible substantive charged numerical synthesis; lookup FFT and stability mechanisms established. Full theorem-matched priority not cleared.</t>
  </si>
  <si>
    <t>Model-matched finite-precision/Four-Russians/word-RAM comparison; supply or efficiently compute the general precision exponent and charge its cost; validate an actual eager implementation separately.</t>
  </si>
  <si>
    <t>All-length coefficient identities and even parity blocks, odd full-rank first-chart weights and convolution contraction are valid. Even-chart extension has rank N except rank N-1 when N=0 mod4.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14:03 UTC; accepted reviews] Related Phase22 Jordan extension accepted after second review: bounded normalized polynomial-exponential order R has supplied-root recognition and all N outputs in O(NR^2+R^3), with stated characteristic guards and 2R&lt;=N. Fixed-R linear work is restricted to this family. Greedy piecewise recognition may reject short structured segments; EGF jets require degree below characteristic. Source N-output comparisons show no win through N=177147; the crossover concerns padded 2N outputs. No benchmark replay or general FFT claim. Accepted Schur–q-defect cost gate is scoped separately under SCHUR-V28.
[2026-10-10 16:46 UTC; accepted five-source intake] Related HERO17 Phase23: the fully recognized single chirped q-Green family has an exact ordinary N-output transform over a caller-certified prime field, for odd N with a supplied primitive 2N root. The coset route costs O(dN+N), d=N/gcd(N,s); s=N/3 uses three seeds. At N=177147, fresh preparation plus the stated scalar-field schedule totals 3,011,573 operations versus 6,849,772 for its particular ordinary-N reference. This is a structured-input comparison, not an optimal FFT or measured-runtime result. Corrections retained: seed budgets 2/3 omit the eligible s=4 fast path and safely fall back; the new single-chirp family is not a superset of the older multipole family; primality is assumed, not certified by root-order checks. No general-input, bit-cost, floating-point or novelty claim.
[2026-10-10 16:56 UTC; separate detector correction] An independently authored candidate helper now completely enumerates the existing planner seed bound and includes s=4 at budgets 2/3. Root proof/static review and 4,410 independent set-oracle cases pass; the author also checked 66,810 (N,budget) pairs. Full raw-sample verification and fallback remain required. This is an accepted engineering addendum, not a new transform or an applied patch to the original source.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</si>
  <si>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t>
  </si>
  <si>
    <t>Current review: Delvaux–Van Barel 2008 final article compared at the 10:57 UTC checkpoint. See Source comparisons for exact claims and hashes.
Earlier source notes (historical, before this review):
Huhtanen–Perämäki, Circulant/diagonal product factorization
Fresh primary author manuscript: generic multiplicative2n−1 factors; does not establish exact additive cyclic-resolvent length.
https://math.aalto.fi/~mhuhtane/manu.pdf
Boito–Eidelman, Computation of quasiseparable representations of Green matrices
Primary definitions/Theorem 2.1 and Sections 4–5 theorem/structure comparison inspected; exact additive-length comparison remains separate.
https://arxiv.org/abs/2308.02701
Chandrasekaran–Epperly–Govindarajan, Graph-Induced Rank Structures
Freshly inspected §2.1, Propositions2.1–2.3: inverse rank closure and sparse graph rank structures.
https://arxiv.org/html/1911.05858
Stacks Project, projective morphisms are proper
Classical proper-specialization ingredient; linked and inspected in accepted audit.
https://stacks.math.columbia.edu/tag/01WC</t>
  </si>
  <si>
    <t>Exact field with supported primitive roots and valid Green denominator; auxiliary weight matvec is not full Weyl synthesis.</t>
  </si>
  <si>
    <t>PRIMARY-FOURIER. Classical overlap: No matching statement in this source; no novelty inference. Retained: Exact three-term minimum for the fixed five-coordinate transformed target, with inherited certificate dependencies.</t>
  </si>
  <si>
    <t>Even finite-chirp parity directly classical; specific Green-chart synthesis priority unverified.
[2026-10-10 13:10 UTC checkpoint] Bounded editorial assessment for the specifically linked continuation (Even strictly truncated chart rank): corollary rather than separate paper on present evidence. Next evidence: Attribute and integrate into chart/bank manuscript. This annotation does not change correctness, construction, implementation, novelty or historical-count fields. Full comparison: math/updates/2026-10-10-1310/notes/02_publication_readiness.md.</t>
  </si>
  <si>
    <t>PRIMARY-FOURIER: Target is not a Fourier submatrix. No new 576-pair/624-branch certificate replay; growing matrix gets only lower bound three. The source-comparison exercise did not replay certificates; the separate current SP11/H01–H05 audit did reconstruct and review the decisive finite certificate and upper guards.</t>
  </si>
  <si>
    <t xml:space="preserve">[2026-10-11; named queue source-binding reconciliation] Exact exported note SHA256 c57900857d6c8914c1c23594bbdfa702e925cdebeb87db622e19c9cbb8297801 (17265 bytes) re-fetched and matched to Proof sources: https://github.com/AgentSlop-Si/research/blob/main/math/updates/2026-10-10-1200/notes/05_even_chirp_and_hankel.md. Source-to-export mapping and scoped disposition checked in the 2026-10-10-1200 public manifest/status records. Exact coefficient/chart identities are closed with cost and all-length implementation corrections. Weight contraction is not full Weyl synthesis. Later sparse-defect, Jordan and chirped structured families retain individual input/root/characteristic contracts; source detector repair was an addendum, not a patch to original bytes.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</si>
  <si>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Current review: Delvaux–Van Barel 2008 final article compared at the 10:57 UTC checkpoint. See Source comparisons for exact claims and hashes.
Earlier source notes (historical, before this review):
Vandebril–Van Barel, A short note on the nullity theorem
Classical complementary inverse-submatrix rank identity; audited source comparison plus fresh primary access.
https://www.cs.kuleuven.be/publicaties/rapporten/tw/TW397.pdf
Chandrasekaran–Epperly–Govindarajan, Graph-Induced Rank Structures
Freshly inspected §2.1, Propositions2.1–2.3: inverse rank closure and sparse graph rank structures.
https://arxiv.org/html/1911.05858
Govindarajan–Chandrasekaran–Dewilde, TQS, final2025
Fresh final full-text §3.5 pp1571–1572: binary-tree family, fixed-order storage comparison and combinatorial-ordering footnote; not an open-question claim.
https://repository.tudelft.nl/file/File_6b7549c8-222e-4316-8ac4-a113d7d4da1e
Nelson–van Zwam, frame matrices
At-most-two-column nonzeros and graph representation are classical.
https://www.math.uwaterloo.ca/~apnelson/asympgood.pdf</t>
  </si>
  <si>
    <t>PRIMARY-FOURIER. Classical overlap: Flat unitary/support uncertainty background: Theorem 1 and Lemma 2, pp.1588-1589. Retained: Exact routed-inverse-sum cutoff N&lt;=qb9^b+q(3^b-1), diagonal variant, q=2 sparse-column result, stated fixed-branch approximation bounds.</t>
  </si>
  <si>
    <t>PRIMARY-FOURIER: Classical nullity/separators/stable rank are not new primitives. No optimality of 9-base or unrestricted FFT arithmetic lower bound.</t>
  </si>
  <si>
    <t>Scoped proof review complete; remaining claims separately open</t>
  </si>
  <si>
    <t>Current review: Delvaux–Van Barel 2008 final article compared at the 10:57 UTC checkpoint. See Source comparisons for exact claims and hashes.
Earlier source notes (historical, before this review):
Schmidt, Irregularities of distribution VII
Original publisher record; original full PDF remains inaccessible in archive comparison.
https://doi.org/10.4064/aa-21-1-45-50
Bilyk–Lacey–Parissis–Vagharshakhan, 2D discrepancy
Primary equation1.2 states classical Schmidt logarithmic discrepancy bound; used in accepted audit.
https://arxiv.org/pdf/0810.5544
Tao, An uncertainty principle for cyclic groups of prime order
Prime complex full spark/support-sum uncertainty; not arbitrary finite-field theorem.
https://arxiv.org/abs/math/0308286
Chandrasekaran–Epperly–Govindarajan, Graph-Induced Rank Structures
Freshly inspected §2.1, Propositions2.1–2.3: inverse rank closure and sparse graph rank structures.
https://arxiv.org/html/1911.05858</t>
  </si>
  <si>
    <t>PRIMARY-FOURIER. Classical overlap: Prime arbitrary-minor full spark is classical Theorem 4, pp.1592-1593. Retained: Specified three-stage rank-to-window-discrepancy inequalities.</t>
  </si>
  <si>
    <t>PRIMARY-FOURIER: One affine endpoint for composite N; arbitrary endpoints only in complex prime variant. No arbitrary-depth/composite-both-arbitrary/approximation result.</t>
  </si>
  <si>
    <t>Mixed-Hessian basis and fixed-base normalized channel-rank identities accepted. Pinned N64 architecture has generic Jacobian rank 504 with minor 8439 mod65537 and eight independent null directions.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Related HERO0 Phase23: for exactly two rook-supported stages at N=s² in standard order, both crossed paths may vary jointly. Each off-rook Fourier block forces transverse rank product ru≥s−2. A uniform product budget rho≤s−3 yields relative Frobenius error at least sqrt(1−(3+rho)/s+1/s²). The two orientations give necessary bounds on the same entries, so maximize rather than add their error bounds. Effective nonreal-entry and transverse-rank budgets depend on the chosen realization/gauge and are not operation or independent-parameter counts. No arbitrary endpoint-ordering, high-transverse-rank exclusion, Fourier factorization or runtime conclusion follows.</t>
  </si>
  <si>
    <t>Classical resolvent/Hessian/rank ingredients; precise application priority unverified.
[2026-10-10 13:10 UTC checkpoint] Bounded editorial assessment for the specifically linked continuation (Selected-pair target-only Green obstruction): methods/application section unless further reusable substance is established. Next evidence: Compare bilinear compatibility formulations and explain reusable application; do not call rank relaxation sufficient. This annotation does not change correctness, construction, implementation, novelty or historical-count fields. Full comparison: math/updates/2026-10-10-1310/notes/02_publication_readiness.md.</t>
  </si>
  <si>
    <t>https://arxiv.org/abs/1706.04520</t>
  </si>
  <si>
    <t>Potential focused exact recognition contribution; novelty not resolved in this finalization.</t>
  </si>
  <si>
    <t>Polynomial-phase Prony, exact sparse interpolation and finite-field chirp-identifiability comparison; reconcile all rank-dependent costs and root/field assumptions.</t>
  </si>
  <si>
    <t xml:space="preserve">[2026-10-11; named queue source-binding reconciliation] Exact exported note SHA256 c1adb0adba62b1c42f5f6d6b5f17ca8aada8b2131eb0f66601e6da64a8da9388 (9873 bytes) re-fetched and matched to Proof sources: https://github.com/AgentSlop-Si/research/blob/main/math/updates/2026-10-10-1200/notes/07_finite_edit_hessian.md. Source-to-export mapping and scoped disposition checked in the 2026-10-10-1200 public manifest/status records. Fixed normalized Hessian basis/channel claims are closed. Divided finite-edit identity requires entrywise nonzero bridge C-prime; valid resolvents alone do not suffice. Later two-rook-stage transverse product bounds are necessary, gauge-dependent and not unrestricted factorization/runtime conclusions.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</si>
  <si>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https://fftw.org/pruned.html
https://arxiv.org/abs/1706.04520
https://arxiv.org/abs/2107.07347</t>
  </si>
  <si>
    <t>Classical ingredients and project-relative budget improvement; external originality remains unresolved.</t>
  </si>
  <si>
    <t>[2026-10-13; full status reconciliation]
Closed named scope; broader work separate
Earlier dated history (preserved verbatim):
[2026-10-11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</si>
  <si>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Theorem-level Fourier–Prony and FFT-tree comparison completed. Exact intermediate-fiber rejection/aggregate-budget interface priority remains unresolved; bit/numerical costs remain separate.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</si>
  <si>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t>
  </si>
  <si>
    <t>Current review: Delvaux–Van Barel 2008 final article compared at the 10:57 UTC checkpoint. See Source comparisons for exact claims and hashes.
Earlier source notes (historical, before this review):
Gurevich–Hadani–Howe, Gauss sums and finite Weil representation
Classical Fourier/Weil/Gauss context; exact conventions rederived in accepted audits.
https://arxiv.org/html/0808.2447</t>
  </si>
  <si>
    <t>PRIMARY-FOURIER. Classical overlap: No matching statement in this source; no novelty inference. Retained: Explicit gcd rank maximum; (N+1)/2 for odd prime powers; ceil(sqrt(N)) for every odd N.</t>
  </si>
  <si>
    <t>PRIMARY-FOURIER: One fixed ordered generating pair and no extra endpoints in composite/Hankel theorem. No half-length theorem for all mixed composites; branch count is not runtime.</t>
  </si>
  <si>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</si>
  <si>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https://people.csail.mit.edu/haitham/Papers/sFFT.pdf
https://arxiv.org/pdf/1909.11123
https://arxiv.org/pdf/1604.00845</t>
  </si>
  <si>
    <t>[2026-10-13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Headline novelty on dyadic lengths is not supported; only specific all-length/mechanism/model details remain an unresolved candidate.</t>
  </si>
  <si>
    <t>[2026-10-13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All-length mathematical finite-word existence is accepted under inherited premises; exact-hash-restored review text supports that scope. Integrated implementation remains uncertified. HIKP/Kapralov analytical ingredients are inherited; no historical-priority upgrade.
Earlier dated history (preserved verbatim):
All-length sparse-interpolation transfer is proved. Finite-word sparse-engine certification and exact prior-work interface remain unresolved; weak-error headline has substantial prior art.</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</si>
  <si>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t>
  </si>
  <si>
    <t>Current review: Lubinsky–Saff 1987 mathematical body compared at the 10:57 UTC checkpoint. See Source comparisons for exact claims and hashes.
Earlier source notes (historical, before this review):
https://arxiv.org/pdf/1011.0984
https://doi.org/10.1007/BF01890574
https://doi.org/10.1142/S0217751X97000438</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</si>
  <si>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t>
  </si>
  <si>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</si>
  <si>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</si>
  <si>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t>
  </si>
  <si>
    <t>Classical Gaussian coefficients, moments, interpolation and cyclotomic arithmetic; exact model-specific priority unresolved.
[2026-10-10 13:10 UTC checkpoint] Bounded editorial assessment for the specifically linked continuation (N5 exact five-bank minimum): coherent compact manuscript package; not a submission-ready unified manuscript yet. Next evidence: Unify support, exclusion and witness; compare equivalent quantum-torus/restricted-resolvent formulations without widening the model.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</si>
  <si>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</si>
  <si>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[2026-10-11 23:16 UTC; independently reviewed bounded C03 component-source comparison]
Independent bounded primary comparison: Baker AppendixB PropositionB.1/RemarksB.2-B.3 equations13-14, https://arxiv.org/html/2309.02512v2#A2; GKS MPI/90-10 sections2-3 has Ore dilation and real-root hypotheses, https://archive.mpim-bonn.mpg.de/id/eprint/2068/1/preprint_1990_10.pdf; Yang2015 p484 identifies det(T→AT−TB) with the characteristic-polynomial resultant, https://journals.uwyo.edu/index.php/ela/article/download/1561/1561/1561. These are component antecedents; an exact earlier arbitrary-matrix C03-family printed match remains unestablished.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</si>
  <si>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</si>
  <si>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[2026-10-11 23:16 UTC; independently reviewed bounded C03 component-source comparison]
C03::specific-priority remains OPEN. The elementary triangular specialization is independently accepted, while generic sparse-rational/Fourier recovery, exact full-family printed antecedent and historical priority remain unresolved. Keep fixed-grade, singularity, every-characteristic and supplied-subgroup hypotheses separate. No discovery/rank promotion.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</si>
  <si>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F015 / FUS-05</t>
  </si>
  <si>
    <t>FFTW pruning: https://fftw.org/pruned.html
Fourier–Prony: https://arxiv.org/pdf/1706.04520
FFT tree recovery: https://arxiv.org/html/2107.07347</t>
  </si>
  <si>
    <t>Classical pruning/recovery ingredients. Exact intermediate-fiber accept/reject interface remains unresolved.</t>
  </si>
  <si>
    <t>Fresh theorem-level comparison in comparisons/02-structured.md.</t>
  </si>
  <si>
    <t>F016 / FUS-09</t>
  </si>
  <si>
    <t>HIKP §4.2, Theorem 4.4: https://people.csail.mit.edu/haitham/Papers/sFFT.pdf
Arbitrary-length comparator: https://arxiv.org/html/1909.11123</t>
  </si>
  <si>
    <t>Headline weak approximation has strong earlier results, including discussion of general lengths.</t>
  </si>
  <si>
    <t>[2026-10-13; source cutoff 10:52 UTC; newly recovered-source proposal]
The related Q16 all-length finite-word mathematical existence theorem is accepted under exact E(beta)/P05 premises; integrated implementation and complete original archive recovery are separate. Existing HIKP/Kapralov analytical guarantees are inherited and do not acquire novelty credit. Q16_ALL_LENGTH: sources/Q16_ALL_LENGTH/THEOREM_AND_PROOF_V1.md; SHA-256 4bc3e876a680cfb031d4e7d2363f81dfc713c45ef680b3a34eedb167a536d408
Earlier dated history (preserved verbatim):
Do not market all-length O(N) weak-error transfer as priority-cleared or finite-word certified.</t>
  </si>
  <si>
    <t>FUS-06 / S3</t>
  </si>
  <si>
    <t>Current review: Lubinsky–Saff 1987 mathematical body compared at the 10:57 UTC checkpoint. See Source comparisons for exact claims and hashes.
Earlier source notes (historical, before this review):
Batenkov–Diederichs–Goldman–Yomdin, Theorems 2.2–2.3: https://arxiv.org/html/1909.01927</t>
  </si>
  <si>
    <t>PRIMARY-THETA. Classical overlap: No matching statement in this source; no novelty inference. Retained: Fixed-degree local conditioning with stated legality and guard boundaries; LS asymptotic distribution is a different regime.</t>
  </si>
  <si>
    <t>Q18 / NF-01</t>
  </si>
  <si>
    <t>Tadej, Theorems 3.12 and 4.5: https://arxiv.org/pdf/math/0501233</t>
  </si>
  <si>
    <t>Additive-versus-cyclic Fourier-table obstruction is a classical corollary, including phasing equivalence.</t>
  </si>
  <si>
    <t>A new product-architecture implication is not established by combining independent invariants.</t>
  </si>
  <si>
    <t>F132 / FUS-01 / packing</t>
  </si>
  <si>
    <t>Public OpenAI formalization scope: https://github.com/openai/math/blob/main/lean/docs/130.md</t>
  </si>
  <si>
    <t>Source reports exact all-length O(n(log n)^(1−10^−13)) work with supplied roots and unrestricted exact complex arithmetic.</t>
  </si>
  <si>
    <t>No conditioning or bit-complexity claim. Documentation inspected; Lean was not locally rerun. Finite-word numerical results need a model-matched comparison.</t>
  </si>
  <si>
    <t>Packed backend</t>
  </si>
  <si>
    <t>Harvey–van der Hoeven–Lecerf, Proposition 4.1 and Section 4: https://www.texmacs.org/joris/mul/mul.pdf</t>
  </si>
  <si>
    <t>Bluestein plus Kronecker packing is a close classical antecedent.</t>
  </si>
  <si>
    <t>Current mathematical backend independently accepted at exact hash. Certified composed executor and external priority remain separate.</t>
  </si>
  <si>
    <t>Haukkanen gcd-even Fourier component https://arxiv.org/abs/1210.0295</t>
  </si>
  <si>
    <t>Classical component; publication year 2007; not a new full Fourier algorithm.</t>
  </si>
  <si>
    <t>Historical priority of the narrow combined application remains unverified.</t>
  </si>
  <si>
    <t>Casazza and Fickus finite chirps https://link.springer.com/content/pdf/10.1155/ASP/2006/70204.pdf</t>
  </si>
  <si>
    <t>Even parity support directly covered by Proposition 5 and Theorems 1–2; specific chart synthesis priority unverified.</t>
  </si>
  <si>
    <t>Comparison source: math/updates/2026-10-10-1220/notes/03_selected_pair_prior_art.md</t>
  </si>
  <si>
    <t>Exact specialized historical priority remains unresolved.</t>
  </si>
  <si>
    <t>Comparison source: math/updates/2026-10-10-1220/notes/04_signed_bank_prior_art.md</t>
  </si>
  <si>
    <t>Exact bytes are identified by SHA-256. Review acceptance applies only to the recorded statement, model and dependencies.</t>
  </si>
  <si>
    <t>Proof ID</t>
  </si>
  <si>
    <t>Document</t>
  </si>
  <si>
    <t>Proof-pack member</t>
  </si>
  <si>
    <t>SHA-256</t>
  </si>
  <si>
    <t>Independent review</t>
  </si>
  <si>
    <t>All-length finite-word Fourier proof</t>
  </si>
  <si>
    <t>proofs/01-all-length-fourier.md</t>
  </si>
  <si>
    <t>c8a775230a824872c23fc48b351e03d63878154bcfb314a8cca689842e31fc8d</t>
  </si>
  <si>
    <t>Accepted scoped claims at this exact hash</t>
  </si>
  <si>
    <t>Arbitrary-pencil and even-bank proofs</t>
  </si>
  <si>
    <t>proofs/02-algebra-closures.md</t>
  </si>
  <si>
    <t>f6412a2cb78457a2fddd62a6e688095cb82528b4457ad1454dbbe069179937d6</t>
  </si>
  <si>
    <t>R15, R16</t>
  </si>
  <si>
    <t>proofs/03-blocked-chirp.md</t>
  </si>
  <si>
    <t>a41036c83b349ee470cf3c6fc886d23092403bb86b118cb242fd14b563b74d13</t>
  </si>
  <si>
    <t>R24</t>
  </si>
  <si>
    <t>P04</t>
  </si>
  <si>
    <t>Retained RS and conditioning scope</t>
  </si>
  <si>
    <t>proofs/04-rs-scope.md</t>
  </si>
  <si>
    <t>623abdcf82a49a73730d034acf1348c5ce31f4f454d65efa541a35db82b4793b</t>
  </si>
  <si>
    <t>Scope summary; accepted proofs are H02 and P05</t>
  </si>
  <si>
    <t>R10, R11</t>
  </si>
  <si>
    <t>Six structured fusion propositions</t>
  </si>
  <si>
    <t>proofs/05-structured-fusions.md</t>
  </si>
  <si>
    <t>02ec40df49f0585c57f98d3af7cbb9867216773f98a2998db9d51237fd69b787</t>
  </si>
  <si>
    <t>[2026-10-13; source cutoff 10:52 UTC; newly recovered-source proposal]
Historical P05 file path, SHA-256 and original review IDs remain unchanged. Related Q16 scope/transfer and all-length finite-word mathematical acceptance are documented by Q16_SCOPE: sources/Q16_SCOPE/REVIEW_REPORT.md; SHA-256 9ead0dc6f3fd3251a706bc8881131ffbcf3fd99459b212a99052586c31546959; Q16_ALL_LENGTH: sources/Q16_ALL_LENGTH/THEOREM_AND_PROOF_V1.md; SHA-256 4bc3e876a680cfb031d4e7d2363f81dfc713c45ef680b3a34eedb167a536d408. These are separate supplements; no new P05 original-byte or integrated-executable certification.
Earlier dated history (preserved verbatim):
Accepted scoped claims at this exact hash</t>
  </si>
  <si>
    <t>R18, R19, R20, R21, R22, R23</t>
  </si>
  <si>
    <t>Composite fixed-pair Weyl bounds</t>
  </si>
  <si>
    <t>proofs/06-composite-weyl.md</t>
  </si>
  <si>
    <t>6fbe518c9837cfd73a198f9dfc77ecd9a0ffecdcf2a99ab7a0428ebd1c65f091</t>
  </si>
  <si>
    <t>Omitted matrix-family audits</t>
  </si>
  <si>
    <t>proofs/07-matrix-audits.md</t>
  </si>
  <si>
    <t>eaf8507f21bfbf28058008b49eb98b7aec4004669cd7e4d6360ca4816b9ec4df</t>
  </si>
  <si>
    <t>R32, R33, R34, R35</t>
  </si>
  <si>
    <t>Autocorrelation deficit and separators</t>
  </si>
  <si>
    <t>proofs/08-deficit-separators.md</t>
  </si>
  <si>
    <t>b9ee7e0c158b4d767f9021721983b26d0c5be2d2a44fd9efeec903a62161a6bf</t>
  </si>
  <si>
    <t>R30</t>
  </si>
  <si>
    <t>Two-sided gauge obstruction</t>
  </si>
  <si>
    <t>proofs/09-two-sided-gauge.md</t>
  </si>
  <si>
    <t>74e519a3d3d3ce8cc210252ba30bdd360d83848a90b67ee7dda554cd4f9baf2f</t>
  </si>
  <si>
    <t>Matrix core second audit</t>
  </si>
  <si>
    <t>proofs/10-matrix-core.md</t>
  </si>
  <si>
    <t>21468cedbe52121e3234573375f0ae0f657af34d4863a474730e8d04ee03c3a1</t>
  </si>
  <si>
    <t>R12, R13, R14, R31</t>
  </si>
  <si>
    <t>H01</t>
  </si>
  <si>
    <t>Previous complete fusion proofs</t>
  </si>
  <si>
    <t>inherited/01-fusion-proofs.md</t>
  </si>
  <si>
    <t>4afd27bacea1bd896d8b44e7e4c1eb51c1b24b3db997ceca9e554e69f81202bb</t>
  </si>
  <si>
    <t>R01, R02, R03, R04, R05, R06, R07</t>
  </si>
  <si>
    <t>H02</t>
  </si>
  <si>
    <t>Previous algebra theorems</t>
  </si>
  <si>
    <t>inherited/02-algebra-theorems.md</t>
  </si>
  <si>
    <t>32420b974fe980350a45021097b88259ba9219f81e1dadcf4d4a8094bd611f61</t>
  </si>
  <si>
    <t>H03</t>
  </si>
  <si>
    <t>Previous matrix theorems</t>
  </si>
  <si>
    <t>inherited/03-matrix-theorems.md</t>
  </si>
  <si>
    <t>6a2a6424d82e313438058a2458cdbc8f555df0fcee6c534cfd7481633d527c6b</t>
  </si>
  <si>
    <t>R12, R13, R14</t>
  </si>
  <si>
    <t>L01</t>
  </si>
  <si>
    <t>Algebra primary-source comparison</t>
  </si>
  <si>
    <t>comparisons/01-algebra.md</t>
  </si>
  <si>
    <t>f7532c4e3deb5d5f0494e67b908b3fbad3a94dee855f1715e4af4d3d94065436</t>
  </si>
  <si>
    <t>Primary comparison; no worldwide priority certification</t>
  </si>
  <si>
    <t>L02</t>
  </si>
  <si>
    <t>Structured primary-source comparison</t>
  </si>
  <si>
    <t>comparisons/02-structured.md</t>
  </si>
  <si>
    <t>7b45a9404bedc6fa8e729234ec02061a056af5971c8df234ae936012ae328d5a</t>
  </si>
  <si>
    <t>Corrected Weil and curvature proofs</t>
  </si>
  <si>
    <t>proofs/11-weil-curvature.md</t>
  </si>
  <si>
    <t>9be4a2795988244f0658fc9e90c0e7181d5d02a0325a738ee2045e3b4377ddfa</t>
  </si>
  <si>
    <t>R27, R28, R29</t>
  </si>
  <si>
    <t>Multiscale chirp barrier</t>
  </si>
  <si>
    <t>proofs/12-multiscale-chirp.md</t>
  </si>
  <si>
    <t>b7606c0c42f004ca469b86e760323834599131afb2fdab410fafcde1b1426282</t>
  </si>
  <si>
    <t>R36</t>
  </si>
  <si>
    <t>L03</t>
  </si>
  <si>
    <t>Fourier algorithm model comparison</t>
  </si>
  <si>
    <t>comparisons/03-fourier-algorithms.md</t>
  </si>
  <si>
    <t>f2214e868e4a1114651c96ffa9b755f3f9acfbcea89b0d6035c659b1b231bb52</t>
  </si>
  <si>
    <t>Conditional regular-jet reduction</t>
  </si>
  <si>
    <t>proofs/13-regular-jet.md</t>
  </si>
  <si>
    <t>94da2df24bd6f6bc073b35ab3c8cc0c0d57d94e1b1ee0d4a860a1fc4458f5af1</t>
  </si>
  <si>
    <t>R39, R40</t>
  </si>
  <si>
    <t>Locally normalized packed Fourier microkernels</t>
  </si>
  <si>
    <t>proofs/14-packed-microkernels.md</t>
  </si>
  <si>
    <t>081ac7eccbfc51c741447f5684407036379de8314823c42e4f70b6f3fcef3c3d</t>
  </si>
  <si>
    <t>R38</t>
  </si>
  <si>
    <t>Finite quadratic certificates and exceptional witnesses</t>
  </si>
  <si>
    <t>proofs/15-quadratic-certificates.md</t>
  </si>
  <si>
    <t>ee8ffa893abfe16ca4e9ac319869be4fd5fceed3dfb0875e908daaf75a695401</t>
  </si>
  <si>
    <t>R41</t>
  </si>
  <si>
    <t>D01</t>
  </si>
  <si>
    <t>Inherited C01 all-order lower certificate proof</t>
  </si>
  <si>
    <t>dependencies/01-green-lower-review.md</t>
  </si>
  <si>
    <t>aa91fdec5f08cc03e33652869d41be9f9a53bf3c37838c2d5f8d58532dd54586</t>
  </si>
  <si>
    <t>Historical dependency retained. Current fresh reconstruction and scoped independent review are recorded in SP11, Q11 and Q14.</t>
  </si>
  <si>
    <t>H01, H02, H03, H04, H05, H12, H13, H14, H15</t>
  </si>
  <si>
    <t>D02</t>
  </si>
  <si>
    <t>Inherited C01 three-term upper construction proof</t>
  </si>
  <si>
    <t>dependencies/02-green-upper-review.md</t>
  </si>
  <si>
    <t>985eab459973fab307ec4081560238fb604d80b9c5b7d14b6d16252d71bbc12b</t>
  </si>
  <si>
    <t>D03</t>
  </si>
  <si>
    <t>Inherited growing-fiber complete theorem</t>
  </si>
  <si>
    <t>dependencies/03-growing-fiber-theory.md</t>
  </si>
  <si>
    <t>a5c0da63f7761f91c26cf7662afb0ba5f7874f330db36791addde9bf6c58f045</t>
  </si>
  <si>
    <t>D04</t>
  </si>
  <si>
    <t>Inherited growing-fiber independent review</t>
  </si>
  <si>
    <t>dependencies/04-growing-fiber-review.md</t>
  </si>
  <si>
    <t>77803ddc6aeb79ee42a1e22c6048090d00db98886db1aef3214c4a9240e70e2b</t>
  </si>
  <si>
    <t>D05</t>
  </si>
  <si>
    <t>Inherited Toeplitz eliminant construction</t>
  </si>
  <si>
    <t>dependencies/05-toeplitz-eliminant.md</t>
  </si>
  <si>
    <t>50581a8a03f18a31e845953936a8cd56d3c7acaa17297eda2c8a40ebf14b6373</t>
  </si>
  <si>
    <t>Inherited accepted dependency; no fresh replay in this cycle</t>
  </si>
  <si>
    <t>D06</t>
  </si>
  <si>
    <t>Inherited common-chirp and all-length Gauss review</t>
  </si>
  <si>
    <t>dependencies/06-chirp-gauss-review.md</t>
  </si>
  <si>
    <t>e871250b94c9a5823adacee7da26bb6d4477af0758c684aa8c8ff9e34be21f89</t>
  </si>
  <si>
    <t>Inherited accepted dependency; no fresh replay in this cycle
[2026-10-10 22:23 UTC audit; current-scope reconciliation] The historical D06 hash in column D remains e871250b94c9a5823adacee7da26bb6d4477af0758c684aa8c8ff9e34be21f89. The independently fetched repository variant instead has SHA-256 8bb0ccc144506e968df1a9999300e3e42d060dc055b9e7f6a1049e1b36753b0f (13,619 bytes versus historical 13,647). Exact historical bytes remain unrecovered. The accepted unified recognizer re-proves the required Gauss formulas and does not claim the variant is byte-identical to D06. See Research queue Q13 and the unified review SHA-256 5caac961c8ef5120c55fa024063080e0d87b67e8cc5847387f239221cb6d3cbb.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</si>
  <si>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SP01</t>
  </si>
  <si>
    <t>Mask proof and scoped finite certificates</t>
  </si>
  <si>
    <t>evidence/SP01.md</t>
  </si>
  <si>
    <t>77438470cc0a4e248881f63d68a702f473fd765309170c25f159d8deb248a56c</t>
  </si>
  <si>
    <t>Scoped mask and local compatibility proofs accepted. Earlier S17 N16 pending status is superseded by SP12/N01–N03; broader targets remain open.</t>
  </si>
  <si>
    <t>S01, S02, S03, S04, S05, S17, S18</t>
  </si>
  <si>
    <t>SP02</t>
  </si>
  <si>
    <t>Composite RS guarded extension</t>
  </si>
  <si>
    <t>evidence/SP02.md</t>
  </si>
  <si>
    <t>ef48feecd50dfcccba0c8fc7345c256d2cffb2800d5ae5bec63019a541db8b97</t>
  </si>
  <si>
    <t>[2026-10-13; source cutoff 10:52 UTC; newly recovered-source proposal]
Historical SP02 hash and scoped claims remain unchanged. Later Q29 transport is a SPLIT verdict, including the explicit rejected shared-U condition and reviewer amendment: Q29_SPLIT: sources/Q29_SPLIT/REVIEW.md; SHA-256 ecd7d6c430a5361c13f58546ead58f24d2e24be0f55f42158d902b1ca30b6598. The characteristic-two complementary endpoint scope is separate: PAIRED_CHAR2: sources/PAIRED_CHAR2/REVIEW.md; SHA-256 64a0eb995814b47a218c19a6f4cb4a1414b4fdc28e3d1130480413565f9c3954. Neither closes broader squarefreeness/support.
Earlier dated history (preserved verbatim):
Scoped claims independently reviewed. Read linked queue guards, rejected claims and open limits separately.</t>
  </si>
  <si>
    <t>S06, S07, S08, S09, S19</t>
  </si>
  <si>
    <t>SP03</t>
  </si>
  <si>
    <t>Inverse multiplier preparation contract</t>
  </si>
  <si>
    <t>evidence/SP03.md</t>
  </si>
  <si>
    <t>19d08dee1b75098d579612b054f53f2a86e9d793e08e31bee2ec011f8bd7dd6c</t>
  </si>
  <si>
    <t>Scoped claims independently reviewed. Read linked queue guards, rejected claims and open limits separately.
[2026-10-10; independently accepted b=2 boundary update] The unchanged source contract also underlies the independently accepted b=2 specialization. Its author report is research_cycle_2023/second_boundary_inverse/REPORT.md (SHA-256 94b5bd00508700a07bfdd92b0f42382c561fad4000db34c5fa8101a02c82fd26); its independent acceptance receipt is research_cycle_2024/second_boundary_review/REVIEW_RECEIPT.json (SHA-256 558da190b4591ddb3dcb1b4a52e18b9ac3261b242f1ae7ba589335b0b16635b8). These are preserved with the b=1/source dependencies in the companion b=2 checkpoint archive. Acceptance is restricted to odd N&gt;=7, canonical complex embedding and the declared finite-word precision/model.</t>
  </si>
  <si>
    <t>S10, S11, S12, S13, S20</t>
  </si>
  <si>
    <t>Fixed F60 exact identities and norm certificate</t>
  </si>
  <si>
    <t>evidence/SP04.md</t>
  </si>
  <si>
    <t>912557e293773bcf120c7462de5d83ac0bee1db5524eb36e36ba7f1799b989e9</t>
  </si>
  <si>
    <t>[2026-10-12 20:45 UTC; source-bound current-status clarification]
Historical SP04/S14–S16 and the rejected universal 17-products claim remain unchanged. The later source-bound Q32 count repair, coefficient/rounding contract, bounded native p32 experiment, and matched all-admitted-input Good–Thomas 4×3×5 algorithmic comparator are independently accepted at their stated hashes and domains. The comparator uses positive normalized F60, the reviewed p32 dyadic/radius contract and GCC 14.2 build. Broader compiler/hardware, production-caller and exact-build production-library qualification, deployment and physical-resource contracts remain open. Do not requeue the completed matched algorithmic comparator as missing or infer FFTW production qualification, a practical speedup, general-N theorem or priority clearance.
Earlier dated history (preserved):
[2026-10-11 20:13 UTC; workflow reconciliation]
Historical SP04/S14–S16 source and its rejected universal 17-products claim remain unchanged. Later Q32 count repair, fixed canonical coefficient/rounding contract and bounded native p=32 experiment are accepted at their separate exact hashes. Current unfinished gates are production API/hardware qualification and a matched-accuracy optimized-FFT comparison; do not treat the old count/rounding task as pending. Native review SHA256 99f0e08fa0dfd915e29ca047a9113ce1a5c0b376d64e07bec359f09cb0152789; numerical integration review SHA256 b3332cea9f4277ebd3c46494fec6d3c19f169871709dfd8e633485a3646ae5dd.
Prior dated record, preserved verbatim:
S14–S15 scoped factorization and norm route accepted. S16 rejects universal 17-setup-products assertion. Q32 retains count repair, internal rounding and production obligations.</t>
  </si>
  <si>
    <t>S14, S15, S16</t>
  </si>
  <si>
    <t>SP05</t>
  </si>
  <si>
    <t>Phase41 theorems and finite Jacobian audit</t>
  </si>
  <si>
    <t>evidence/SP05.md</t>
  </si>
  <si>
    <t>000acdd6d859ede3f6cd9ca448569338d12d0f3fb18824fdb2765fc84530b7a0</t>
  </si>
  <si>
    <t>Scoped claims independently reviewed. Read linked queue guards, rejected claims and open limits separately.</t>
  </si>
  <si>
    <t>I01, I02, I03, I05</t>
  </si>
  <si>
    <t>SP06</t>
  </si>
  <si>
    <t>Fixed-branch separator fusion</t>
  </si>
  <si>
    <t>evidence/SP06.md</t>
  </si>
  <si>
    <t>4941adb91562bf73fac32540d5127ba90cb3d4db9b8708afe2d50e18cf2bc9f6</t>
  </si>
  <si>
    <t>I04</t>
  </si>
  <si>
    <t>SP07</t>
  </si>
  <si>
    <t>Magnetic Green average proof and model audit</t>
  </si>
  <si>
    <t>evidence/SP07.md</t>
  </si>
  <si>
    <t>d2dadcecf110563ab0f775c18fd3b93733927b572608c0dc4ebf4d22a38d2649</t>
  </si>
  <si>
    <t>I06, I07, I08, I09, I11, I28, I29</t>
  </si>
  <si>
    <t>SP08</t>
  </si>
  <si>
    <t>Sparse magnetic sectors and triangular support</t>
  </si>
  <si>
    <t>evidence/SP08.md</t>
  </si>
  <si>
    <t>b789f632ed2e40ace52f1f342198e385c2cd620669161cafa77575b8271a5b9e</t>
  </si>
  <si>
    <t>I10</t>
  </si>
  <si>
    <t>Corrected primitive Weyl covariance audit</t>
  </si>
  <si>
    <t>evidence/SP09.md</t>
  </si>
  <si>
    <t>d59cd3de50e2b293bb51951112bd64c567eb453725677732dd3df2be2a7f1a2f</t>
  </si>
  <si>
    <t>I12, I13, I14, I15, I16, I17, I18</t>
  </si>
  <si>
    <t>Rational Fourier channel audit</t>
  </si>
  <si>
    <t>evidence/SP10.md</t>
  </si>
  <si>
    <t>5d40aabbb62548da8b2478ae3e93d2ae54715c87864870c3d3603f09242e87b0</t>
  </si>
  <si>
    <t>I19, I20, I21, I22, I23, I24, I26, I27</t>
  </si>
  <si>
    <t>SP11</t>
  </si>
  <si>
    <t>Fresh inherited C01 and F015 audit</t>
  </si>
  <si>
    <t>evidence/SP11.md</t>
  </si>
  <si>
    <t>4aed4e38953ac9266f8dbe8995dae1d61046f02972f11c5434c018681eac8df5</t>
  </si>
  <si>
    <t>H01, H02, H03, H04, H05, H06, H07, H08, H09, H10, H12, H13, H14, H15, H11</t>
  </si>
  <si>
    <t>SP12</t>
  </si>
  <si>
    <t>Exhaustive N16 cubic mask certificate</t>
  </si>
  <si>
    <t>evidence/SP12.md</t>
  </si>
  <si>
    <t>a4205d74030c7c86d8a16fee6fd6f3cb36cbeb2c66b7022709b58960de23185d</t>
  </si>
  <si>
    <t>N01, N02, N03, N04, N05</t>
  </si>
  <si>
    <t>supplement_v1</t>
  </si>
  <si>
    <t>Independent scoped review receipt</t>
  </si>
  <si>
    <t>reviews/supplement_v1/review_ledger.json</t>
  </si>
  <si>
    <t>38e7cf85534045ea1f842d040819db4123a65c4e8cefc0504c90d9034c44b69f</t>
  </si>
  <si>
    <t>Original scoped review ledger includes accepted, rejected and open claims. Current supersessions are reflected in Research queue.</t>
  </si>
  <si>
    <t>S01, S02, S03, S04, S05, S06, S07, S08, S09, S10, S11, S12, S13, S14, S15, S16, S17, S18, S19, S20</t>
  </si>
  <si>
    <t>supplement_v2</t>
  </si>
  <si>
    <t>reviews/supplement_v2/review_ledger.json</t>
  </si>
  <si>
    <t>c97b97df3c0d310bb3aac843acdfd100f70da9c82a53270b0ee56ba4d7ea113d</t>
  </si>
  <si>
    <t>I01, I02, I03, I04, I05, I06, I07, I08, I09, I10, I11, I12, I13, I14, I15, I16, I17, I18, I19, I20, I21, I22, I23, I24, I25, I26, I27, I28, I29</t>
  </si>
  <si>
    <t>supplement_v3</t>
  </si>
  <si>
    <t>reviews/supplement_v3/review_ledger.json</t>
  </si>
  <si>
    <t>b7480082c457ab4a906dbbca4ca52967e452157bba88f70c72a4d994381a335b</t>
  </si>
  <si>
    <t>H01, H02, H03, H04, H05, H06, H07, H08, H09, H10, H11, H12, H13, H14, H15</t>
  </si>
  <si>
    <t>supplement_v4</t>
  </si>
  <si>
    <t>reviews/supplement_v4/review_ledger.json</t>
  </si>
  <si>
    <t>0e4d1376d34da588dad8ad1532bd2544e63de3329b0ee8e668fe3bc44a6f9fa3</t>
  </si>
  <si>
    <t>math/updates/2026-10-10-1200/notes/01_schur_extensions.md</t>
  </si>
  <si>
    <t>50548e0d20c9a6376a2dc82c96f2d7865e0139647f42229796874c395217d6ef</t>
  </si>
  <si>
    <t>math/updates/2026-10-10-1200/notes/02_sparse_prefix_bounds.md</t>
  </si>
  <si>
    <t>34003d2d18258dae6aaa466bc294cc805154d3340143940bf5d616adea5c956e</t>
  </si>
  <si>
    <t>[2026-10-13; source cutoff 10:52 UTC; newly recovered-source proposal]
Historical sparse-prefix note hash remains unchanged. Fresh at-most-two-fixed-reads theorem independently accepted: SPARSE_TWO_READ: sources/SPARSE_TWO_READ/REVIEW.md; SHA-256 4cc6437e07efc011a465d518119607b737a6428285b863c8165420a8e9c66b2c. This supplements the earlier one-read/masked-block scopes; general parent remains open at 53.
Earlier dated history (preserved verbatim):
independent_scoped_pass_with_correction</t>
  </si>
  <si>
    <t>Source-bound acceptance trail: https://docs.google.com/spreadsheets/d/1BHaGJHkXxf_UfZdyTKF2zrWNFzIP4IvhaqFMj-83BjU/edit#gid=1877766156&amp;range=L42</t>
  </si>
  <si>
    <t>math/updates/2026-10-10-1200/notes/03_relative_field_rank.md</t>
  </si>
  <si>
    <t>fe051ad7635a354b7c6377b4fe0d3c79634987d6fb5c8aa8df6ba93acd0f3e9c</t>
  </si>
  <si>
    <t>math/updates/2026-10-10-1200/notes/04_n5_four_bank_exclusion.md</t>
  </si>
  <si>
    <t>2734134461dda11f513299d663fbf44df7db74014ba5668d093251c5a3c084c7</t>
  </si>
  <si>
    <t>SIGNED_MAGNETIC_ROW_HANKEL_FUSION-NOTE</t>
  </si>
  <si>
    <t>Signed magnetic accepted scope reconciled</t>
  </si>
  <si>
    <t>math/updates/2026-10-10-1200/notes/06_checkpoint_reconciliation.md</t>
  </si>
  <si>
    <t>0eed7bfbaacf9edc187438620c9f4c006b7b8b5af8c62de9ad9139049281fc5d</t>
  </si>
  <si>
    <t>independently_accepted_scoped_result</t>
  </si>
  <si>
    <t>NEXT-RS-AUGMENTED-NOTE</t>
  </si>
  <si>
    <t>Augmented content accepted fixed bases reconciled</t>
  </si>
  <si>
    <t>Concrete continuation tasks. Each requires a new result or a precise blocker before promotion.</t>
  </si>
  <si>
    <t>independently_accepted_fixed_base_scope</t>
  </si>
  <si>
    <t>MANUSCRIPT-ENDPOINT-RANK-NOTE</t>
  </si>
  <si>
    <t>Endpoint manuscript accepted proof scope reconciled</t>
  </si>
  <si>
    <t>independently_accepted_research_draft</t>
  </si>
  <si>
    <t>MANUSCRIPT-LOCAL-DISCRIMINANTS-NOTE</t>
  </si>
  <si>
    <t>Discriminant manuscript accepted proof scope reconciled</t>
  </si>
  <si>
    <t>math/updates/2026-10-10-1200/notes/05_even_chirp_and_hankel.md</t>
  </si>
  <si>
    <t>Next research task</t>
  </si>
  <si>
    <t>c57900857d6c8914c1c23594bbdfa702e925cdebeb87db622e19c9cbb8297801</t>
  </si>
  <si>
    <t>State</t>
  </si>
  <si>
    <t>Target</t>
  </si>
  <si>
    <t>Stopping condition</t>
  </si>
  <si>
    <t>math/updates/2026-10-10-1200/notes/07_finite_edit_hessian.md</t>
  </si>
  <si>
    <t>c1adb0adba62b1c42f5f6d6b5f17ca8aada8b2131eb0f66601e6da64a8da9388</t>
  </si>
  <si>
    <t>Next-cycle priority (1–100)</t>
  </si>
  <si>
    <t>math/updates/2026-10-10-1220/notes/01_selected_pair_obstruction.md</t>
  </si>
  <si>
    <t>093c2c4e299fcd1e8f497ec782f6296d296bb82227b94440de54316ef03e0963</t>
  </si>
  <si>
    <t>Accepted source SHA-256: 0fd2b9ce370d7e629b9c929883d40a31c45386d02baf758bbff8691e1b4c3be4
[2026-10-10 12:20 UTC; updated status] independently_accepted</t>
  </si>
  <si>
    <t>math/updates/2026-10-10-1220/notes/02_even_chart_rank.md</t>
  </si>
  <si>
    <t>7e6761dd5f3fd5fc9f48efa1f02e0fb142aae7849dd2e42ac4975534a42200e9</t>
  </si>
  <si>
    <t>Accepted source SHA-256: 7e6761dd5f3fd5fc9f48efa1f02e0fb142aae7849dd2e42ac4975534a42200e9
[2026-10-10 12:20 UTC; updated status] independently_accepted</t>
  </si>
  <si>
    <t>Priority rationale (provisional)</t>
  </si>
  <si>
    <t>Current proof status (attributed)</t>
  </si>
  <si>
    <t>math/updates/2026-10-10-1220/notes/05_n5_five_bank_construction.md</t>
  </si>
  <si>
    <t>Current novelty status (attributed)</t>
  </si>
  <si>
    <t>6c2bad325439d67f601ad7ec203941d8c35b99c0509fb1645f2dcae093162e38</t>
  </si>
  <si>
    <t>Next bounded action</t>
  </si>
  <si>
    <t>Accepted source SHA-256: f6a1de0cf854174fface3539fa92038fbce77962f883451802b477c5dc65872c
[2026-10-10 12:20 UTC; updated status] independently_accepted</t>
  </si>
  <si>
    <t>Pass / stop condition</t>
  </si>
  <si>
    <t>STR-Q1</t>
  </si>
  <si>
    <t>Certify sparse-transfer numerics</t>
  </si>
  <si>
    <t>The four source families are now incorporated into the current master through Q34–Q37. Accepted claims, rejections and open boundaries remain separate.</t>
  </si>
  <si>
    <t>Intake ID</t>
  </si>
  <si>
    <t>New source family</t>
  </si>
  <si>
    <t>Source claim</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</si>
  <si>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PROGRESSED / OPEN60: SS21 and uniform cold-window numerical totality COMPLETE15; root/phase and arithmetic composition remain.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SCOPED BLOCKER AUDIT COMPLETE; finite-word sparse engine OPEN. Independent review accepts the first numerical blocker and conditional local certificates. The bounded stopping option is met by a precise blocker; end-to-end numerical implementation is still unfinished.
Prior dated record, preserved verbatim:
[2026-10-11 16:25 UTC; assigned stages updated]
AUTHOR AUDIT COMPLETE; independent review pending. review_sparse_numeric_blocker now owns this cross-table lane. The finite-word sparse-engine certificate remains unresolved; the accepted ideal-arithmetic S6/Q16 theorem is unchanged. Candidate source libfile_c66f9fa6a6f481918fb485926da971da v1 is not yet an accepted new finding.
Prior dated record, preserved verbatim:
[2026-10-11 16:16 UTC; live workflow reconciliation]
ASSIGNED, unfinished: certify_sparse_transfer_numerics is checking the finite-word sparse-engine gap. The ideal-arithmetic S6/Q16 theorem and R18 acceptance remain closed; no numerical or implementation certificate is yet promoted.
Prior dated record, preserved verbatim:
Candidate</t>
  </si>
  <si>
    <t>Review status</t>
  </si>
  <si>
    <t>Next check</t>
  </si>
  <si>
    <t>IN-01</t>
  </si>
  <si>
    <t>Phase41 unit-phase cycle obstruction</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</si>
  <si>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unit-phase cycle obstruction for N&gt;8.</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</si>
  <si>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Scoped independent review complete; corrected claims, rejections and open limits retained. Q34; reviews I01, I02, I03, I04, I05.</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</si>
  <si>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Incorporated in this master checkpoint</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</si>
  <si>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</si>
  <si>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Audit-verified source-family workflow crosslink; this is not an assertion of theorem equivalence. Cap: Source-intake workflow alias; follow the linked active task instead of counting a second next-cycle job. Triage from recorded evidence, 2026-10-12; not a proof or novelty probability.</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</si>
  <si>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t>
  </si>
  <si>
    <t>Known/attributed mechanism, prior asymptotic, or no standalone novelty opportunity established for this task. The work-priority score does not claim originality.</t>
  </si>
  <si>
    <t>Follow Q34 / NF-06 under their own scope. Preserve this intake provenance.</t>
  </si>
  <si>
    <t>No independent work/discovery count for the same intake workflow.</t>
  </si>
  <si>
    <t>IN-02</t>
  </si>
  <si>
    <t>Hero17 Phase18 magnetic resolvents</t>
  </si>
  <si>
    <t>Average of K magnetic resolvents with an exact O(N) executor.</t>
  </si>
  <si>
    <t>Scoped independent review complete; corrected claims, rejections and open limits retained. Q35; reviews I06, I07, I08, I09, I10, I11, I28, I29.</t>
  </si>
  <si>
    <t>Incorporated in this master checkpoint</t>
  </si>
  <si>
    <t>Same-K support obstruction applies to odd N&gt;=3 without extra gauges, different coordinate systems or products. General bounded-word transfer remains open.</t>
  </si>
  <si>
    <t>Follow Q35 under their own scope. Preserve this intake provenance.</t>
  </si>
  <si>
    <t>IN-03</t>
  </si>
  <si>
    <t>Weil v27 covariant embedding</t>
  </si>
  <si>
    <t>Covariant embedding exponent and block restrictions.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</si>
  <si>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Scoped independent review complete; corrected claims, rejections and open limits retained. Q36; reviews I12, I13, I14, I15, I16, I17, I18.</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</si>
  <si>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Incorporated in this master checkpoint</t>
  </si>
  <si>
    <t>[2026-10-13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[2026-10-11 16:38 UTC; independent sparse-transfer review]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
Prior dated record, preserved verbatim:
Replace inherited ideal sparse-engine arithmetic with a complete finite-word error, randomness, filter-construction and dynamic-range contract.</t>
  </si>
  <si>
    <t>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</si>
  <si>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S6, F132, HIKP Theorem4.4</t>
  </si>
  <si>
    <t>Follow Q36 / NF-07 under their own scope. Preserve this intake provenance.</t>
  </si>
  <si>
    <t>IN-04</t>
  </si>
  <si>
    <t>Hero1 Phase30 rational projection</t>
  </si>
  <si>
    <t>Rational projection rank N−tau(N).</t>
  </si>
  <si>
    <t>Scoped independent review complete; corrected claims, rejections and open limits retained. Q37; reviews I19, I20, I21, I22, I23, I24, I25, I26, I27, I28, I29.</t>
  </si>
  <si>
    <t>Charge whole target; do not add isolated-stage ranks or multiply independent branch/gate lower bounds. No unrestricted N log N lower bound.</t>
  </si>
  <si>
    <t>Follow Q37 under their own scope. Preserve this intake provenance.</t>
  </si>
  <si>
    <t>tw G([[A,E],[P,0]]) &gt;= ceil(N/4)-1 for totally nonsingular N by N targets. Fixed h-vertex-minor-free extensions require Q&gt;=ceil(N/4)^2/h^3. Every target has a planar maximum-degree-four realization with M=3N^2+2N.</t>
  </si>
  <si>
    <t>Completed scoped review at 2026-10-10T12:13:36Z</t>
  </si>
  <si>
    <t>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</si>
  <si>
    <t>[2026-10-13; full status reconciliation]
Completed named-scope work is capped at15/100 (current 15); score measures remaining work priority, not correctness, novelty or probability.
Earlier dated history (preserved verbatim):
Recorded specialized scoped result; use one model-matched comparison rather than assume a new general theorem. Triage from recorded evidence, 2026-10-12; not a proof or novelty probability.</t>
  </si>
  <si>
    <t>[2026-10-13; full status reconciliation]
Named scope CLOSED using existing recorded independent acceptance / exclusion; this reconciliation is not a new full proof audit. independently_accepted
Earlier dated history (preserved verbatim):
independently_accepted</t>
  </si>
  <si>
    <t>B | specialized result; historical novelty unassessed here. Exact historical priority remains unverified; accepted proof and an unsuccessful prior-work search do not certify novelty.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</si>
  <si>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Full guards remain in the cited source row.</t>
  </si>
  <si>
    <t>[2026-10-13; full status reconciliation]
PASS at the recorded exact named scope. Reopen only on a concrete same-scope error or an explicitly new bounded task. Preserve separate parent obligations and unassessed historical novelty.
Earlier dated history (preserved verbatim):
Resolve only the explicitly named scope with source-bound evidence and independent review, or record a precise blocker. Do not infer global closure, historical novelty, unrestricted runtime or production speed from a scoped result.</t>
  </si>
  <si>
    <t>[2026-10-13;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</si>
  <si>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independent_scoped_pass_with_correction</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</si>
  <si>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Completed scoped review at 2026-10-10T12:13:36Z</t>
  </si>
  <si>
    <t>Recorded focused candidate; exact remaining contract and historical priority still need work. Triage from recorded evidence, 2026-10-12; not a proof or novelty probability.</t>
  </si>
  <si>
    <t>[2026-10-13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Precise blocker and local response/bucket/division/transfer certificates independently accepted; no repair required. Fresh exact controls and byte-identical author replay support that bounded result. The downstream transfer ledger is conditional on the missing engine accuracy/cost premises. This is neither an end-to-end finite-word certificate nor a counterexample to P05/R18. Author Library libfile_c66f9fa6a6f481918fb485926da971da v1, SHA256 b48cb04558995f8ca9988e6ffbcacc6779935c7db8932fa14c54b4dac6f49284. Independent review libfile_fff234eac5e081918fa126ed306fb891 v0, SHA256 e9f4e2c2b4f973cde28f28eb203994d6f358bf31990a1352630e9a6212bbabfb.
Prior dated record, preserved verbatim:
End-to-end theorem and eager implementation validation or a precise blocker/counterexample.</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</si>
  <si>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Restricted one-read and independently correct masked-block quadratic optima are independently accepted. The general sparse-endpoint matching upper stays OPEN; no new canonical result count or ranking.</t>
  </si>
  <si>
    <t>A | focused candidate; bounded comparison; priority unresolved. Exact historical priority remains unverified; accepted proof and an unsuccessful prior-work search do not certify novelty.</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</si>
  <si>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t>
  </si>
  <si>
    <t>[2026-10-13 12:24:37 UTC; frozen accepted-source cutoff]
Keep the supplied-root, invertible scalar-cycle, fixed at-most-two-read grammar. Test any extension against the degree-three countermechanism; stop at a paid legal witness, scoped proof/counterexample or explicit failed premise.
Earlier dated history (preserved verbatim):
[2026-10-13; source cutoff 10:52 UTC; newly recovered-source proposal]
No unrestricted arithmetic lower bound, arbitrary-read or vector/interacting-scan theorem, singular-cycle result, data-dependent coefficient result or historical novelty is established. Consecutive Fourier columns are essential; arbitrary Fourier minors are not assumed full spark.
Earlier dated history (preserved verbatim):
Resolve only the explicitly named scope with source-bound evidence and independent review, or record a precise blocker. Do not infer global closure, historical novelty, unrestricted runtime or production speed from a scoped result.</t>
  </si>
  <si>
    <t>For d|N, maximum E-linear annihilator rank is N-sum_{m|N}phi(gcd(m,d)), attained in the E-relative exterior model. The rational gcd-orbit component is O(N) exact arithmetic.</t>
  </si>
  <si>
    <t>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</si>
  <si>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Whole-output execution now exists on two admitted inputs, but it used 471063 source calls versus 32768 dense reads. Broad refinement and genuine cost qualification remain missing; HIKP machinery is classical. Triage from recorded evidence, 2026-10-12; not a proof or novelty probability.</t>
  </si>
  <si>
    <t>[2026-10-13; full status reconciliation]
Completed named-scope work is capped at15/100 (current 15); score measures remaining work priority, not correctness, novelty or probability.
Earlier dated history (preserved verbatim):
Recorded focused candidate; exact remaining contract and historical priority still need work. Triage from recorded evidence, 2026-10-12; not a proof or novelty probability.</t>
  </si>
  <si>
    <t>[2026-10-13; full status reconciliation]
Named scope CLOSED using existing recorded independent acceptance / exclusion; this reconciliation is not a new full proof audit. scoped_pass_with_corrections
Earlier dated history (preserved verbatim):
scoped_pass_with_corrections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</si>
  <si>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Full guards remain in the cited source row.</t>
  </si>
  <si>
    <t>[2026-10-13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Full guards remain in the cited source row.</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</si>
  <si>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</si>
  <si>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No separate worldwide/model-matched novelty clearance. Preserve the original source attribution; the priority score does not establish originality.</t>
  </si>
  <si>
    <t>All-length coefficient identities and even parity blocks, odd full-rank first-chart weights and convolution contraction are valid. Even-chart extension has rank N except rank N-1 when N=0 mod4.</t>
  </si>
  <si>
    <t>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</si>
  <si>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t>
  </si>
  <si>
    <t>[2026-10-13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</si>
  <si>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Full guards remain in the cited source row.</t>
  </si>
  <si>
    <t>Mixed-Hessian basis and fixed-base normalized channel-rank identities accepted. Pinned N64 architecture has generic Jacobian rank 504 with minor 8439 mod65537 and eight independent null directions.</t>
  </si>
  <si>
    <t>[2026-10-13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Independent proof/replay for the declared widened domain or a precise refusal/abort blocker, with a complete ledger. A selected deterministic tape and two inputs do not prove an all-input randomized engine or speed gain.</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</si>
  <si>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</si>
  <si>
    <t>Recorded supporting or finite refinement; retain it and resolve only the specified remaining obligation. Triage from recorded evidence, 2026-10-12; not a proof or novelty probability.</t>
  </si>
  <si>
    <t>C | supporting lemma / finite certificate / refinement. Exact historical priority remains unverified; accepted proof and an unsuccessful prior-work search do not certify novelty.</t>
  </si>
  <si>
    <t>STR-Q2</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</si>
  <si>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Full guards remain in the cited source row.</t>
  </si>
  <si>
    <t>Resolve only the explicitly named scope with source-bound evidence and independent review, or record a precise blocker. Do not infer global closure, historical novelty, unrestricted runtime or production speed from a scoped result.</t>
  </si>
  <si>
    <t>Combine dyadic and all-length recognizers</t>
  </si>
  <si>
    <t>[2026-10-11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</si>
  <si>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Only input pi1 and output pi3 vary; six terms, coefficients and topology remain fixed. Necessary condition only. No unrestricted architecture, all-length or runtime conclusion.
[2026-10-10 12:20 UTC; updated status] Parent source family: HERO0-PHASE21-MIXED-HESSIAN</t>
  </si>
  <si>
    <t>[2026-10-13; full status reconciliation]
Completed named-scope work is capped at15/100 (current 15); score measures remaining work priority, not correctness, novelty or probability.
Earlier dated history (preserved verbatim):
Recorded supporting or finite refinement; retain it and resolve only the specified remaining obligation. Triage from recorded evidence, 2026-10-12; not a proof or novelty probability.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</si>
  <si>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Parent source family: HERO0-PHASE21-MIXED-HESSIAN</t>
  </si>
  <si>
    <t>N even, exact order N root, alpha beta delta nonzero, strict integer cutoff a+b&lt;N. Separable-representation rank, not arithmetic runtime.
[2026-10-10 12:20 UTC; updated status] Parent source family: H17-PHASE20-GAUSS-HANKEL</t>
  </si>
  <si>
    <t>[2026-10-13; accepted-result cutoff 04:23:32 UTC; reviewed-results sync]
TO RESEARCH: broader parent; selected bounded preparation COMPLETE 15
Earlier dated history (preserved verbatim):
[2026-10-13 00:04 UTC; current cycle]
Bounded supplied-root rank-two executor COMPLETE; optional root-preparation successor OPEN.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reference, sparse phase-zero frontend, metered dispatcher and manuscript v3 fidelity complete; broader optimized production and priority open.
Earlier dated history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</si>
  <si>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Parent source family: H17-PHASE20-GAUSS-HANKEL</t>
  </si>
  <si>
    <t>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</si>
  <si>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</si>
  <si>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GRAM-REALIFICATION-20261010</t>
  </si>
  <si>
    <t>Connected-Gram phase lock and sharp Fourier realification</t>
  </si>
  <si>
    <t>One-mask real-stage weighted-Gram phase locking; restricted cyclic Fourier exclusion for N≥3; sharp finite-abelian realification formula (N−sqrt(N|G[2]|))/2.</t>
  </si>
  <si>
    <t>Independent scoped review accepted; strong classical theorem overlap</t>
  </si>
  <si>
    <t>2026-10-10 16:46 UTC. Related current assessment: Catalogue M-WINDOW-GRAM, T90. Distinct source packet; no new discovery rank or count.</t>
  </si>
  <si>
    <t>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</si>
  <si>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[2026-10-13; full status reconciliation]
Completed named-scope work is capped at15/100 (current 12); score measures remaining work priority, not correctness, novelty or probability.
Earlier dated history (preserved verbatim):
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</si>
  <si>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</si>
  <si>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</si>
  <si>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</si>
  <si>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S2, C06 blocked chirp-z recognition</t>
  </si>
  <si>
    <t>JOINT-BLOCK-JET-N256-20261010</t>
  </si>
  <si>
    <t>Fixed N256 four-stage affine block-jet dominance</t>
  </si>
  <si>
    <t>For the pinned affine-only S4 P3 S3 P2 S2 P1 S1 map, the leading28×28 projection is dominant over C, including invertible stages, so those 784 outputs have no universal polynomial relation. Independent selected minors: 5424 mod12289 and 42512 mod65537.</t>
  </si>
  <si>
    <t>Independent scoped review accepted; affine layout only</t>
  </si>
  <si>
    <t>2026-10-10 16:46 UTC. Source audit identity N256-FOUR-STAGE-AFFINE-BLOCK-JET-DOMINANCE. Related to HERO0, but distinct from two-rook Phase23 and its earlier N64 Jacobian.</t>
  </si>
  <si>
    <t>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</si>
  <si>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</si>
  <si>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</si>
  <si>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CONDUCTOR-FUSED-GAUSS-LADDER-20261010</t>
  </si>
  <si>
    <t>Conductor-Fused Gauss Ladder</t>
  </si>
  <si>
    <t>[2026-10-12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Earlier dated history (preserved):
Candidate exact O(N log log N) Fourier theory for arbitrary fresh input and all N exact outputs in the exact complex/field arithmetic model. The source describes a structural reduction to a graded direct-sum problem; that reduction has not been independently verified here. The required cross-conductor joint weighted-DAG evaluator is explicitly unproved.
Review disposition (2026-10-10 22:07 UTC): the corrected conductor/Haar decomposition and D_t &lt;-&gt; F_N reductions are independently accepted in the matched supplied-root exact-complex model, with O(N) wrapper work. This does not establish the proposed O(N log log N) algorithm.</t>
  </si>
  <si>
    <t>[2026-10-12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Earlier dated history (preserved):
Scoped structural review accepted; fast weighted-DAG evaluator remains unproved. No accepted speedup or novelty claim.</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</si>
  <si>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</si>
  <si>
    <t>[2026-10-12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Earlier dated history (preserved):
[2026-10-11 20:16 UTC; workflow reconciliation]
Structural review is complete; the fast cross-conductor evaluator remains an unproved construction. The intake-only/awaiting-review wording below is historical. Exact source and review pins remain in F19; no new speedup or novelty is accepted.
Prior dated record,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</si>
  <si>
    <t>[2026-10-13; accepted-result cutoff 04:23:32 UTC; reviewed-results sync]
The exact selected bounded paid-root-preparation construction/review is complete. The source review explicitly leaves this broader parent open; separate caller/general-rank/min(B,H)/bit obligations are unranked and unselected. Current priority 15/100 applies to the completed selected bounded preparation slice only; broader parent remains open; it is not a novelty probability.
Earlier dated history (preserved verbatim):
[2026-10-13 00:04 UTC; current cycle]
Current optional-root-preparation successor priority55; the exact supplied-root rank-two implementation stage is complete and capped15. Historical family score64 is retained. The score concerns a new bounded implementation obligation, not existing theorem truth.
Earlier dated history (preserved verbatim):
Priority 64 retained. The exact general-rank theorem and dense reference already cover rank two, including an O(N) field-work theorem for fixed rank 2. The next gap is a bounded, paid structural executor and independent replay. Recorded-evidence triage, 12 October 2026; classical ingredients retain attribution.</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</si>
  <si>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Earlier dated history (preserved):
[2026-10-11 20:16 UTC; workflow reconciliation]
The conductor/Haar structural review is complete at review SHA256 9af367d0a5a0462af40fe16fba9987a824af44d98d583b06b33ec99174c0c027. Reuse its corrected doubled-root convention and O(N) wrapper equivalence. The remaining construction gate is an explicitly and uniformly generated scalar weighted DAG, with every within-packet entry and cross-packet zero verified, all root/preparation/output charges paid, and the claimed total operation budget proved. A bounded legal all-row example is a test toward that gate, not the uniform theorem; the largest F_(N/4) packet is not a circuit lower bound. The external OpenAI comparator was already source-verified, not independently reproved.
Prior dated record, preserved verbatim:
Audit the cross-conductor shared evaluator and complete exact scalar-operation count; handle parity in the proposed quadratic-Gauss 1/2 identity on the dyadic grid; verify principal-block and Haar/basis-change costs and the direct sum's largest F_(N/4) block. Independently verify the external OpenAI sub-N log N assertion. Check the claimed structural reduction before attributing proof status; retain the missing fusion theorem as an open obligation.
Completed: conductor ranks and packet volume, shell normalization 2^(j-C+1), primitive-block diagonalization, principal prefix block, O(N) Haar boundaries, corrected doubled-root dyadic Gauss convention (m=1 separate), and same-size D_t/F_N equivalence with additive O(N) cold wrapper cost. The largest F_(N/4) packet is a restriction, not a circuit lower bound. Still open: an explicitly generated scalar weighted DAG satisfying all within-packet entries and zero cross-packet entries within the claimed preparation/evaluation budget; O(N) time/space variants remain conjectural. All-length chirp transfer needs compatible extra roots. The external OpenAI comparator was source-verified, not independently reproved.
Trace: CFGL Library libfile_7fae54c6dd688191b5d8156e8d462a3e, source SHA-256 e0c76a5d8694bb15cf0ccc75182a09644a670ea5ace7fe135a71d575c1057cf8; REPORT.md SHA-256 9fbda3cf73f6dd34ebca95b946854275cd7a5a56fdf8bbe990725e7a822f0284; CONDUCTOR_EQUIVALENCE_REVIEW.md SHA-256 9af367d0a5a0462af40fe16fba9987a824af44d98d583b06b33ec99174c0c027. FCML is a separate manuscript and is not covered by this row.</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</si>
  <si>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The accepted general-rank correctness theorem and dense reference already include rank two. Fixed rank 2 has an O(N) field-work theorem in its supplied-root exact model. Earlier one-window eliminant and bounded unknown-phase rank&lt;=1 acceptances keep their exact scopes. A bounded structural rank-two executor and its independent implementation/accounting review are still open.</t>
  </si>
  <si>
    <t>The latest row accepts only structural/conditional results or restricted obstructions; the positive uniform cheap construction is still absent. Triage from recorded evidence, 2026-10-12; not a proof or novelty probability.</t>
  </si>
  <si>
    <t>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</si>
  <si>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No separate worldwide/model-matched novelty clearance. Preserve the original source attribution; the priority score does not establish originality.</t>
  </si>
  <si>
    <t>No separate worldwide/model-matched novelty clearance. Preserve the original source attribution; the priority score does not establish originality.</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</si>
  <si>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</si>
  <si>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</si>
  <si>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A legal all-row witness/counterexample and complete paid ledger for the chosen scope. Conditional recurrences, generic expressiveness and restricted lower bounds do not establish a fast Fourier compiler.</t>
  </si>
  <si>
    <t>SRCR-20261011</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</si>
  <si>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</si>
  <si>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Square-Root Relative-Conductor Renormalization</t>
  </si>
  <si>
    <t>STR-Q3</t>
  </si>
  <si>
    <t>[2026-10-12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Earlier dated history (preserved):
The source conjectures uniformly generated O(N)-work macro maps that reduce every recursive Fourier block to O(sqrt(N)) while preserving total recursive dimension &lt;=N. The stated O(N log log N) algorithm is conditional on this missing macro-renormalization theorem.
Review disposition (2026-10-10 22:54 UTC): The O(N log log N) implication is valid only for a uniformly generated computational reduction with total child mass at most N, maximum child size O(sqrt(N)), supported child lengths/roots, legal charged inverse reconstruction, and all residual/LOW/preparation/readout work included.</t>
  </si>
  <si>
    <t>Instantiate balanced non-Fourier templates</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</si>
  <si>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[2026-10-11 16:38 UTC; actual assigned stage]
ASSIGNED: instantiate_nonfourier_template is checking the existing STR-Q3 task using its accepted S1/FUS-04 proof and source evidence. Deliver an explicit non-Fourier family with fully charged coefficient/recognition/template/output budget, or a demonstrated budget failure. New construction remains pending independent review.
Prior dated record, preserved verbatim:
Candidate</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</si>
  <si>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Earlier history (unchanged):
Find one non-Fourier circuit with paid prefix envelopes, few scaled templates, admissible word keys and full output traffic.</t>
  </si>
  <si>
    <t>S1, FUS-04</t>
  </si>
  <si>
    <t>[2026-10-12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Earlier dated history (preserved):
[2026-10-11 19:40 UTC; reviewed consolidation]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Earlier dated history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</si>
  <si>
    <t>[2026-10-11 22:48 UTC; independently accepted declared-cap resource refusal only]
[2026-10-11; independent bounded acceptance of STR-Q3 declared-cap refusal] The resource-refusal alternative of STR-Q3::eager-template is independently checked for the declared caps. The successful theorem-precision eager path remains open.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Bounded theorem plus charged template construction stopping condition MET at the exact review hash. Production/numerical execution and any practical use remain separate. Cross-table capacity now follows existing NF-03 and AESGR rows, not an invented duplicate task.
Earlier history (unchanged):
Explicit theorem plus charged coefficient/recognition construction or demonstrated budget failure.</t>
  </si>
  <si>
    <t>Current theorem acceptance is separate from implementation. The unchanged eager path has a proved resource refusal; changed-design feasibility and historical complete-contract priority remain open. Cap: Low priority applies to further work on the current frozen eager design; it does not say the accepted theorem is false or every possible redesign is impossible. Triage from recorded evidence, 2026-10-12; not a proof or novelty probability.</t>
  </si>
  <si>
    <t>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Full guards remain in the cited source row.</t>
  </si>
  <si>
    <t>Preserve the accepted frozen-design resource refusal. If further work is justified, specify a genuinely changed, fully charged executor design or one missing same-model prior-source comparison as a separate task.</t>
  </si>
  <si>
    <t>A new explicit design with proved packing/error/resource contract, or a model-matched prior implication. Repeating the impossible frozen eager build is not an open experiment.</t>
  </si>
  <si>
    <t>[2026-10-12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Earlier dated history (preserved):
[2026-10-11 19:40 UTC; reviewed consolidation]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Earlier dated history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</si>
  <si>
    <t>STR-Q4</t>
  </si>
  <si>
    <t>Measure certified periodic early exit</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</si>
  <si>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SCOPED BOUNDED REFERENCE AND CROSSOVER VALIDATION COMPLETE; production OPEN. The repaired implementation and limited original timing attribution are independently accepted. This lane has moved to STR-Q5.
Prior dated record, preserved verbatim:
[2026-10-11 16:25 UTC; assigned stages updated]
AUTHOR IMPLEMENTATION COMPLETE; independent review pending. review_periodic_exit_certificate now owns this cross-table lane. Candidate libfile_2110ff4ea7148191857d6f5e28aeb4bd v0 retains safe resource refusal and no universal successful-build/production guarantee. Q09’s accepted proof and classical status remain unchanged.
Prior dated record, preserved verbatim:
[2026-10-11 16:16 UTC; live workflow reconciliation]
ASSIGNED, unfinished: implement_periodic_exit_certificate is validating the accepted S4/Q09 exact-energy gate and a bounded executor, with all scans and output writes charged. The proof is accepted; implementation tests/crossover or a precise blocker remain to be delivered.
Prior dated record, preserved verbatim:
Candidate</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</si>
  <si>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Earlier dated history (preserved):
[2026-10-11 19:40 UTC; reviewed consolidation]
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Earlier dated history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</si>
  <si>
    <t>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</si>
  <si>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</si>
  <si>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Implement exact energy gate and short transform, comparing ordinary call including all scans/writes.</t>
  </si>
  <si>
    <t>S4, FUS-07</t>
  </si>
  <si>
    <t>CMLGC-20261011</t>
  </si>
  <si>
    <t>Cyclotomic Minor-Lifted Green Compiler</t>
  </si>
  <si>
    <t>[2026-10-12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Earlier dated history (preserved):
The source conjectures O(N log log N)-edge networks with a triangular minor chart, fully charged O(E+N) weight generation, and Fourier-complete Weyl identities. O(N) is a stronger conditional target. The network-existence/Fourier-completeness theorem is explicitly unproved.
Review disposition (2026-10-10 22:54 UTC): Consecutive Fourier-minor formula verified for 1&lt;=k&lt;=N, including composite lengths and wrapped indices. Conditional preparation plus full-output evaluation costs O(E_N+N) only when a legal uniform graph, fully charged coefficient compiler/evaluator and full Fourier certificate are supplied.</t>
  </si>
  <si>
    <t>[2026-10-12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Earlier dated history (preserved):
[2026-10-11 16:18 UTC; historical intake label reconciliation]
CONDITIONAL REVIEW COMPLETE; legal sparse-network existence and full Fourier identities remain OPEN. The 22:38 pending label is historical. The minor formula and conditional paid compiler were reviewed at 22:54; no Fourier-complete uniform network or speedup is established.
Prior dated record, preserved verbatim:
Pending independent review at intake cutoff (2026-10-10 22:38 UTC) — explicit conjecture. Source claims only; not an accepted proof or speedup.
2026-10-10 22:54 UTC: Independently reviewed conditional compiler proposal; explicit network-existence conjecture remains OPEN. No Fourier-complete sparse network or arbitrary-input speedup is established. The earlier pending text is the preserved intake-cutoff record.</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</si>
  <si>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Prior dated record, preserved verbatim:
Correctness tests and honest crossover profile.</t>
  </si>
  <si>
    <t>[2026-10-12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Earlier dated history (preserved):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</si>
  <si>
    <t>Workflow/intake triage only; scope comes from its current source row and is not an independent theorem assessment. Triage from recorded evidence, 2026-10-12; not a proof or novelty probability.</t>
  </si>
  <si>
    <t>[2026-10-13 12:24:37 UTC; frozen accepted-source cutoff]
Scope selection required: choose one multipath candidate beyond all-entry uniqueness. Freeze topology and anchors; check divisors, Laurent orders, H e0=1, HS=DH and the full paid ledger.
Earlier dated history (preserved verbatim):
[2026-10-12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Earlier dated history (preserved):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</si>
  <si>
    <t>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Full guards remain in the cited source row.</t>
  </si>
  <si>
    <t>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</si>
  <si>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t>
  </si>
  <si>
    <t>[2026-10-13 12:24:37 UTC; frozen accepted-source cutoff]
Scope selection required: choose one multipath candidate beyond all-entry uniqueness. Freeze topology and anchors; check divisors, Laurent orders, H e0=1, HS=DH and the full paid ledger.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</si>
  <si>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STR-Q5</t>
  </si>
  <si>
    <t>PHASE43-GREEN-20261011</t>
  </si>
  <si>
    <t>Resolve exact prior-art interfaces</t>
  </si>
  <si>
    <t>Phase43 arc-rank and four-row Green interpolation</t>
  </si>
  <si>
    <t>[2026-10-12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Earlier dated history (preserved):
Source Theorem 43.1 claims N&lt;=q(q+1)^q for a full DFT or q+1 consecutive Fourier rows (q=3 excludes N&gt;=193). It separately claims exact real-Jacobian ranks for four-row projective targets at N=8,16,32 and interval-certified four-row Fourier interpolation at N=8,16; fifth-row witnesses fail. N=32 interpolation is numerical only.
Review disposition (2026-10-10 22:44 UTC): one-layer bound N&lt;=q(q+1)^q independently accepted under nonzero-gain/nonsingular-holonomy hypotheses; relative unitary gauge identity accepted. Modular Jacobian ranks at N=8,16,32 and N=8/16 interval-certified four-row interpolation are independently verified. The interpolation uses the expanded arbitrary-complex interstage diagonal architecture.</t>
  </si>
  <si>
    <t>[2026-10-12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Earlier dated history (preserved):
[2026-10-11 16:18 UTC; historical intake label reconciliation]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
Prior dated record, preserved verbatim:
Pending independent review at intake cutoff (2026-10-10 22:38 UTC) — purported restricted theorems and computer assisted certificates. Source claims only; not an accepted proof or speedup. Independent review is in progress; no final disposition recorded.
2026-10-10 22:44 UTC: Independent scoped review accepted with a reproducibility correction. The pending text above records the intake cutoff. Neither certified box gives a full DFT; no all-input speedup or novelty claim.
2026-10-10 scoped prior-art comparison: Phase43.1 is a direct Hamiltonian-cycle specialization of the already accepted M-ROUTED-FIELD theorem, with the same N&lt;=q(q+1)^q ceiling. The older proof already covers the exact-order-N field assumption, independent outer monomials through branch endpoints, and q+1 consecutive Fourier rows, and additionally permits zero edges/masks and general invertible column-two denominators. Do not count 43.1 as a new project theorem. Its correctness and original review text are preserved. The separately accepted relative gauge, modular ranks and two-layer N=8/16 four-row certificates retain their stated scope; N=32 target existence remains numerical. Worldwide priority remains unresolved; no rank change.</t>
  </si>
  <si>
    <t>[2026-10-12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Earlier dated history (preserved):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</si>
  <si>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Earlier history (unchanged):
[2026-10-11 16:41 UTC; actual assigned stage]
ASSIGNED: resolve_sparse_prior_interfaces is checking existing HIKP arbitrary-length binning/implementation and intermediate-fiber recognition/aggregate-budget antecedents. Reuse source and review files; report a direct theorem-level match, concrete difference, or explicit source-access gap. No accepted novelty conclusion yet.
Prior dated record, preserved verbatim:
Candidate</t>
  </si>
  <si>
    <t>[2026-10-11 17:20 UTC; reviewed cross-tab reconciliation]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Trace HIKP arbitrary-length binning implementation and intermediate-fiber recognition/aggregate-budget antecedents.</t>
  </si>
  <si>
    <t>F015, F016, PRIMARY_COMPARISON.md</t>
  </si>
  <si>
    <t>[2026-10-12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Earlier dated history (preserved):
[2026-10-11 20:16 UTC; workflow reconciliation]
The arc/gauge, modular-rank and N=8/16 four-row interval checks are complete at review SHA256 de3213ac9c2eb1e055773f27c54b208309390a96775d5f5a8378a401764557bc. Reuse the corrected N=16 radius 5e-13; the source 1e-10 box is not certified. Next construction check: turn the N=32 numerical candidate into a rigorous guarded existence/exclusion certificate and verify its exact claimed rows; any full-DFT proposal must separately satisfy all rows/Weyl and seed identities. Both accepted N=8/16 boxes already fail the fifth-row full-DFT gate. One-layer exclusion is inherited and does not exclude products.
Prior dated record,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</si>
  <si>
    <t>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</si>
  <si>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t>
  </si>
  <si>
    <t>F11-TRANSFER-CUBIC-V38-20261011</t>
  </si>
  <si>
    <t>F11 v38 cubic-free transfer variety</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</si>
  <si>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primary-comparison stopping condition MET with explicit preprocessing qualification and conservative repaired composition. Do not repeat this completed stage as an unreviewed queue; retain the distinct open source/numerical/priority obligations.
Earlier history (unchanged):
Direct theorem-level match, concrete difference, or explicit source-access gap.</t>
  </si>
  <si>
    <t>Source claims no nonzero transfer relation of total degree &lt;=3 via 302621 unit pivots, complex image dimension 77/codimension 44 via a 77x77 Jacobian minor and 22-dimensional gauge, plus degree&lt;=4 independence only for a selected 64-coordinate subfamily (766480 pivots).
Review disposition (2026-10-10 22:43 UTC): independently accepted for the exact frozen 99-edge graph: no nonzero formal transfer identity of total degree &lt;=3 over any field; complex transfer-image closure dimension 77 and codimension 44; degree &lt;=4 independence only for the specified 64-coordinate subset.</t>
  </si>
  <si>
    <t>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</si>
  <si>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16:18 UTC; historical intake label reconciliation]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
Prior dated record, preserved verbatim:
Pending independent review at intake cutoff (2026-10-10 22:38 UTC) — purported fixed topology algebraic certificate. Source claims only; not an accepted proof or speedup. Independent review is in progress; no final disposition recorded.
2026-10-10 22:43 UTC: Independent scoped review accepted after complete data-only replay. The pending text above records the intake cutoff. No Fourier-membership, exact-weight, runtime or priority conclusion.</t>
  </si>
  <si>
    <t>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Full guards remain in the cited source row.</t>
  </si>
  <si>
    <t>PACK-01</t>
  </si>
  <si>
    <t>Validate packed numerical executor</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</si>
  <si>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</si>
  <si>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Candidate</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</si>
  <si>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16:18 UTC; historical intake label reconciliation]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
Prior dated record, preserved verbatim:
Pin topology and independently reconstruct path monomials and every unit-pivot elimination; check characteristic-independent degree reduction, all 22 gauge directions, and the saved determinant 750373 mod 1000003. Keep the 64-coordinate quartic certificate separate from the uncompleted full 121-coordinate quartic problem.
Scope limits: No exact F11 weights, no Fourier-unrepresentability theorem and no asymptotic speedup. The displayed 99 multiplications/66 additions assume a hypothetical supplied exact assignment.
Completed 2026-10-10 22:43 UTC: exact topology/ordered-edge binding, all unit-pivot certificates, characteristic-zero dimension argument and source manifest checks. Precision limits: formal polynomial-ring identities over any field, not finite-field polynomial functions; codimension 44 does not mean exactly 44 defining generators or a complete intersection. Full 121-coordinate quartic independence, existence of a degree-four separator and Fourier image/closure membership remain open.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</si>
  <si>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Freeze which accepted P01/P14 backend and finite-word contract is being implemented. For the optional conservative Q01 split-table route, retain the 8b&lt;=v two-lane guard, unchanged precision/quantizers/output lattice and literal setup/fallback budgets. At wrapper t=2, T=12 the sufficient guard starts at v=704 (N=2^701+1), with response/helper count 2^352+2^218+2^176+2^130 words. A successful full build and practical crossover are unproved; an on-demand toy evaluator does not close this gate.
Prior dated record, preserved verbatim:
Implement accepted dense/chirp packed backends with certified coefficients and actual bounded-word arithmetic, including normalization and full output traffic.</t>
  </si>
  <si>
    <t>P01 and P14 accepted mathematical contracts</t>
  </si>
  <si>
    <t>[2026-10-13; full status reconciliation]
Completed named-scope work is capped at15/100 (current 8); score measures remaining work priority, not correctness, novelty or probability.
Earlier dated history (preserved verbatim):
Latest v40 acceptance explicitly closes full-Fourier synthesis on this exact support, including E25/E41 continuations. Relaxed necessary-condition charts are not thereby classified. Cap: Dead end only for full-Fourier synthesis on the pinned99-edge support. Triage from recorded evidence, 2026-10-12; not a proof or novelty probability.</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</si>
  <si>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</si>
  <si>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Finish this bounded stage with either a source-pinned executor and independent full-output/error plus complete cold preparation/storage/control ledger on admitted inputs, or a precise demonstrated resource/budget blocker. Record hardware/model and matched-accuracy baseline for any timing. No practical success may be inferred from the paper guard alone. General production and historical priority remain separate.
Prior dated record, preserved verbatim:
Composed correctness/error validation and honest performance profile, or a precise blocker.</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</si>
  <si>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Archive the accepted exact 99-edge full-Fourier exclusion. Any relaxed-chart classification or different topology must be opened under a distinct explicitly bounded task.</t>
  </si>
  <si>
    <t>[2026-10-13; full status reconciliation]
PASS at the recorded exact named scope. Reopen only on a concrete same-scope error or an explicitly new bounded task. Preserve separate parent obligations and unassessed historical novelty.
Earlier dated history (preserved verbatim):
No rerun of full-Fourier synthesis on the excluded frozen support. Reopen only with a genuinely different model or demonstrated error in the accepted exclusion.</t>
  </si>
  <si>
    <t>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Full guards remain in the cited source row.</t>
  </si>
  <si>
    <t>N256-SOLVER-SATURATION-20261011</t>
  </si>
  <si>
    <t>N256 determinant transfer and solver saturation</t>
  </si>
  <si>
    <t>Source claims a division-free two-state determinant recurrence and O(N) gradient, an explicit normalized singular common zero with high-order vanishing and invertible near-zero residual false positives, a cubic saturation using 1030 auxiliary variables/equations for two outer stages, and the necessary positive-DFT volume condition product det(Si)=i.
Review disposition (2026-10-10 22:54 UTC): The division-free two-state determinant and complete O(N) ring-operation gradient include singular/zero-pivot cases. All 550 archived selected minors have exact one-parameter order m or m-1 in the normalized rank-one family. Two outer-stage saturation uses 1030 auxiliary variables/equations under the source convention. The affine positive normalized N256 DFT requires product det(S_i)=+i.</t>
  </si>
  <si>
    <t>[2026-10-11 16:18 UTC; historical intake label reconciliation]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
Prior dated record, preserved verbatim:
Pending independent review at intake cutoff (2026-10-10 22:38 UTC) — purported solver correctness theorems. Source claims only; not an accepted proof or speedup.
2026-10-10 22:54 UTC: Independent scoped review ACCEPTED WITH CORRECTIONS: determinant/gradient identities, high-order common root, near-singular residual counterexample, auxiliary saturation and positive-DFT determinant condition. Necessary solver gates only; no admissible Fourier solution or impossibility result. The earlier pending text is the preserved intake-cutoff record.</t>
  </si>
  <si>
    <t>NEXT-MAGNETIC-SIGNED</t>
  </si>
  <si>
    <t>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</si>
  <si>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Test signed magnetic fusion</t>
  </si>
  <si>
    <t>[2026-10-13; accepted-result cutoff 05:16:43 UTC; bounded later acceptance]
TO RESEARCH: broader signed-bank parent; N5 all-field COMPLETE 15
Earlier dated history (preserved verbatim):
[2026-10-13; accepted-result cutoff 03:06 UTC; frozen successor sync]
Accepted named stage; distinct successor OPEN
Earlier dated history (preserved verbatim):
[2026-10-12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Earlier dated history (preserved):
[2026-10-11 16:16 UTC; live workflow reconciliation]
SCOPED RESULTS INTEGRATED; follow-on open. N=5 exact signed-bank minimum five is already accepted in characteristic zero. This is not awaiting its original intake review. Larger-size sharp minima, singular/positive-characteristic classification and improved shared evaluation remain open.
Prior dated record, preserved verbatim:
Awaiting next update
[2026-10-10 12:13:36 UTC; updated status] Accepted at stated scope; follow-on remains open</t>
  </si>
  <si>
    <t>[2026-10-11 20:16 UTC; workflow reconciliation]
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
Prior dated record,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</si>
  <si>
    <t>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</si>
  <si>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</si>
  <si>
    <t>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t>
  </si>
  <si>
    <t>Q35 and NF-04/NF-05</t>
  </si>
  <si>
    <t>PHASE-DEFECT-RANK-20261011</t>
  </si>
  <si>
    <t>Fourier phase-defect correction rank</t>
  </si>
  <si>
    <t>[2026-10-12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Earlier dated history (preserved):
Source claims ceil((N-sqrt(gN))/4)&lt;=rhoN&lt;=ceil((N-g)/4), hence leading term N/4; an exact phase-rank variational characterization; a stable operator-error bound; total complex-defect rank budgets for two-stage Green products; finite-abelian extension with g=|G[2]|.
Review disposition (2026-10-10 22:54 UTC): For cyclic g=gcd(2,N), ceil((N-sqrt(gN))/4)&lt;=rho_N&lt;=ceil((N-g)/4). The exact phase-rank characterization and rank-pairing construction hold. The stable bound epsilon^2&gt;=max(0,(R_N-2r)/(N-2r)), r&lt;N/2, remains valid after arbitrary monomial magnitudes/permutations are absorbed into unrestricted real B and rank-r E. For abelian groups use g=|G[2]|.</t>
  </si>
  <si>
    <t>[2026-10-13;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Integrate the later review at its exact source hash, preserving its scope and open cases.
[2026-10-10 12:13:36 UTC; updated status] Sharp enlarged-bank minima, compact weights and improved shared evaluator remain open.</t>
  </si>
  <si>
    <t>[2026-10-13; accepted-result cutoff 05:16:43 UTC; bounded later acceptance]
Preserve the broader signed-bank frontier at 56. The named N=5 all-permitted-fields minimum stage is COMPLETE 15, including characteristic two; no exceptional permitted field remains. No broader size, witness-classification or runtime extension is selected. Current priority 56/100 applies to unchanged broader signed-bank parent; it is not a novelty probability.
Earlier dated history (preserved verbatim):
[2026-10-13; accepted-result cutoff 03:06 UTC; frozen successor sync]
A new fixed-field stage is complete15; the still-unspecified distinct field/size or paid-evaluator frontier retains conservative work-priority 56, without a fabricated new accepted instance. Dimensions (information gain, tractability, defensible novelty opportunity, scope/impact, evidence readiness)=(3, 3, 2, 3, 3); rubric score 56. Current priority 56/100 measures remaining work only.
Earlier dated history (preserved verbatim):
Finite minima and uniform upper bounds are already established at exact scopes. An unsolved field/size is a plausible bounded extension, but bank count is not arithmetic speed. Triage from recorded evidence, 2026-10-12; not a proof or novelty probability.</t>
  </si>
  <si>
    <t>[2026-10-12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Earlier dated history (preserved):
[2026-10-11 16:18 UTC; historical intake label reconciliation]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
Prior dated record, preserved verbatim:
Pending independent review at intake cutoff (2026-10-10 22:38 UTC) — purported representation and stability theorems. Source claims only; not an accepted proof or speedup.
2026-10-10 22:54 UTC: Independent scoped review ACCEPTED WITH A STRENGTHENING CORRECTION: exact rank sandwich/variational formula and finite-abelian extension; stable formula extends to arbitrary invertible monomial gauges under the unrestricted-real-core, rank-only, external-error contract. No runtime or novelty claim. The earlier pending text is the preserved intake-cutoff record.</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</si>
  <si>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Full guards remain in the cited source row.</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</si>
  <si>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No separate worldwide/model-matched novelty clearance. Preserve the original source attribution; the priority score does not establish originality.</t>
  </si>
  <si>
    <t>[2026-10-12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Earlier dated history (preserved):
[2026-10-11 20:16 UTC; workflow reconciliation]
The new phase-defect synthesis has completed its scoped review and bounded prior-art comparison. The instruction below to register it as pending describes the earlier intake. Preserve the inherited realification identity and do not recount it or claim historical priority.
Prior dated record,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</si>
  <si>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Select one genuinely unclassified size/field and determine a legal signed-bank minimum or a sharper paid shared evaluator; keep the N=7 F8 and characteristic-zero splitting-field results closed.</t>
  </si>
  <si>
    <t>[2026-10-13;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A legal construction plus matching bound or a precise field-dependent obstruction, with all inverses/nonzero-node guards and full bank cost charged.</t>
  </si>
  <si>
    <t>NEXT-RS-AUGMENTED</t>
  </si>
  <si>
    <t>Test augmented content obstruction</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</si>
  <si>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Accepted named stage; distinct successor OPEN
Earlier dated history (preserved verbatim):
[2026-10-13; post-checkpoint successor intake]
OPEN: normalized same-component transfer unproved; quantitative obstruction independently ACCEPTED.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[2026-10-11 16:16 UTC; live workflow reconciliation]
SCOPED RESULTS INTEGRATED; general/repeated-prime follow-on open. Accepted fixed bases are now {3,7,11,15,19,23,75}, each with original guards; base 75 and family 75p for p≡1 mod4, p≠5 are independently accepted. No general support or repeated-prime bridge is implied.
Prior dated record, preserved verbatim:
Awaiting next update
[2026-10-10 12:13:36 UTC; updated status] Accepted at stated scope; follow-on remains open
[2026-10-10; independently reviewed bounded update] Six fixed bases are accepted at their stated scopes; the general-base and repeated-prime investigation remains open.</t>
  </si>
  <si>
    <t>[2026-10-12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Earlier dated history (preserved):
[2026-10-11 20:16 UTC; workflow reconciliation]
The rank/gauge proof and bounded classical comparison are complete at review SHA256 7a7bcbebd605268cb9cd7b396ac880d06e91b044ace9e39ad5709f01701b320b and prior-art audit 69733be3085bfc56c7a7609a6c79dcaa803a8270ba6a0feb1cb758140934887a. Remaining mathematical check: specify one finite N/group and optimize the stated phase-defect rank objective, or provide a scoped sharp bound/counterexample; the known phase-energy minimum alone does not solve general finite-N rank minimization. For a Green application, verify one jointly real aggregate reference and compatible nonsingular interfaces. The accepted unrestricted-real-core/rank-only external-error theorem permits arbitrary invertible monomial magnitudes; extra pre-gauge structure needs separate analysis.
Prior dated record,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</si>
  <si>
    <t>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</si>
  <si>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</si>
  <si>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</si>
  <si>
    <t>HERO0-PHASE26-20261011</t>
  </si>
  <si>
    <t>HERO0 Phase26 permutation-aligned bridge rigidity</t>
  </si>
  <si>
    <t>[2026-10-13; source cutoff 10:52 UTC; newly recovered-source proposal]
Q29_SPLIT: sources/Q29_SPLIT/REVIEW.md; SHA-256 ecd7d6c430a5361c13f58546ead58f24d2e24be0f55f42158d902b1ca30b6598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Q29 and NF-09</t>
  </si>
  <si>
    <t>[2026-10-12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Earlier dated history (preserved):
Source claims Green crossing rank equals cyclic A-to-X transitions for nonzero nonsingular weights (upper bound with zeros); Fourier frame-capacity and common-monotone-subsequence gates; for two templates and one horizontal term per stage, exclusion for s&gt;=17 and prime s&gt;=11. A stronger asymptotic unit-error floor requires one shared order or reverse.
Review disposition (2026-10-10 22:54 UTC): For exactly two mixed-axis stages with globally shared finite traversal templates, the complex tight-frame/monotone-subsequence argument gives the stated two-template one-horizontal-term exclusions at side s&gt;=17 and prime s&gt;=11. The 1-o(1) approximation floor requires one common order or its reverse across both stages and every fiber. Exact Green crossing-rank equality requires nonzero edges; zero edges retain only the upper bound.</t>
  </si>
  <si>
    <t>[2026-10-12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Earlier dated history (preserved):
[2026-10-11 16:18 UTC; historical intake label reconciliation]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
Prior dated record, preserved verbatim:
Pending independent review at intake cutoff (2026-10-10 22:38 UTC) — purported restricted architecture obstructions. Source claims only; not an accepted proof or speedup.
2026-10-10 22:54 UTC: Independent restricted-obstruction review ACCEPTED WITH EDITORIAL/USAGE QUALIFICATIONS. Two-stage global-template scope only; no universal FFT lower bound, algorithm or novelty promotion. The earlier pending text is the preserved intake-cutoff record.</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</si>
  <si>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</si>
  <si>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accepted-result cutoff 03:06 UTC; frozen successor sync]
The parent mixed-characteristic normalization/transfer problem is still open. A completed endpoint supporting lemma15 and its narrower proposed relation subtask 43 do not replace this broader54 contract. Dimensions (information gain, tractability, defensible novelty opportunity, scope/impact, evidence readiness)=(4, 1, 2, 4, 3); rubric score 54. Current priority 54/100 measures remaining work only.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</si>
  <si>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</si>
  <si>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No separate worldwide/model-matched novelty clearance. Preserve the original source attribution; the priority score does not establish originality.</t>
  </si>
  <si>
    <t>[2026-10-12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</si>
  <si>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</si>
  <si>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</si>
  <si>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Earlier dated history (preserved):
[2026-10-11 20:16 UTC; workflow reconciliation]
The restricted two-stage/shared-order obstruction audit is complete at review SHA256 d72f4e6fa390f39e7365ef26ee8ef703ade3f3cb5ddf520bb2a42ce3d9a51a8c. A genuine extension must first fix one outside-scope grammar, such as fiber-dependent orders, growing template/term count or deeper networks, then prove the required all-row compatibility or a counterexample in that grammar. Do not repeat the closed crossing-rank/frame/threshold checks or call the surviving routes unique. Keep complex Hilbert-space and finite-field hypotheses separate; both cut ranks must be at most one before using the finite-field helper.
Prior dated record,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</si>
  <si>
    <t>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</si>
  <si>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NEXT-PREFIX-P13</t>
  </si>
  <si>
    <t>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t>
  </si>
  <si>
    <t>HERO17-PHASE27-20261011</t>
  </si>
  <si>
    <t>HERO17 Phase27 independent-slope square-index union</t>
  </si>
  <si>
    <t>[2026-10-12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Earlier dated history (preserved):
Source claims square-index lifting plus Prony recovery, full-vector validation and exact complete Fourier output in O_(g,k,D,B)(N) field/word work on accepted inputs. A Weil-bound window guarantee is given for sufficiently large prime lengths, with modulation-vote conditions. An unrestricted two-chirp Jacobian establishes only generic local identifiability.
Review disposition (2026-10-10 22:59 UTC): For odd-prime N&gt;=11 over a supplied prime field/root, independent quadratic slopes share one root-grid linear modulation. Fixed component/edit/stride/certified recovered-seed bounds give conditional linear accepted-input field work and expected linear hash-table word work; general-g modulation voting remains conditional. N=257 counts independently reconciled: 15660 = 2073 cold setup + 7053 recognition + 6534 output, versus Rader 12942, or 21.0014% more.</t>
  </si>
  <si>
    <t>[2026-10-12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Earlier dated history (preserved):
[2026-10-11 16:18 UTC; historical intake label reconciliation]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
Prior dated record, preserved verbatim:
Pending independent review at intake cutoff (2026-10-10 22:38 UTC) — purported restricted input algorithm. Source claims only; not an accepted proof or speedup.
2026-10-10 22:59 UTC: Final independent review gives QUALIFIED SUPPORT for the restricted-family exact fast path, with seed-budget and operation-ledger corrections. No universal FFT or independent-linear-modulation result. The earlier pending text is the preserved intake-cutoff record.</t>
  </si>
  <si>
    <t>[2026-10-12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Earlier dated history (preserved):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</si>
  <si>
    <t>178 canonical claims preserved by stable ID. Match views by ID, not row position. Current work priority /100 is in AA; T:V retain historical checkpoints. Row order may change. Catalogue SHA-256 54ad75eb8b959036c2967ea3f44ff72ec08105b8b7f52e425d99c38499efd0ae</t>
  </si>
  <si>
    <t>[2026-10-13 00:04 UTC; current cycle]
Completed: uniform p13 prefix bound
Earlier dated history (preserved verbatim):
Derive the p13 prefix bound</t>
  </si>
  <si>
    <t>[2026-10-13 00:04 UTC; current cycle]
COMPLETE: independent ACCEPT for every prime r&gt;13. Parent NEW-16.
Earlier dated history (preserved verbatim):
Finite D8×C13×C17 case independently accepted. The uniform p13/all-prime-r task remains open. Parent NEW-16.</t>
  </si>
  <si>
    <t>[2026-10-13 00:04 UTC; current cycle]
Preserve the accepted p13 certificate and independent review. Continue only through the separately scoped NEXT-PREFIX-TWO-PRIME successor.
Earlier dated history (preserved verbatim):
Derive a matching bound for the next unresolved two-prime slice p=13, all primes r&gt;13, using the accepted full-prefix/full-escape definitions. Look for a proof uniform in both primes rather than another unproved extrapolation.</t>
  </si>
  <si>
    <t>[2026-10-12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Earlier dated history (preserved):
[2026-10-11 20:16 UTC; workflow reconciliation]
The common-modulation restricted fast-path review is complete at SHA256 d1d3b17db49a9afd869de2f59893062b71a6af3bc0c220face3e270bb0511f65. Next proof/construction gate: independently varying linear modulations with complete root-grid recovery and rejection, or a proved bounded certified-seed supply. Existing special paths need at least one seed (the broader inherited s=4 path can need two); Weil windows do not prove a seed bound. Any implementation comparison must use the corrected full cold/seed/index/output ledger and matched-field Rader baseline. Generic prime fallback remains quadratic; finite-bit/stability/production/timing remain open.
Prior dated record,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</si>
  <si>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Accepted p11 family and accepted finite D8×C13×C17 maxima 5948/5506. Preserve exact full-prefix/full-escape definitions and inherited subgroup premises. Uniform p13/all r remains open.</t>
  </si>
  <si>
    <t/>
  </si>
  <si>
    <t>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</si>
  <si>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[2026-10-13 00:04 UTC; current cycle]
Completed exact scope: every prime r&gt;13; no unfinished p13 proof remains.
Earlier dated history (preserved verbatim):
Matching upper bound and legal attaining construction for the stated p=13 family, independently checked, or a precise counterexample/obstruction. Optimizer counts, all primes and general nilpotent groups remain separate.</t>
  </si>
  <si>
    <t>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t>
  </si>
  <si>
    <t>HERO1-PHASE37-20261011</t>
  </si>
  <si>
    <t>HERO1 Phase37 support-tree Fourier fusion</t>
  </si>
  <si>
    <t>[2026-10-13 00:04 UTC; current cycle]
COMPLETE: named p13 uniform task capped15. Original frozen workflow priority73 remains historical; successor NEXT-PREFIX-TWO-PRIME has priority71.
Earlier dated history (preserved verbatim):
Inherited parent NEW-16 priority 73/100. Bounded workflow task, not a new canonical claim. Score frozen 12 October 2026.</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</si>
  <si>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</si>
  <si>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Earlier dated history (preserved):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Earlier dated history (preserved):
Source claims exact all-input selection with no more field arithmetic than Phase36; O(q(1+log(s+1))) support-sensitive block cost; exact clustered/subgroup formulas; O_alpha(N) full-output field work on a proper input subspace of dimension Theta_alpha(N^alpha), 0&lt;alpha&lt;1. Dense generic inputs retain full-FFT fallback.
Review disposition (2026-10-10 22:59 UTC): The exact Haar/twisted/pruned evaluator chooses the online minimum of geometric, pruned DIT and full short FFT costs. Fixed 0&lt;alpha&lt;1 gives O_alpha(N) supplied-root field work for all N outputs on support-contained Haar subspaces of dimension Theta_alpha(N^alpha), proper from N&gt;=8. Generic/worst-case all-input cost remains Theta(N log N). Inherited warm 120h hybrid retains its coefficient-model hypotheses.</t>
  </si>
  <si>
    <t>[2026-10-13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</si>
  <si>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[2026-10-12 14:54 UTC; independently accepted bounded HERO1 counted RAM negative qualification]
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Earlier dated history (preserved):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Earlier dated history (preserved):
[2026-10-11 16:18 UTC; historical intake label reconciliation]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
Prior dated record, preserved verbatim:
Pending independent review at intake cutoff (2026-10-10 22:38 UTC) — purported exact adaptive algorithm and structured cost theorems. Source claims only; not an accepted proof or speedup.
2026-10-10 22:59 UTC: Independent review ACCEPTED WITH SCOPE CORRECTIONS: exact dyadic/support-tree algebra, online adaptive minimum, structured formulas and restricted-subspace linear field work. No cold-cost no-regression or generic speedup. The earlier pending text is the preserved intake-cutoff record.</t>
  </si>
  <si>
    <t>NEXT-RS-RESIDUAL-B27</t>
  </si>
  <si>
    <t>[2026-10-12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Earlier dated history (preserved):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Earlier dated history (preserved):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</si>
  <si>
    <t>Completed: b27 residual squarefreeness</t>
  </si>
  <si>
    <t>[2026-10-13 00:04 UTC; current cycle]
COMPLETE: independent b27 residual and separate fusion accepted. Parent F020.
Earlier dated history (preserved verbatim):
COMPLETE — independent ACCEPT for all primitive odd d&gt;27. Parent F020.</t>
  </si>
  <si>
    <t>Earlier ranked source: https://docs.google.com/spreadsheets/d/1HTYugDB9O1vPqARClaRGjEYGaMpnn36WFwiegBTaOIw/edit?usp=drivesdk</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</si>
  <si>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Preserve completed b27 certificate; review the exact fusion with accepted overlap/separation guards and assess historical antecedents. Any b29/general-b extension requires a separate task and score.</t>
  </si>
  <si>
    <t>Independent integer Gaussian/trace reconstruction, F2(q) Euclidean resultant, full reciprocal-gcd and root-order certificate.</t>
  </si>
  <si>
    <t>[2026-10-13 00:04 UTC; current cycle]
Completed exact scope: every primitive odd d&gt;27 in characteristic zero. General b and b29 overlap are separate.
Earlier dated history (preserved verbatim):
b27 residual proof complete for all odd d&gt;27. Fusion needs exact dependency review; novelty, general b, bit-cost/runtime and FFT implications remain unresolved.</t>
  </si>
  <si>
    <t>Primary-source comparisons: base checkpoint 10 October 2026, 10:57:46 UTC, retained with later dated bounded assessments in rows 22–23. A source match, scoped proof, and worldwide priority are separate judgments. No new full-body primary-source read is claimed by this reconciliation.</t>
  </si>
  <si>
    <t>[2026-10-12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Earlier dated history (preserved):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Earlier dated history (preserved):
[2026-10-11 20:16 UTC; workflow reconciliation]
The support-tree algebra, online adaptive minimum and restricted-subspace count audit is complete at review SHA256 65685bb591307cdbe7bd00baf460eac1902f55578561dd66cd4e4cd834796ed4. Next implementation check: design and certify a cold-cost dispatcher that explicitly charges preparation, root generation, support discovery and all output writes, then test it against the saved N=32 counterexample (Phase37 115 cold versus Phase36 108). The accepted no-regression result is online only; preserve tie order fft, sparse, pruned and the I-dependent hybrid constants. Bit costs, numerical stability, elapsed time and production performance require their own contracts; generic worst case stays Theta(N log N).
Prior dated record,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</si>
  <si>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</si>
  <si>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</si>
  <si>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Full guards remain in the cited source row.</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</si>
  <si>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</si>
  <si>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Full guards remain in the cited source row.</t>
  </si>
  <si>
    <t>Delvaux–Van Barel: https://doi.org/10.1016/j.laa.2008.04.043. Lubinsky–Saff: https://doi.org/10.1007/BF01890574. Original PDFs are not redistributed.</t>
  </si>
  <si>
    <t>NEXT-PREFIX-TWO-PRIME</t>
  </si>
  <si>
    <t>Prove the both-prime PREFIX bound</t>
  </si>
  <si>
    <t>AESGR-20261011</t>
  </si>
  <si>
    <t>Arc Entropy Saturated Green Radix</t>
  </si>
  <si>
    <t>[2026-10-13; source cutoff 10:52 UTC; newly recovered-source proposal]
CLOSED: named corrected-v2 CUT task; later acyclic group composition separately accepted
Earlier dated history (preserved verbatim):
[2026-10-13; corrected-v2 uniform PREFIX acceptance]
COMPLETE: corrected-v2 uniform all-prime CUT independently accepted. Distinct successor work is under NEW-16.
Earlier dated history (preserved verbatim):
[2026-10-13; post-checkpoint successor intake]
OPEN: uniform CUT still unproved; exact min-cut reduction independently ACCEPTED.
Earlier dated history (preserved verbatim):
OPEN: separately scoped successor. Parent NEW-16.</t>
  </si>
  <si>
    <t>Source and claim IDs</t>
  </si>
  <si>
    <t>[2026-10-12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Earlier dated history (preserved):
[2026-10-11 17:25 UTC; final AESGR four-point independent acceptance]
Independent finite-case review ACCEPTS q=2, B=4, depth 4: full F4 with two nonzero Hamiltonian Green branches per layer and nonzero diagonal interfaces; all eight holonomies -1, denominators 2. The output bit-reversal swap is compiled into two paid Green layers. Both primitive fourth-root conventions and all sixteen entries/seed/Weyl equations pass. Classical radix-2 translation only.
Earlier history (unchanged):
The source conjectures a uniformly generated fixed-depth product of q weighted Hamiltonian Green sums realizing every entry of a power-of-two B_q-point DFT, with log B_q=Theta(q log q) and complete preparation/application cost O(qB_q). If that legal uniform macro family exists, a charged Cooley–Tukey recursion gives O(N log N/log log N) exact scalar/word work for every power-of-two N. The macro family is not constructed.</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</si>
  <si>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03:06 UTC; frozen successor sync]
This uniform CUT workflow remains CLOSED/COMPLETE (priority 15). Group-transfer and full all-odd-prime composed unrestricted optimizer/value/count stages are now separately accepted COMPLETE (priority 15). See NEW-16 for its distinct remaining escape-equality successor.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This exact uniform CUT workflow remains CLOSED/COMPLETE15. The conditional unrestricted optimizer classification/count stage is also accepted COMPLETE15. NEW-16 retains distinct uniform group-transfer validation69 and EFK primary comparison60. No escape optimizer classification/count is claimed.
Earlier dated history (preserved verbatim):
[2026-10-13; corrected-v2 uniform PREFIX acceptance]
COMPLETE15: the uniform both-prime PREFIX CUT bound and the stated group maxima/2pr deficit are accepted for every prime17&lt;=p&lt;r under retained premises. Do not reprove this completed task or relabel it as an open successor. NEW-16 separately tracks conditional unrestricted optimizer necessity/count69 and historical primary comparison60.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Prove or refute the both-prime-variable PREFIX target for primes 17&lt;=p&lt;r: graph bound (18p−8)r−8p+1, full-escape maximum (26p−8)r−8p, unrestricted maximum (28p−8)r−8p, sharp deficit2pr. Seek a uniform argument with legal attaining constructions and all inherited subgroup hypotheses explicit.</t>
  </si>
  <si>
    <t>[2026-10-12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Earlier dated history (preserved):
[2026-10-11 17:25 UTC; final AESGR four-point independent acceptance]
FINITE B=4 EXPERIMENT COMPLETE, with separately pinned repaired prepared-certificate API. Existing AESGR conditional review/corrections preserved. Broad AESGR uniform fixed-depth q^(Theta(q)) family remains OPEN. No new row/theory/count/rank/novelty promotion.
Earlier history (unchanged):
Independently reviewed conditional proposal with corrections. Green executor, one-layer arc bound and corrected conditional power-of-two implication accepted within their scope; macro existence remains OPEN. No new full-DFT algorithm, speedup, novelty or duplicate theorem count.</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</si>
  <si>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</si>
  <si>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Catalogue ID</t>
  </si>
  <si>
    <t>[2026-10-12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Earlier dated history (preserved):
[2026-10-11 17:25 UTC; final AESGR four-point independent acceptance]
Independent controls: 1,350 exact vectors over both roots, 200 Green residuals, eight finite-series Green inverses; original 675-vector/13-mutation replay unchanged. Repair passes 105 boundary/operator controls and 1,254 exact vectors; repaired code SHA256 e34654cc71afa5b7b4a8de3850cde1cce682598bcb218105d829c8baf049e782. Original candidate archive SHA256 13083b2a5c0f0039b9e54cce253aa857bb261caa560a3e3f60babd2f6b16dba7, source 9a723a072a427aa6c1633981ba0efaf711fd5cc0e5bda8c69da188fab2490daf, prior delivery-review e3ce8354ee2af6f1a7173301fadd3820f20047c6ce5f282356dbefb6afcd2b5a freshly byte-verified. Historical full-review a03541eb... is a referenced historical pin, not possessed bytes. Add the independently delivered review archive ID/hash at publication. Review Library libfile_8ae8dc3f6640819188900ecc227ea1bd v0; SHA256 914a84d3bc40cc0c22781fa215ebed95f377861b06ce7784dd28fb6e1b19275d.
Earlier history (unchanged):
[2026-10-11 17:20 UTC; reviewed cross-tab reconciliation]
CURRENT ASSIGNED STAGE: independent review of the existing AESGR four-point macro/certificate continuation. Final seal not yet integrated here; this is an existing intake row, not a new theory or discovery.
Earlier history (unchanged):
Reviewed 2026-10-10 UTC; source-dated 2026-10-11. Two byte-identical Library files are one candidate: AESGR_Fourier_Theory_2026-10-11.md (libfile_c020faa32d108191af15bd0d1d129e81, file_00000000f5848211b45d22401924d881, v0) and AESGR_Fourier_Theory_2026-10-11(1).md (libfile_86003cf7713c8191a5c3f68fdf416fed, file_000000001fd88211980f3d93796e17a1, v0). Both are 19421 bytes, 733 lines; SHA256 9a723a072a427aa6c1633981ba0efaf711fd5cc0e5bda8c69da188fab2490daf. Actual bytes and UTF-8 text compared. Fresh controls checked 10192 bounded digit pairs, the exact q=2/B=8 root counterexample, a rational Green recurrence and local nonzero-coefficient obstruction. No uploaded code or fusion search ran. Related to existing Phase43 row22 and conjectural SRCR/CMLGC/CFGL; not duplicate content of those candidates. Phase43.1 remains inherited from M-ROUTED-FIELD.
Review SHA256 a03541ebf7a31a0f775de5dcf7117d2ca12a1c866d30039acba79763007227fb.</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</si>
  <si>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Accepted uniform theorem at the stated scope; required mathematical repair complete.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</si>
  <si>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The original both-prime CUT obligation is solved; distinct conditional optimizer69 and historical comparison60 are tracked separately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</si>
  <si>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Earlier dated history (preserved):
[2026-10-11 17:25 UTC; final AESGR four-point independent acceptance]
Supported API is exact four-entry Q(i) input, prepared unchanged certificate, strict structure validation separate from full Fourier certify. Literal online 116 multiplications/72 additions/0 divisions; compiler 35M/26S/1A/9D plus one structure pass 41M/8S/85 field comparisons. Compiler+structure 76M/34S/1A/9D, with parsing/schema/index/traffic costs and optional certify tests additionally charged. 141 model-data scalar/index slots exclude JSON metadata, object/temporary storage and bit lengths. Next: another legal full-row instance or bounded reusable pattern; no claim of arc-code saturation/global rewiring/uniform fixed depth/speedup.
Earlier history (unchanged):
[2026-10-11 17:20 UTC; reviewed cross-tab reconciliation]
Finish and bind the four-point candidate review at its final seal before promotion. Preserve the earlier section13 counterexample and all-length fixed-depth Green-macro construction gate. A bounded four-point result would not prove the full conjecture.
Earlier history (unchanged):
Correct section13: q=2,m=3,B=8,i=j=3 has full exponent9 mod8=1, while dropping degree2 gives0; modulo m^q truncation does not imply modulo B_q truncation. Retain all digit terms unless their weights vanish modulo B_q. Correct section20: for every fixed epsilon&gt;0, (log N)^epsilon/log log N tends to infinity, so the cited N(log N)^(1-epsilon) upper bound is asymptotically stronger. The official comparator statement/model was source-verified, not independently proved. One-layer capacity is not a product upper bound; four-row certificates are not full Fourier macros. Local D_sigma inversion may demand prohibited zero source coefficients. Exhibit a legal common-separator cycle family, fixed depth, exact all-row Weyl identities, nonzero denominators, and an O(qB_q) uniform coefficient/order compiler. Charge preparation, routing and readout. All lengths need compatible extra roots; bit complexity, coefficient growth, conditioning and numerical stability remain unproved.</t>
  </si>
  <si>
    <t>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</si>
  <si>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</si>
  <si>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</si>
  <si>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PHASE44-FULL-F8-20261011</t>
  </si>
  <si>
    <t>Phase44 full F8 certificate and restricted sparse-inverse bounds</t>
  </si>
  <si>
    <t>Exact full unnormalized negative-sign F8 up to nonzero external diagonals, in four sums-of-three-Green stages with arbitrary nonzero complex diagonal interstages. Fresh 98-real-variable interval Banach certificate passes at 55, 70 and 80 digits. Restricted sparse-right-inverse and one-cycle-right inequalities accepted under their stated hypotheses.</t>
  </si>
  <si>
    <t>[2026-10-13; source cutoff 10:52 UTC; newly recovered-source proposal]
Classical closure/min-cut and other credited ingredients remain attributed. Later optimizer/equality/count and acyclic main-route mathematics are accepted, but complete EFK historical comparison and worldwide novelty remain unresolved.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No novelty promotion; inherited p13 and subgroup scopes preserved.
Earlier dated history (preserved verbatim):
Focused fixed-p application; no worldwide novelty clearance. Variable-p theorem, full-escape optimizer classification/count and complexity consequences are not implied.</t>
  </si>
  <si>
    <t>[2026-10-11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Earlier dated history (preserved):
[2026-10-11; scoped originality and corollary review] Plausible architecture-specific new certificate; eight primary theorem comparisons completed, with Huhtanen 2008 and Schmid 2000 bodies still unread. Independently accepted corollary: minimum stage depth four for local full-dimensional expressivity in the two-sided nonzero-diagonal quotient, and the certified four-stage architecture covers a neighborhood of [F8]. No F8-alone minimum-depth, speedup, global universality or worldwide-first claim.
[Earlier record preserved below]
INDEPENDENTLY VALIDATED WITH MODEL QUALIFICATIONS. Finite full-matrix existence in the expanded complex-amplitude model. The exact root is near the frozen decimal center; the center is approximate. No phase-only result, uniform FFT speedup, novelty or duplicate theorem count.</t>
  </si>
  <si>
    <t>Source family IDs</t>
  </si>
  <si>
    <t>Classical overlap or demotion</t>
  </si>
  <si>
    <t>[2026-10-11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Earlier dated history (preserved):
[2026-10-11; exact audit sources]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
[Earlier record preserved below]
Reviewed 2026-10-10 UTC; source-dated 2026-10-11. Report libfile_1fad2d46c0f48191ab1e61e0d4c7b2ed, SHA256 d71dfe4c5ad7ba1d92091e4399e2a75440bf6bcb18f0f18b0b1c3933e8ad11b4. ZIP libfile_31ed502571708191ab91a7f7396fa9e4, SHA256 6858d1cb943d2fb5ba55e50bdc41576e48acb3dbe52626fb32d8911a24ab2759. 126/126 manifest entries match. Fresh all-eight-basis and 24 random-vector controls pass; wrong-sign, parameter and zero-amplitude controls reject. Review SHA256 2ebae7f1f40e60a4a50cd17fb4319511e0a719fe5d4ee70e2d9f3967366a53b1.</t>
  </si>
  <si>
    <t>Retained narrow statement</t>
  </si>
  <si>
    <t>Title</t>
  </si>
  <si>
    <t>[2026-10-11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Earlier dated history (preserved):
[2026-10-11 21:45 UTC; separate Phase56 model boundary]
Related distinct intake PHASE56-COMPLEX-GREEN-N5-N8-20261011 has independently certified N5/N8 two-stage existence in a broader complex-gain/holonomy/coefficient model. It does not replace this Phase44 common-tree/unit-modulus-edge/equal-coefficient model or establish a minimum depth for F8 in it. Existing Phase44 source comparisons and local-expressivity limits remain.
Earlier dated history (preserved):
[2026-10-11; current boundaries and next check]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
[Earlier record preserved below]
Clarify one common seven-edge spanning tree per three-cycle stage, not one inside every cycle. Keep the full F8 existence certificate separate from generic rank evidence and asymptotic claims. F16 rank450 was inspected, not independently replayed; F16 target membership is not established. Restricted sparse-inverse proofs do not cover arbitrary multistage sums. No Catalogue or novelty-rank change.</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</si>
  <si>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Full guards remain in the cited source row.</t>
  </si>
  <si>
    <t>Still open or important caveat</t>
  </si>
  <si>
    <t>Related fusion IDs</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</si>
  <si>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ACCEPT and cold replay. Completed named CUT workflow; no new m/p grid or renamed open proof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</si>
  <si>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t>
  </si>
  <si>
    <t>NEXT-RS-RESIDUAL-B29</t>
  </si>
  <si>
    <t>[2026-10-13 00:12 UTC; independent b29 ACCEPT]
Completed: b29 residual squarefreeness
Earlier dated history (preserved verbatim):
Review b29 residual squarefreeness</t>
  </si>
  <si>
    <t>F11-FROZEN99-v39</t>
  </si>
  <si>
    <t>Related task IDs</t>
  </si>
  <si>
    <t>Source SHA256</t>
  </si>
  <si>
    <t>[2026-10-13 00:12 UTC; independent b29 ACCEPT]
COMPLETE: independent ACCEPT for every characteristic-zero primitive odd d&gt;29. Parent F020.
Earlier dated history (preserved verbatim):
OPEN: separately scoped successor. Parent F020.</t>
  </si>
  <si>
    <t>F11 v39 full quartic certificate (existing F11 theory continuation)</t>
  </si>
  <si>
    <t>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</si>
  <si>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00:12 UTC; independent b29 ACCEPT]
Preserve the accepted all-odd-d b29 residual certificate and independent review. The separately scoped, unproved b29 all-A overlap gate is tracked under parent F020 at60.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</si>
  <si>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ACCEPT SCOPED after complete independent replay. Separate evidence-packet intake, not a new theory or discovery. Global scope: characteristic zero and the two certificate primes; selected78 unit-pivot scope: every field. No novelty/rank change.</t>
  </si>
  <si>
    <t>Catalogue coverage state</t>
  </si>
  <si>
    <t>PRIMARY-FOURIER | C02; FUS-03</t>
  </si>
  <si>
    <t>[2026-10-13 00:12 UTC; independent b29 ACCEPT]
Completed exact residual scope: every characteristic-zero primitive odd d&gt;29, both trace endpoints and ordinary trace discriminant nonzero. Residual acceptance does not establish overlap simplicity.
Earlier dated history (preserved verbatim):
Independent reconstruction yields exact scoped ACCEPT or a documented repair/obstruction. Producer completeness and modular tests alone do not constitute independent b29 acceptance; b29 overlap, general b, conditioning and FFT implications remain open.</t>
  </si>
  <si>
    <t>Inventory read depth</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</si>
  <si>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</si>
  <si>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</si>
  <si>
    <t>[2026-10-13 00:12 UTC; independent b29 ACCEPT]
COMPLETE: independently accepted b29 ordinary residual construction/review, completed-stage cap15. Historical construction65 and review73 retained. Parent F020 next distinct overlap gate is60; no extra workflow or canonical identity is added.
Earlier dated history (preserved verbatim):
Current b29 independent-review successor priority73. Dimensions(4,5,1,3,5), weighted mean3.65. Author certificate is ready but independent review is pending. Historical F02067 and earlier b29 construction proposal65 remain dated history; completed b27 stages capped15.</t>
  </si>
  <si>
    <t>Historical exact statement</t>
  </si>
  <si>
    <t>Double digit reversal and rank-one hierarchy: Lemma 7, p.1596; Eq.(15), pp.1593-1594. C02 N=8 critical lower bound is a corollary of Theorem 9, pp.1598-1599. One-vector support frontier and extremal output geometry: Theorem 9 and Remark 10.</t>
  </si>
  <si>
    <t>[2026-10-13 00:12 UTC; independent b29 ACCEPT]
Fixed-b residual application with inherited algebraic machinery. No arbitrary-b, positive-characteristic, worldwide-priority, new canonical count, runtime or conditioning conclusion.
Earlier dated history (preserved verbatim):
Fixed-parameter Rogers–Szegő application. Classical Hermite–Laguerre discriminant and simple-root lifting/parity mechanisms are credited; exact historical priority remains unresolved. No general FFT or runtime consequence.</t>
  </si>
  <si>
    <t>Historical model</t>
  </si>
  <si>
    <t>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</si>
  <si>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STABLE-ARC-20261011</t>
  </si>
  <si>
    <t>Stable arc signature certificates and quantitative obstruction</t>
  </si>
  <si>
    <t>Historical proof status</t>
  </si>
  <si>
    <t>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</si>
  <si>
    <t>Not a +1 bound on N/2-square blocks; the exact arbitrary-half-square minimum is N/4. No worldwide novelty certificate; no finite-field analytic transfer. No matching minimax upper for all noncyclic 2-groups. C07 was not newly audited by this comparison.</t>
  </si>
  <si>
    <t>[2026-10-11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t>
  </si>
  <si>
    <t>Historical priority status</t>
  </si>
  <si>
    <t>[2026-10-11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Earlier dated history (preserved):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</si>
  <si>
    <t>af33370c7d4b8f3853d36c01b512b007512886431af4963cdc6d7638af89aae4</t>
  </si>
  <si>
    <t>[2026-10-11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Earlier dated history (preserved):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</si>
  <si>
    <t>Historical limitations</t>
  </si>
  <si>
    <t>[2026-10-13; full status reconciliation]
Completed named-scope work is capped at15/100 (current 12); score measures remaining work priority, not correctness, novelty or probability.
Earlier dated history (preserved verbatim):
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</si>
  <si>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[2026-10-13; full status reconciliation]
Named scope CLOSED using existing recorded independent acceptance / exclusion; this reconciliation is not a new full proof audit.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verbatim):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t>
  </si>
  <si>
    <t>Historical next check</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</si>
  <si>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Preserve the accepted scoped result with corrected classical/internal attribution; pursue only a separately specified unmatched application or implementation question.</t>
  </si>
  <si>
    <t>[2026-10-13; full status reconciliation]
PASS at the recorded exact named scope. Reopen only on a concrete same-scope error or an explicitly new bounded task. Preserve separate parent obligations and unassessed historical novelty.
Earlier dated history (preserved verbatim):
Correct attribution and exact scope remain documented. No standalone novelty claim for the already-attributed mechanism or completed experiment.</t>
  </si>
  <si>
    <t>N256-FULL-MODEL-20261011</t>
  </si>
  <si>
    <t>N256 complete quadratic feasibility and pivot-safe inverse action</t>
  </si>
  <si>
    <t>Source evidence and hashes</t>
  </si>
  <si>
    <t>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</si>
  <si>
    <t>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t>
  </si>
  <si>
    <t>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</si>
  <si>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</si>
  <si>
    <t>PRIMARY-FOURIER | F018</t>
  </si>
  <si>
    <t>Distinct-claim rule</t>
  </si>
  <si>
    <t>Flat unitary/support uncertainty background: Theorem 1 and Lemma 2, pp.1588-1589.</t>
  </si>
  <si>
    <t>PHASE45-GREEN-FUSION-20261011</t>
  </si>
  <si>
    <t>Phase45 radix-2 Green realization and binary lookup8 fusion</t>
  </si>
  <si>
    <t>Explicit all-power-of-two radix-2 FFT realization: each matching is (I+G-Gswap)R, with two actual stable Green solves per stage, k=log2 N stages and O(N) working memory. Binary lookup8 in a DIT orientation removes three initial levels. Both remain Theta(N log N).</t>
  </si>
  <si>
    <t>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</si>
  <si>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Exact routed-inverse-sum cutoff N&lt;=qb9^b+q(3^b-1), diagonal variant, q=2 sparse-column result, stated fixed-branch approximation bounds.</t>
  </si>
  <si>
    <t>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</si>
  <si>
    <t>Earlier cycle proof state</t>
  </si>
  <si>
    <t>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</si>
  <si>
    <t>Classical nullity/separators/stable rank are not new primitives. No optimality of 9-base or unrestricted FFT arithmetic lower bound.</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</si>
  <si>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</si>
  <si>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Earlier cycle proof member</t>
  </si>
  <si>
    <t>CHIRP-PHASE43-44-20261011</t>
  </si>
  <si>
    <t>Common-chirp Phase43/44: even-length family extension (separate from Green Phase44)</t>
  </si>
  <si>
    <t>[2026-10-12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Earlier dated history (preserved):
Complete exact raw vector; fixed r&gt;=1; N&gt;2r; supplied exact field and primitive 2N-th root psi. For x[n]=psi^(b n(n-N)) sum c_a w^(an), w=psi^2 and at most r modes: O_r(N) field-operation membership including rejection, full N-point DFT on acceptance, O_r(N) field-element storage.</t>
  </si>
  <si>
    <t>[2026-10-12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Earlier dated history (preserved):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t>
  </si>
  <si>
    <t>[2026-10-12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Earlier dated history (preserved):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</si>
  <si>
    <t>[2026-10-12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Earlier dated history (preserved):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</si>
  <si>
    <t>Earlier cycle review member</t>
  </si>
  <si>
    <t>PRIMARY-FOURIER | C04</t>
  </si>
  <si>
    <t>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</si>
  <si>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t>
  </si>
  <si>
    <t>PHASE56-COMPLEX-GREEN-N5-N8-20261011</t>
  </si>
  <si>
    <t>Prime arbitrary-minor full spark is classical Theorem 4, pp.1592-1593.</t>
  </si>
  <si>
    <t>Earlier cycle review rows</t>
  </si>
  <si>
    <t>Specified three-stage rank-to-window-discrepancy inequalities.</t>
  </si>
  <si>
    <t>Phase56 two-stage complex Green Fourier certificates, N5/N7/N8/N11/N13</t>
  </si>
  <si>
    <t>[2026-10-12 02:02 UTC; independently accepted remaining Phase56 finite certificates]
Independent source-bound interval audit additionally accepts saved N7(3+3terms),N11(5+5),N13(6+6) exact full negative-sign unnormalized Fourier existence in their two-stage arbitrary-complex-gain Green networks. Prior N5/N8acceptance is retained, giving five separate finite examples. All gains,holonomies,poles,coefficients,middle/outer diagonals and first-row/column guards remain nonzero. Exact roots lie near the rational centers; centers themselves are approximations. No uploaded research program was executed.
Earlier dated history (preserved):
Independent interval-AD contraction certifies full negative-sign unnormalized Fourier existence near the saved exact rational centers for N=5 (2+2 Green terms) and N=8 (3+4 terms). Two unrestricted complex Green sums S2 D S1, arbitrary nonzero complex vertex gains, holonomies h!=0,1, variable complex term coefficients, and nonzero middle/outer diagonals. The exact solution is near the center; the printed center is approximate.</t>
  </si>
  <si>
    <t>Historical checkpoint proof</t>
  </si>
  <si>
    <t>One affine endpoint for composite N; arbitrary endpoints only in complex prime variant. No arbitrary-depth/composite-both-arbitrary/approximation result.</t>
  </si>
  <si>
    <t>[2026-10-12 21:00 UTC; independently accepted Phase56 gauge and bounded rank addendum]
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The 13 original two-stage configurations are certified at both original primes. Nine configurations at N5,7,8,11,13,17,19,23,31 with the stated T=N−1 term splits are dominant onto the target quotient. Four configurations have exact smaller dimensions: N11 with 3+3,4+4,4+5 terms gives 60,84,96, and N13 with 5+5 gives 126. Raw logarithmic and reduced direct-coordinate charts have equal rank on the checked nonzero domain via invertible coordinate/row scalings and the explicit gauge slice. Prior Fourier-existence certificates N5,N7,N8,N11,N13 remain separately accepted and unchanged.
Earlier dated history (preserved):
[2026-10-12 02:02 UTC; independently accepted remaining Phase56 finite certificates]
Independent finite existence ACCEPT forN5,N7,N8,N11,N13 only. The three saved-certificate audit gaps are closed. The immutable stableID retains its original N5/N8label for history. Generic all-depth dimension/stabilizer and finite-field rank claims remain unaudited here. This broader arbitrary-complex-gain/holonomy/variable-coefficient/middle-diagonal model does not transfer to NF06unit-edgeN4,Phase44common-tree/unit-modulus/equal-coefficient,orQ27unit-gain slices.
Earlier dated history (preserved):
INDEPENDENT ACCEPT SCOPED WITH REPORTING REPAIRS: N5 and N8 only. Fresh rigorous interval contraction proves existence; uploaded programs were not executed. N7/N11/N13, generic-dimension claims and finite-field rank experiments are not independently audited. This broader complex-amplitude architecture does not transfer to Q27 unit-gain/no-interstage-diagonal slices or establish a smaller realization within the Phase44 common-tree model.</t>
  </si>
  <si>
    <t>Historical checkpoint priority</t>
  </si>
  <si>
    <t>[2026-10-12 21:00 UTC; independently accepted Phase56 gauge and bounded rank addendum]
Independent sealed evidence ZIP SHA256 3ea6c599ba8eb97e358cb730f4e83101aa9a23a2a82f672a27010ad4a3fc2337; main review 9ecf486aeb67a3de8292ad695e545f3ae3358593c12c5b79d89fc29034c4d87e; second review d7334be7e89fe817f4e27725ba81b95cea9710aa419845d9647756164b2adcd2; final cold seal 5eaad59edf7d7109e4e900af01404e1f2954cd5fdfdd2ee946625f69001db362. Fresh inverse-resolvent reconstruction checks all 26 original-seed cases at p65521/1000003, with 52 exact raw/direct nonzero minors, ordered index lists, unit guards, distinct determinant calculations and overflow bounds. A separate multivariate-dual method rebuilds ten entire direct Jacobians and agrees entrywise; this is not a second 26-case execution. Cold extraction/source checking, all 26 cases/52 minors and ten-matrix replay pass; 40 main JSON outputs are byte-identical. Original probe was read inertly, never run or imported. Original theorem SHA256 de2d028094611802a644484c122f07949d0643948aad1e11248ee0f211e25986 and original probe 4d3adadc67593a2810b93f12be37bc7e95a1b8f3d917761e5c8f1526a5d06228 remain unchanged.
Earlier dated history (preserved):
[2026-10-12 02:02 UTC; independently accepted remaining Phase56 finite certificates]
Independent review ZIP SHA256 2c9dfc7b640ab7c457ec6721006fae248d5747345d6d0d91022581a69b09e340; REPORT.md 5e7c0baeb082d6389de814f1cdc69e236660b77ee88023601045626807e96768. Original archive179a5b7de5575e7c05adf354421a70b8914fb698a3b1b81e22d38e242a737272. Fresh full-box interval derivative contractions giveq&lt;1.287e−9,1.040e−9,3.214e−5 at active radii1e−70,1e−70,1e−85 respectively, withstrict self-map margins. Active complex coordinates36,100,144; uniqueness only in each specified active slice/polydisc. All49/121/169entries and1296/10000/20736derivative diagnostics checked;10rejectioncontrols per size pass. New exact-rational endpoint receipts repair old impreciseq-reporting; tiny residuals/float diagnostics alone are not proofs. Cold replay and source binding pass.
Earlier dated history (preserved):
Reviewed2026-10-11. phase56_audit/REPORT.md SHA256 7c77cb25b336bd9c96751d7683e370e21b3c5509c6b3ceb95631c3c3d9d8ee80; RECEIPT.json d018443d0d2fc54ed4f594e477407efdf8f467165da1ba4e35062d60e7fbfef6. Fresh N5 certificate661f1f910d16f97db2f1af3ced387a88df5abc2b34b69b960c9aa37098f9687f; N8 certificate56ef7207612cedcfe5d819c49857c0a2846d22584340a6b45973956c70794386. Source lightweight ZIP179a5b7de5575e7c05adf354421a70b8914fb698a3b1b81e22d38e242a737272; Library libfile_20202f5ec1bc819190dd0b0fc7e310c1. Fresh exact-endpoint bounds replace imprecise original reporting; source dates differ from Library creation dates and remain recorded in the review.</t>
  </si>
  <si>
    <t>PRIMARY-FOURIER | C01</t>
  </si>
  <si>
    <t>[2026-10-12 21:00 UTC; independently accepted Phase56 gauge and bounded rank addendum]
Completed bounded obligation: gauge action/stabilizer proof and the 13 specified two-stage finite-rank claims. Remaining: untested sizes/order choices, all-size dominance or synthesis/gain generation, membership of a specified Fourier target beyond the existing five certificates, Fourier-specific term minima, phase-only/unit-edge transfer, uniform conditioning, fast parameter synthesis, practical/asymptotic FFT improvement and external priority. The rank witnesses prove existence for recorded fixed orders and generic continuous parameters, not every order/point or target. Dominance alone does not prove Fourier membership. Preserve the separate NF06 unit-edge, Phase44 common-tree and Q27 restricted phase models; no canonical/rank/count promotion.
Earlier dated history (preserved):
[2026-10-12 02:02 UTC; independently accepted remaining Phase56 finite certificates]
Open: generic dimension/stabilizer, all-size synthesis/gain generation, minimum terms, phase-only/unit-edge compilation, uniform conditioning, practical runtime/asymptotic speed and priority. These separate finite term totals6,10,12 equalN−1 and their direct supplied-Green actions costO(N²); noall-Nconstruction follows. Keep existingNF06,Phase44,Q27andN5/N8source history distinct; no discovery/rank/count change.
Earlier dated history (preserved):
Next bounded gate: independently certify saved N7/N11/N13 data, then audit any general action/stabilizer or dimension statement separately. No all-length construction, term minimum, phase-only certificate, lower-bound refutation, sub-NlogN algorithm, FFT improvement, numerical conditioning or historical priority is established. New intake source only; no canonical discovery/rank recount. Related Phase44-FULL-F8-20261011 retains its narrower common-tree/unit-modulus-edge/equal-coefficient model and original acceptance.</t>
  </si>
  <si>
    <t>Historical checkpoint obligations</t>
  </si>
  <si>
    <t>No matching stated theorem in this source; no novelty inference.</t>
  </si>
  <si>
    <t>Gauge dimension and finite-rank addenda are accepted; the remaining valuable step is specified-target synthesis rather than generic rank rechecks. Triage from recorded evidence, 2026-10-12; not a proof or novelty probability.</t>
  </si>
  <si>
    <t>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Full guards remain in the cited source row.</t>
  </si>
  <si>
    <t>Internal outcome / replay limits — 2026-10-10</t>
  </si>
  <si>
    <t>Exact three-term minimum for the fixed five-coordinate transformed target, with inherited certificate dependencies.</t>
  </si>
  <si>
    <t>Pick one untested size and fixed cycle/term split; separately test full Fourier membership with an all-entry guarded certificate. Do not repeat the completed thirteen finite rank/gauge claims.</t>
  </si>
  <si>
    <t>Independent full-target existence/exclusion at the declared size and grammar, or a precise unresolved target-membership gap. Generic dominance alone never proves Fourier membership.</t>
  </si>
  <si>
    <t>ACWL-20261012</t>
  </si>
  <si>
    <t>ACWL dyadic covariance-lift framework and restricted lift obstructions</t>
  </si>
  <si>
    <t>Reviewed exact scope / corrections</t>
  </si>
  <si>
    <t>Target is not a Fourier submatrix. No new 576-pair/624-branch certificate replay; growing matrix gets only lower bound three. This limitation belongs to the comparison exercise only. Separate current SP11/H01–H05 review freshly reconstructs the decisive certificate and upper guards.</t>
  </si>
  <si>
    <t>Original supplied ACWL manuscript retained unchanged: conditional exact O(N log log N) Fourier framework using dyadic covariance lifts and centered affine relative shears, with an optional enlarged fiber-scattering/solver grammar. The proposed uniform O(N) lift compiler is unproved. This row is source intake, not a new canonical discovery or an accepted fast FFT.
[2026-10-12 20:45 UTC; dated covariance supplement]
2026-10-12 covariance supplement: two centers plus all diagonal projectors generate the coarse commutant algebraically; conditional O(N log log N) refinement still requires a uniform O(N)-per-step compiler for the actual evolving base. Exceptional-row completion O(G+A+N log(q+2)) requires a structurally supplied exact exceptional set and charged construction/application.</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</si>
  <si>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A product of factors whose inverses have at most K_j nonzeros per column, with invertible monomial routing between factors, requires product K_j&gt;=h. At an evolving base G_r M_r the necessary bound is S product K_j&gt;=h, S=max column support of G_r^-1. These are restricted algebraic statements; broader additive/auxiliary/scattering operations and the fast-transform objective remain open.
[2026-10-12 20:45 UTC; dated covariance supplement]
Supplement scope: static source assessment only. The common-center obstruction overlaps the previously accepted ACWL result. Two-center matrix-unit expressiveness permits arbitrary sums and gives no bounded packet length or cheap application. Inverses of arbitrary sums are not legal linear-time Green primitives. Author finite checks remain reported, not independently rerun.</t>
  </si>
  <si>
    <t>Reviewed 2026-10-12. Original SHA256 a3f9ab9b869c9e8a807baf50b1059899b78b1db5b2053938b5ab7504bf92e3c0. Restricted-lift independent ZIP a8ec95824d505f8341d247a9a3933457f5aff210b923fdf6002ff201b102a8f4, report 4cc9579253701fb762a21d70ceaaf868c1898f889303aa11138029a945be8555: 111 fresh exact modular lift pairs and full-commutant positive controls. Normal-form independent ZIP 2f633cdcb52b219e65587d1230d9334ff90d63c5c7aaa877ab2fdfd1cc03569c, report 9a4326ab6b194edb37bae0856ec1263d4448f0c654cc9e0b4b7d843cc81c0cbf: 40 fresh exact cases, inverse/support/escape controls and byte-identical cold results. Author normal-form ZIP bcb4fcb4807e69728f892d169ba25c32e3adf546a3a3e237e95b55d2175df02f is separately retained. Neither independent review executes supplied historical/author code. Hull and Dobell is credited for the classical affine-period ingredient; no novelty clearance.
[2026-10-12 20:45 UTC; dated covariance supplement]
2026-10-12: reviewed COVARIANCE_TWO_CENTER_REVIEW.md. This supplies a concrete algebraically expressive enlarged grammar; no new canonical result or gate closure. Prior ACWL history and NF-07's separately accepted extraction scope are preserved. Reviewed supplement SHA256 b33230d5c4f206ecb59d950498e26f25c1290907fc426965cbb5d568a78e03b2.</t>
  </si>
  <si>
    <t>Checks performed / evidence</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</si>
  <si>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Next: specify the enlarged generator/solver grammar and the actual evolving base, identify operations escaping the singleton or inverse-sparse restrictions, and prove a uniform exact lift with all coefficient, routing, fiber, inverse/solve and normalization costs charged. Standard FFT continuation is a valid larger-commutant control with ordinary cost; sparse inverse notation alone supplies no linear-time solver. Arbitrary sums of inverse-sparse factors, auxiliary variables/Schur/scattering packets and different bases need separate analysis. The original proof-step typo and 2-adic endpoint conventions are corrected in the attached review while original bytes are preserved. Keep O(N log log N), bit/stability/practical speed and historical priority OPEN; no universal Fourier arithmetic lower bound or canonical/rank/count change.
[2026-10-12 20:45 UTC; dated covariance supplement]
Still open: construct the uniformly cheap all-input exact lift for the actual evolving base, paying bounded packet size, coefficients, branches, roots, routing, solves and normalization; or construct a cheap nearly complete base with the structural exceptional set. Bit/stability, production and priority claims require separate work.</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</si>
  <si>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Full guards remain in the cited source row.</t>
  </si>
  <si>
    <t>Remaining obligations / supplement limits</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</si>
  <si>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</si>
  <si>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PRIMARY-FOURIER | F014</t>
  </si>
  <si>
    <t>GTSL-20261012</t>
  </si>
  <si>
    <t>GTSL growing tensor-sharing compiler candidate and recurrence-rate correction</t>
  </si>
  <si>
    <t>Current work priority /100</t>
  </si>
  <si>
    <t>Original supplied GTSL manuscript and companion verifier are retained unchanged. The candidate proposes an all-input growing tensor-union compiler with a uniform saving in a Fourier cost recurrence. No such compiler is established by the source. Its fixed-saving theorem is conditional; its claim that rho(w) merely tending to 1/2 gives O(N log log N) is incorrect without an adequate rate condition. Source intake only, with no new canonical discovery or accepted fast FFT.</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</si>
  <si>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Mere convergence to 1/2 is insufficient: with d(w)=ceil(log2 w), rho(w)=(d+1)/(2d), kappa=f(1)=1, the equality solution at w=2^j is (j+1)H_(j+1), not O(j). These are recurrence statements, not Fourier complexity lower bounds or realized savings.</t>
  </si>
  <si>
    <t>Reviewed 2026-10-12. Original manuscript SHA256 68b161ca9880853d38bcf060587a2813cf8b702e5a2c1d75f59f7ae599c42ad1; original ZIP 7dc77fac78b9251a97451d317ef395026fa41faf2c6b01c4ab78f73fe8df9433; static verifier 21e9f577f27118012ffc52f26cc3fae7ea0ef50cc9d1cd8bbb8270b4fedad292. Scoped source review 3e65fa770a6ba322129c448845537f3755c3e02adbb6f4bf15b5eb3a8f0feed4; independent rate-audit ZIP 1681448236e80ec689fe550743db81396d6b7337ab05595fbce05bf012a93617, report ff50a24b91685b031065ee65ff558625f17f5b53a1aaad45476b55725fffff26. Eleven fresh exact-rational control groups and cold replay pass. Original verifier was read statically, never imported/executed. The single-vector test blind spot is demonstrated by a nonzero annihilating perturbation, not an assertion that the original implementation is erroneous.</t>
  </si>
  <si>
    <t>Explicit gcd rank maximum; (N+1)/2 for odd prime powers; ceil(sqrt(N)) for every odd N.</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</si>
  <si>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Keep the uniform growing all-input compiler OPEN. Supply an explicit fused tensor-union DAG, exact field/root/sign/normalization and all-input certificate, scale-uniform saving or sufficient convergence rate, and one predeclared ledger including preparation, coefficients, scalar/routing/copy work, memory and full outputs. Pointwise rho&lt;1 or rho&lt;1/2 does not replace a fixed eventual gap; slow half-limit examples can exceed every polynomial in recursion depth. The dyadic product/suffix-sum envelope criterion is exact on its stated subsequence, while arbitrary integer w needs the rounded recursion or uniform shell control. No transfer from one finite-field vector to exact complex all-input computation, no automatic arbitrary-N claim, speed/production/bit/stability result or novelty clearance. Preserve the original erroneous statement as source history beside its accepted correction.</t>
  </si>
  <si>
    <t>One fixed ordered generating pair and no extra endpoints in composite/Hankel theorem. No half-length theorem for all mixed composites; branch count is not runtime.</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</si>
  <si>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Full guards remain in the cited source row.</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</si>
  <si>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</si>
  <si>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GENERIC-FUSION-GATE-20261012</t>
  </si>
  <si>
    <t>Generic cyclic and Weyl fusion support barrier</t>
  </si>
  <si>
    <t>Generic complex inputs obey nnz(P(X)x)+t &gt;= N+1 for reduced nonzero cyclic support t, and nnz(Bx) &gt;= max(0,N-m-3ell) for the stated nonzero projective Weyl factors. A common covariance/calibration defect-row union of size s implies N-s exact Fourier rows.</t>
  </si>
  <si>
    <t>Accepted restricted mathematical obstruction, with independent finite certificate controls. Polylog taps give a residual lower bound, not equality for every filter. Dense-residual Theta(N log N) is limited to the stated support-pruned radix-two executor; no unrestricted FFT lower bound or cheap-base impossibility.</t>
  </si>
  <si>
    <t>2026-10-12: source intake reviewed; prose assessment GENERIC_FUSION_REVIEW.md. Related ALG-022 and SPARSE-PREFIX have different kernel/grammar contracts and retain their accepted scope and open obligations. Unranked supplementary source. Reviewed privacy-filtered report SHA256 b2023ec257b581349e6e5825fddf87b362a72e29c324b3de27d674b4bf81f2bb.</t>
  </si>
  <si>
    <t>Retain cheap-base M construction, whole-target implementation/resource and exact grammar-transfer obligations. No gate retirement, rank change or canonical promotion.</t>
  </si>
  <si>
    <t>Useful restriction/countercontrol, with no positive cheap base or general lower bound supplied. Triage from recorded evidence, 2026-10-12; not a proof or novelty probability.</t>
  </si>
  <si>
    <t>Specify an actual cheap base or a caller outside the restricted support-pruned grammar; audit exact grammar transfer and full-target costs before using the obstruction.</t>
  </si>
  <si>
    <t>A source-bound compatible caller or a concrete transfer failure. Preserve the accepted restricted bound; no general Fourier lower bound.</t>
  </si>
  <si>
    <t>STRUCTURED-RESIDUAL-EXECUTOR-20261012</t>
  </si>
  <si>
    <t>PRIMARY-FOURIER | M-PERMUTATION-DISPLACEMENT</t>
  </si>
  <si>
    <t>Dyadic structured residual DFT executor</t>
  </si>
  <si>
    <t>With supplied exact field, primitive N-th root, dyadic N and supplied dyadic divisor m, explicit full output costs O(N[1+log(s*+1)]+m log m) field/index work and O(N) field words/indices. s* is the smaller measured candidate support. Dense C/(u-omega^j) is linear for fixed m with u^N != 1; generic/worst-case execution remains Theta(N log N).</t>
  </si>
  <si>
    <t>Scoped mathematics and static implementation correspondence supported; supplied program not cold-replayed. Two candidate-support censuses plus additional paid linear passes, not a literal two-pass interface. Root validation/preparation, losing candidate work and complete output are charged.</t>
  </si>
  <si>
    <t>2026-10-12: source intake reviewed; prose assessment STRUCTURED_RESIDUAL_REVIEW.md. Related Q07, FUS-05, FUS-11 and Q13 keep their distinct raw-mode, fresh-action, recognition and phase-acquisition interfaces. Unranked supplementary source. Reviewed privacy-filtered report SHA256 0d6ecd97b6cfec359c9f9bcf21ad12e854239a73d874c6fa84a02f5b76cee530.</t>
  </si>
  <si>
    <t>Keep source-bound full-output/counter replay, named caller integration, non-dyadic domains, field/root and general phase discovery, finite-word stability, bit/physical costs and priority open. No gate retirement, rank change or canonical promotion.</t>
  </si>
  <si>
    <t>Theorem 15, pp.1603-1604, uses negation pairing for unitary cosine/sine block diagonalization.</t>
  </si>
  <si>
    <t>Current evidence is static source correspondence and explicitly lacks cold replay, so a bounded execution audit can resolve a concrete gap. Triage from recorded evidence, 2026-10-12; not a proof or novelty probability.</t>
  </si>
  <si>
    <t>Cold-replay the pinned program on declared positive and negative cases, checking full-output equality and every counter, then verify one named caller contract.</t>
  </si>
  <si>
    <t>Independent reproducible source-bound replay and counter reconciliation, or exact mismatch. Preserve two support censuses plus paid linear passes; no literal two-pass or physical-speed claim.</t>
  </si>
  <si>
    <t>ENGINEERING-NTT-BASELINE-20261012</t>
  </si>
  <si>
    <t>Cycle-monodromy rank formula, minimum floor(N/2), unique negation minimizer.</t>
  </si>
  <si>
    <t>Fixed modulus NTT engineering baseline</t>
  </si>
  <si>
    <t>Conventional positive modular DFT over 998244353, dyadic N through 2^23 and admissible Bluestein lengths. Source reports 162 exact input vectors plus heavy controls. Saved warm N=262144 timing ratio (in-house radix-2 time divided by DIF4 time) is 2.3674986456, with equal analytic field-operation ledgers across four schedules; custom complex saved timings are slower than FFTW_ESTIMATE.</t>
  </si>
  <si>
    <t>Static source/CSV/log consistency only; no imported tests, compilation or benchmarks rerun. Warm timing excludes shared plan construction; combined cold plan is not each schedule's independent cold cost. Not an optimized-NTT-library or FFTW win, new asymptotic rate or exact-complex claim.</t>
  </si>
  <si>
    <t>2026-10-12: source intake reviewed; prose assessment ENGINEERING_NTT_REVIEW.md. Separate from Q32's positive normalized F60 p32 certified comparator/API and its remaining deployment obligations. Unranked supplementary source. Reviewed privacy-filtered report SHA256 32b9e8e7c33b69633e1616188b59e0f9ad643677680bbb5b6175ee5900ddf4d8.</t>
  </si>
  <si>
    <t>[2026-10-13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Preserve Q32 acceptance and open obligations. Source-bound reproducible build/runtime qualification and a matched deployment/comparator contract remain open. No gate retirement, rank change or canonical promotion.</t>
  </si>
  <si>
    <t>Pairing is known structure; weighted monomial permutations are a different class.</t>
  </si>
  <si>
    <t>Static source/CSV/log consistency is the current evidence. This is practical qualification rather than theorem novelty. Triage from recorded evidence, 2026-10-12; not a proof or novelty probability.</t>
  </si>
  <si>
    <t>[2026-10-13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Run a reproducible source-bound build and matched cold/warm benchmark only after freezing the hardware, inputs, plan ownership and comparator contract.</t>
  </si>
  <si>
    <t>Independent correctness and reproducibility record with separate per-schedule cold preparation; no optimized-library win inferred from existing static logs.</t>
  </si>
  <si>
    <t>BORROWED-FOURIER-COMPILER-20261012</t>
  </si>
  <si>
    <t>Alternative one-bank Fourier compiler implementation</t>
  </si>
  <si>
    <t>For every r&gt;=1 and arbitrary complex inputs, the accepted local construction uses exactly r data coordinates, O(1+log² r) disjoint shear/monomial layers and polynomial supplied-root preparation. It uses the classical ALG-022/F096 positive unnormalized F=S T diag(d) T^T S factorization. With the existing accepted fixed-C tensor engine and written synchronization/CRT/Bluestein transfer, the exact arithmetic implication is O(N(log N)^(1-a)(log log N)^(1+a)) at that existing saving a. The prior quadratic compiler already supports the same substitution; this is an alternative implementation of prior asymptotic mathematics.</t>
  </si>
  <si>
    <t>["F020","F023"]</t>
  </si>
  <si>
    <t>[2026-10-13; accepted-result cutoff 05:16:43 UTC; bounded later acceptance]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Mathematical construction and charged theorem transfer are accepted in the stated exact-complex/logarithmic-word, supplied-root model; fresh independent bounded local compiler and synchronization reproduction passed. OpenAI formalization introduced 8 October 2026 already supplies exact-width O(log² r), polynomial preparation and a two-bank route. Comparing only its weaker written log⁴ bound was incomplete. One-bank historical originality and total-constant benefit remain unestablished. No new canonical discovery, rank or asymptotic gain.</t>
  </si>
  <si>
    <t>Reviewed 2026-10-12. Original PDF SHA256 bfe36aa3cf26cfda0e74fbab75d1f3d021c9dd98ba78be8c1752bd2f10e651d5; authored ZIP e17f11d2c621430a904b60f9cf0de6226b5b9139993849a770758d50f3d9d729. Corrected binding 351c4e8b155d45933b7719f95eca3930faab3cb0e25895aaeb37fc297d654c39, composition 648a1f1265f63aaf31afc6255a389dd0e9a436261a6c355bbac6ce34acdae6c8, prior supplement 9ac2bf747b0d09453e5a0c61e8b020af9de6471c13c93acf6d12be0993b1e3f4, fresh review a3d749be0fdc19f60f37e48b956692ae27b636d050d26a5db89bd4d9e91eb3db. Fresh 181 local Fourier basis columns, 85 synchronized Fourier columns, 20 dirty-role columns and 7 negative controls passed. Prior revision fd4aeeb2ee4fc729c18d98444fed42fd0529eeeb, FourierWords blob 50e57b23f72e6c830ead098e80776d70e02db646, introduced commit 301488868beec11bfd897168433b0a64f5258559 at 2026-10-08T05:03:50Z.</t>
  </si>
  <si>
    <t>Local ordinary discriminants at odd roots of unity</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</si>
  <si>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Correct the manuscript’s historical comparison and qualify one-bank versus prior two-bank constants under one ledger. The authored 455 modular + 10 characteristic-zero positives and 6 negative controls were not rerun. Fresh bounded checks do not execute the imported fast tensor engine or complete all-length CRT/Bluestein backend; that engine remains an accepted theorem dependency. No Lean rebuild, bit/stability or measured speed claim. Exactly r concerns data registers, not scalar/schedule storage or the copying Python evaluator. Suitable extra power-of-two roots are supplied; no arbitrary-finite-field norm-regularizer theorem or direct O(N) q-kernel oracle follows. Existing F096 tail/forcing branches remain separate.</t>
  </si>
  <si>
    <t>[2026-10-13; accepted-result cutoff 05:16:43 UTC; bounded later acceptance]
Preserve the compiler normalized-cost/historical residual at 32. The bounded external-source semantic audit is complete without a concrete mismatch, conditional on pinned proof dependencies; full Lean kernel/dependency correctness remains unverified. No priority increase or local-comparison reopening. Current priority 32/100 applies to unchanged compiler residual; it is not a novelty probability.
Earlier dated history (preserved verbatim):
[2026-10-13; accepted-result cutoff 04:23:32 UTC; reviewed-results sync]
Independent review closes the matched asymptotic/local-comparison stage at 15 and explicitly recommends 32 for the narrower complete-program normalized-cost/historical-priority residual. Current priority 32/100 applies to remaining work;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</si>
  <si>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PRIMARY-FOURIER | M-PAIRED-JACOBI</t>
  </si>
  <si>
    <t>["FUS-02","FUS-06"]</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</si>
  <si>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No new asymptotic FFT saving over complete cited prior. One-bank historical priority and complete-program constant advantage remain unresolved; upstream global claims are attributed declarations, not independent endorsements.
Earlier dated history (preserved verbatim):
Known/attributed mechanism, prior asymptotic, or no standalone novelty opportunity established for this task. The work-priority score does not claim originality.</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</si>
  <si>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</si>
  <si>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[2026-10-13; accepted-result cutoff 05:16:43 UTC; bounded later acceptance]
Semantic audit is conditional on exact-pin proof validity. One canonical root below 1024*n^3 is supplied for one work unit; exact unrestricted complex and bounded natural-word operations are unit cost. No root-free, bit/stability, exact-n storage, extracted runnable program or practical-speed claim. Do not relabel 53 source-frontier targets as verified proofs.
Earlier dated history (preserved verbatim):
[2026-10-13; accepted-result cutoff 04:23:32 UTC; reviewed-results sync]
A reproducible complete-program normalized-cost pilot and symbolic recurrence audit, or an exact unpriced obligation. Do not infer all-width constants from the finite pilot; do not relabel static upstream theorem declarations as independently kernel-verified. Preserve ALG-022 separate recurrence/F096 obligations.
Earlier dated history (preserved verbatim):
A source-bound exact cost/width comparison and corrected credit, with independently checked representative schedules. No exponent/asymptotic gain is claimed.</t>
  </si>
  <si>
    <t>QTORUS-CONNECTED-MINOR-20261013</t>
  </si>
  <si>
    <t>["Q02","Q08"]</t>
  </si>
  <si>
    <t>[2026-10-13 00:04 UTC; current cycle]
Q-torus restricted obstruction and verified finite positive control
Earlier dated history (preserved verbatim):
Q-torus connected-minor obstruction, two and three fixed orientations</t>
  </si>
  <si>
    <t>Specified N=256 affine-layout paired rank/singular-value constraints and certificate-backed bounds.</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</si>
  <si>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Two independently gauged additive q-torus resolvents with fixed phi=(-c,a+c), m&gt;=4 prime power, are excluded from monomial Fourier equivalence under the exact source grammar.</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</si>
  <si>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Historical novelty unassessed. A finite2-full-spark control is not an all-size theorem, higher-minor certificate, uniform coefficient construction, Fourier algorithm, unrestricted lower bound or bit/conditioning claim.
Earlier dated history (preserved verbatim):
Independent restricted three-orientation obstruction accepted: prime-power m&gt;=5, fixed orientations and guarded independently gauged branches. Original two-orientation theorem retained; historical priority unassessed.</t>
  </si>
  <si>
    <t>Classical nullity and cosine-sine tools; no Toffoli-composed or all-four-stage infeasibility conclusion.</t>
  </si>
  <si>
    <t>Source intake reconciled 12 October 2026. Noncanonical source/workflow view. Library libfile_8a3f2e63a2808191baddbf370337a4c6. Archive SHA256 0cc2147504a83677b16ee9f3f0cb57b62ebe20bb28120167a54b82444f59c690. Source member RESEARCH.md. Source SHA256 17ac34b2c88530c51682f81a936992d36dd25cb1cf0f802f2f2e505068ccb24a.</t>
  </si>
  <si>
    <t>explicit_review_queue</t>
  </si>
  <si>
    <t>[2026-10-13 12:24:37 UTC; frozen accepted-source cutoff]
Parent priority 50 is unchanged. The older three-orientation comparison remains separate; historical originality of the exact five-orientation conjunction is unassessed. Further work needs a fresh exact primary statement mapping orientations, independent gains, both guards and determinant conclusion.
Earlier dated history (preserved verbatim):
[2026-10-13 00:04 UTC; current cycle]
Compare the accepted restricted obstruction and finite positive control with model-matched prior theorems, preserving exact orientations, guards and gains. Identify an exact implication or precisely unmatched clause. The completed finite control is not an open replay task; frozen three-orientation Fourier synthesis remains closed.
Earlier dated history (preserved verbatim):
Compare the accepted connected-zero-minor obstruction with exact prior Fourier-minor and q-torus support theorems, preserving independent branch gains and the three fixed orientations. Keep positive Fourier synthesis in that frozen grammar closed; any changed architecture is a separate task.</t>
  </si>
  <si>
    <t>[2026-10-13 00:04 UTC; current cycle]
Current packet priority50 unchanged for source-bound prior-art/model comparison. Dimensions(3,3,1,2,3), weighted mean2.45. Finite positive-control audit complete/capped15; excluded frozen three-orientation synthesis stays8.
Earlier dated history (preserved verbatim):
The three-orientation obstruction is now independently accepted at its restricted prime-power scope. The packet retains a useful publication/prior-art task; only positive synthesis within the frozen three-orientation grammar has priority8. Triage from recorded evidence, 2026-10-12; not a proof or novelty probability.</t>
  </si>
  <si>
    <t>catalogue exact statement/model/proof status/limitations and source locators; no claim of complete proof reread</t>
  </si>
  <si>
    <t>[2026-10-13 12:24:37 UTC; frozen accepted-source cutoff]
The bounded five-orientation primary comparison is complete. Cross-ratio/cyclotomic exclusion and the guarded cyclic solver reduce to classical mechanisms. The unmatched conjunction is the frozen five-branch sum of independently gauged N=64 resolvents realizing invertibility and all 4,064,256 nonzero 2-by-2 minors with the guarded executor.
Earlier dated history (preserved verbatim):
[2026-10-13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guarded independently gauged branches.44,220 exact controls corroborate the symbolic proof; broader architectures remain open.</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</si>
  <si>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No separate worldwide/model-matched novelty clearance. Preserve the original source attribution; the priority score does not establish originality.</t>
  </si>
  <si>
    <t>[2026-10-13 12:24:37 UTC; frozen accepted-source cutoff]
Retain both 1-beta^m and 1-alpha^m-beta^m nonzero guards. Do not rerun the accepted N=64 control to re-close it. No all-size/higher-minor construction, Fourier algorithm, unrestricted lower bound or worldwide-priority clearance.
Earlier dated history (preserved verbatim):
[2026-10-13 00:04 UTC; current cycle]
Source-bound prior-theorem implication or precisely unmatched clause. Packet priority50 concerns remaining comparison; completed positive-control stage capped15 and excluded three-orientation synthesis remains8.
Earlier dated history (preserved verbatim):
A source-bound prior-theorem implication or precisely unmatched clause. Do not treat the new local proof or44,220 controls as worldwide novelty evidence or an unrestricted Fourier lower bound.</t>
  </si>
  <si>
    <t>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</si>
  <si>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PR622-REPACKING-CANDIDATE-20261013</t>
  </si>
  <si>
    <t>PR622 repacking candidate with withdrawn novelty claim</t>
  </si>
  <si>
    <t>PRIMARY-FOURIER | M-HADAMARD-SEGRE</t>
  </si>
  <si>
    <t>Finite repacking/placement and moment certificate candidate; all-size admission pipeline incomplete.</t>
  </si>
  <si>
    <t>Independent scoped ACCEPT: pinned-profile ordering only. Exact matched moments give PR623 &gt; candidate &gt; PR624 at the actual threshold. Candidate owner maps, upstream admission, all-size transfer and the full algorithm remain unreviewed.</t>
  </si>
  <si>
    <t>Source intake reconciled 12 October 2026. Noncanonical source/workflow view. Library libfile_b20fd393a004819181b2efdb7b279c51. Archive SHA256 afb3280fda31e1a26e72d4dabf7870b9433ceef366114e66151be5e85ef4a05a. Source member README. Original source-member hash is not supplied in this compact register; exact archive is pinned.</t>
  </si>
  <si>
    <t>Characteristic-zero formal series; ordinary z-derivative discriminant; arbitrary fixed odd d with the stated residual guards. Disc(1)=1.</t>
  </si>
  <si>
    <t>If worth retaining, audit candidate owner-map legality and unchanged-provider full admission. Preserve the now-accepted pinned-profile moment ordering and do not repeat it as an open task.</t>
  </si>
  <si>
    <t>Author expressly disclaims novelty and identifies a stronger prior result; the residual value is source verification of a bounded certificate. The pinned-profile comparison is now accepted; scores remain frozen.</t>
  </si>
  <si>
    <t>Author withdrew novelty and identifies the stronger PR623 comparator. The accepted bounded comparison supplies no new FFT or historical-priority credit.</t>
  </si>
  <si>
    <t>Guarded fixed-stage rank-one quotient/common-eigenvector gate and sharpened conditional norm bound.</t>
  </si>
  <si>
    <t>An independently checked legal owner map and full admission contract, or a precise failure. No all-size, FFT, bit-cost or novelty conclusion from the finite profile comparison.</t>
  </si>
  <si>
    <t>Both separated and overlap theorems were accepted in saved independent audits. This catalogue re-read the proofs and qualifications, but did not repeat their computations or create a fresh independent correctness audit.</t>
  </si>
  <si>
    <t>Q2-DENSE-TORUS-20261013</t>
  </si>
  <si>
    <t>Q2 dense non-Fourier torus construction</t>
  </si>
  <si>
    <t>Bounded dense non-Fourier construction and finite stationary-Q test; exact-scalar claims are separate from bit complexity and conditioning.</t>
  </si>
  <si>
    <t>Diagonal equivalence, Segre/common-eigenvector mechanisms classical; singular commutator is not feasibility.</t>
  </si>
  <si>
    <t>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</si>
  <si>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Source intake reconciled 12 October 2026. Noncanonical source/workflow view. Library libfile_72e31c7c40f481919f378d77a03d9624. Archive SHA256 dd8fa0bd6e7c6016922f1f5ab64ea81bcb80931b9f18df15a35dc9db88140e60. Source member THEOREM.md. Original source-member hash is not supplied in this compact register; exact archive is pinned.</t>
  </si>
  <si>
    <t>Audit the full Q2 dense non-Fourier construction and stationary annihilator with the explicit beta^m != 1 row-solver guard. Replay exact positive and negative controls. Keep the accepted documentation correction separate from full theorem or implementation acceptance.</t>
  </si>
  <si>
    <t>New source-only bounded dense construction; the first useful action is correctness/domain audit, not a speed or novelty claim. Triage from recorded evidence, 2026-10-12; not a proof or novelty probability.</t>
  </si>
  <si>
    <t>Plausible specific theorem package; external priority remains unresolved. Standard q-Lucas, Hermite limits, quasi-Laguerre discriminants and hook-Wronskian theory are not new.</t>
  </si>
  <si>
    <t>Independent guarded theorem/solver verification or a specific failure. A non-Fourier dense target gives no Fourier acceleration credit.</t>
  </si>
  <si>
    <t>Only separated or exactly one simple shared residual root at −1. Nonzero residual discriminant/resultant and Disc J are essential. No arbitrary-overlap, repeated-p, all-composite, or globally cleared novelty theorem.</t>
  </si>
  <si>
    <t>PRIMARY-FOURIER | M-MULTISCALE-CHIRP</t>
  </si>
  <si>
    <t>Section 4, pp.1599-1603: multilevel Fourier hierarchy and standard FFT unitary factorization.</t>
  </si>
  <si>
    <t>Full legitimate comparison with Lubinsky–Saff (1987), Zhedanov (1997), and citing local-root/discriminant literature; retain all residual guards.</t>
  </si>
  <si>
    <t>Weyl sparse-inverse support count and strict L&gt;=m+1 pure-shift-resolvent chirp bound.</t>
  </si>
  <si>
    <t>[{"archive_relative_path":"master/fft_research_master_20261009/additions/0400_review_and_infinite_families/ramified_chirp_squarefreeness_0341/RESEARCH_REPORT.md","sha256":"473ff7c3b3031f3cf9d4ef772a41caa574259cc4299c09c91bb629cdb4307c34","inspection":"saved theorem/audit read as inert text"},{"archive_relative_path":"master/fft_research_master_20261009/additions/0400_review_and_infinite_families/ramified_chirp_independent_audit_0352/INDEPENDENT_AUDIT.md","sha256":"f093175f18d1941a99a605a5d816b1db31e5b2c4161ee7df4bf29291ff8eff3c","inspection":"saved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</si>
  <si>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Different factor grammar from FFT; no sufficiency or general runtime lower bound.</t>
  </si>
  <si>
    <t>Canonical row, not each census alias, is counted once; shared family IDs alone do not prove theorem equivalence.</t>
  </si>
  <si>
    <t>PRIMARY-FOURIER | M-OUTER-STABILITY</t>
  </si>
  <si>
    <t>Specified outer-neighborhood and approximate-target inequalities.</t>
  </si>
  <si>
    <t>Fixed affine layout and diagonal-reference proximity; no full architecture exclusion.</t>
  </si>
  <si>
    <t>PRIMARY-FOURIER | Quadratic finite certificates</t>
  </si>
  <si>
    <t>Full-column-rank quadratic rejection, saved N3/N4 instances, exceptional algebraic complex realizations, conditional all-gauge norm gap.</t>
  </si>
  <si>
    <t>[2026-10-12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</si>
  <si>
    <t>Symmetric-square/Segre and Hensel methods classical; no uniform conditioning or all-wiring exclusion. This comparison did not replay the finite certificates.</t>
  </si>
  <si>
    <t>[2026-10-11 14:04 UTC; final independent scope]
The worked all-A implication route is now independently closed; exact historical publication priority remains unresolved. Schultz-Walker arXiv:1202.0199 Theorem 1.1 supplies below-weight-A vanishing but does not alone determine the first surviving coefficients. The complete derivation is an accepted explicit refinement, not evidence that the exact formulas were previously published. Final review Library libfile_770d307623188191a6408f4915be0687 v0; SHA256 45671b26ad19d741ca9a8b08da11db23d946a60f6758f18b98544b2a1a8f860e. Existing provisional rank and named source gaps remain unchanged.
Prior dated record, preserved verbatim:
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
Exact source comparison: 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</si>
  <si>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PRIMARY-THETA | F020; ALG-RS-LOCAL; FUS-02</t>
  </si>
  <si>
    <t>RS recurrence and self-reciprocity root-of-unity factorization static specialized root multiplicities derivative restatements as independent candidates</t>
  </si>
  <si>
    <t>Exact fixed-n moving-z local splitting, ordinary-discriminant coefficients, guarded arithmetic consequences; novelty remains unverified.</t>
  </si>
  <si>
    <t>journal reference page360 and citations9–36 if pursuing earlier attribution Zhedanov1997 fulltext comparison broader exact local-discriminant and arithmetic priority review all-composite half-order simplicity repeated-prime extension uniform unramified content support</t>
  </si>
  <si>
    <t>034c2af8f6b6696d90d2f744e2932740f9fe1696b3a937b984fd7faca4f39b56</t>
  </si>
  <si>
    <t>PRIMARY-THETA | F021; ALG-SCALAR-CHIRP-BANK</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</si>
  <si>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Q02: See Q29 for the broader composite extension. Implementation: Not applicable to abstract proof
Q08: Does not give a uniform growing-degree stability theorem. Implementation: Implementation pending</t>
  </si>
  <si>
    <t>chirp Hankel determinant shifted RS moment annihilator evaluated forced-diagonal product</t>
  </si>
  <si>
    <t>proved_scoped | REVIEW-06 | Internal scoped outcome. Proof/certificate replay limits: replay_status: Uniform generating-series/cluster proof and arithmetic bridge independently read; four full exact small quotient/coefficient controls. Historical complete fixed-base arrays and isolated certificates not replayed.
Source identity/access boundary: 
Documented sanitized exports: f093175f18d1941a99a605a5d816b1db31e5b2c4161ee7df4bf29291ff8eff3c. Original-byte gaps remain preserved.</t>
  </si>
  <si>
    <t>Specified legal-node restrictions, resonance classification, scoped simplicity inputs and common-cycle minimum as application; no new general Padé/Prony theory.</t>
  </si>
  <si>
    <t>accepted_scope: Separated exact cyclotomic order K=dA(A-1)/2 and overlap order L=K+A, with complete signed leading coefficients and exact integer cyclotomic division before reduction.
Model/guards/costs: exact_hypotheses: Characteristic zero; odd root order d; n=Ad+b, A&gt;=1 and 0&lt;=b&lt;d; ordinary derivative discriminant.
Separated: Disc(H_b)*Res(z^d+1,H_b) != 0.
Shared -1: odd b, U=H_b/(z+1), Disc(U)*Res(z^d+1,U)*Disc(J_(A+1)) != 0.
Current half-residual d=3 mod4 refinement: squarefree H_((d-1)/2) suffices, via uniform residual resonance and the characteristic-zero Hermite parameter disk.
Corrections/rejected extensions: excluded_claims: No all-composite or general higher-ramification conclusion.
No transfer of characteristic-zero guard removal to finite characteristic.
Historical exact lower-base computations feed infinite prime families, rather than proving all lower contents.</t>
  </si>
  <si>
    <t>fresh_check_groups: ordinary_discriminant_q1
local_full_discriminant_coefficients
evidence_type: uniform_guarded_local_theorem_with_finite_base_applications
Review record: research_cycle_2104/review06_algebra/PER_ID_OUTCOMES.json; SHA256 6cbe4997dcb79534c20fbdde683346448bd1f0ff1a8944b53d3cc0c5d1e7d363.
Consolidation verifies mapping and hashes; it does not rerun all packet checks. No priority claim.</t>
  </si>
  <si>
    <t>PRIMARY-THETA | Q29</t>
  </si>
  <si>
    <t>Accepted s=3,7,11, prime p=1mod4 family theorem, parity exception and same-component augmented criterion. All-composite/repeated-prime/support questions remain open. d=sp=3mod4 retains resonance and m+1 bank minimum.</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</si>
  <si>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remaining_obligation: None blocks the scoped result. Wider mathematical, implementation, replay and priority boundaries are stated explicitly.
Current supplement treatment: 
Packet priority qualification: novelty_status: q-Lucas/static root factorization and Hermite/discriminant/ramification methods classical; specific moving-zero coefficient and arithmetic combination priority unresolved.
Historical gaps and historical current-overlay text are preserved in the consolidated ledger and A:V.</t>
  </si>
  <si>
    <t>PRIMARY-THETA | ALG-RS-RECIPROCAL-CONTENT; F023</t>
  </si>
  <si>
    <t>no new promotion: reciprocal quadratic discriminant/resultant formulas stay classical</t>
  </si>
  <si>
    <t>Specific reduced-coordinate obstruction and guarded valuation/carry statements.</t>
  </si>
  <si>
    <t>[2026-10-13; accepted-result cutoff 04:23:32 UTC; reviewed-results sync]
The fixed-b=31 original-tau all-A overlap stage is complete at 15. Retain the independently ranked, genuinely broader all-m paired reciprocal-support obligation at 58; it is open and unselected. The currently selected arithmetic lane is the separate existing Q29 t=27 repeated-prime gate at 54. Current priority 58/100 applies to remaining work; it is not a novelty probability.
Earlier dated history (preserved verbatim):
[2026-10-13; accepted-result cutoff 03:48:30 UTC; bounded later-stage sync]
The existing b31 all-A overlap task at 57 is selected after scoped route obstructions. General all-m paired support 58 remains separately open and unselected; no equivalent reformulation is activated. Accepted b31 residual, reciprocal descent, endpoint transport and route-obstruction stages are COMPLETE (priority 15). Dimensions (information gain, tractability, defensible novelty opportunity, scope/impact, evidence readiness)=(4, 3, 1, 3, 3); rubric score 57. Current priority 57/100.
Earlier dated history (preserved verbatim):
[2026-10-13; accepted-result cutoff 03:06 UTC; frozen successor sync]
The exact reciprocal descent and endpoint/Hankel transport are COMPLETE (priority 15); the equivalent uniform support theorem remains genuinely unproved at the existing lead 58. Dimensions (information gain, tractability, defensible novelty opportunity, scope/impact, evidence readiness)=(4, 2, 1, 4, 4); rubric score 58. Current priority 58/100 measures remaining work only.
Earlier dated history (preserved verbatim):
[2026-10-13; full status reconciliation]
Current next-work priority58 replaces completed b31 residual60. Dimensions (information gain4, tractability2, novelty opportunity1, scope impact4, evidence readiness4), weighted mean2.9. Completed b31 construction/review are15; distinct all-A b31 overlap57. These are work priorities, not probabilities or novelty judgments.
Earlier dated history (preserved verbatim):
[2026-10-13; current lead clarified]
Current lead remains b31 ordinary-residual certification60, a distinct unstarted successor to completed b29 overlap15. Separate open structural tasks are the broad four-channel gate58 and the endpoint-specific bound53. This row’s score60 belongs to the b31 residual task, not the endpoint task.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The old b29-overlap task is COMPLETE15. Current distinct bounded successor: b31 ordinary residual60, dimensions(4,3,1,3,4), weighted mean3.0. Structural all-m reciprocal gate58 is separate; b31 overlap57 is optional.
Earlier dated history (preserved verbatim):
[2026-10-13 00:12 UTC; independent b29 ACCEPT]
Current distinct b29 all-A overlap gate priority60, dimensions(4,3,1,3,4), weighted mean3.00. The b29 residual independent-review stage is now COMPLETE/capped15. Historical F02067, b29 construction proposal65 and review proposal73 remain dated history.
Earlier dated history (preserved verbatim):
[2026-10-13 00:04 UTC; current cycle]
Current b29 independent-review successor priority73. Dimensions(4,5,1,3,5), weighted mean3.65. Author certificate is ready but independent review is pending. Historical F02067 and earlier b29 construction proposal65 remain dated history; completed b27 stages capped15.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</si>
  <si>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PRIMARY-THETA | C03; ALG-RECIPROCAL-PENCILS</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</si>
  <si>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</si>
  <si>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[2026-10-13; accepted-result cutoff 04:23:32 UTC; reviewed-results sync]
Incremental fixed-b certificate closure with classical supporting tools; historical novelty and general support remain unresolved. No FFT/runtime improvement.
Earlier dated history (preserved verbatim):
[2026-10-13; accepted-result cutoff 03:48:30 UTC; bounded later-stage sync]
Classical kernel/resultant/Frobenius tools and scoped route obstructions, plus fixed-b certificate engineering; historical novelty unresolved. No all-m support theorem, characteristic-zero counterexample or FFT/runtime improvement.
Earlier dated history (preserved verbatim):
[2026-10-13; accepted-result cutoff 03:06 UTC; frozen successor sync]
Classical quadratic reciprocal descent specialized to exact RS valuations/certificates; endpoint transport is a classical supporting corollary. No established historical novelty, new general reciprocal-polynomial mechanism or FFT improvement.
Earlier dated history (preserved verbatim):
[2026-10-13; full status reconciliation]
Accepted incremental fixed-b residual theorem using inherited/classical machinery. Uniform support and all-A overlap remain separate. Primary-literature comparison is still required for novelty claims; no worldwide priority, general theorem or FFT improvement is inferred.
Earlier dated history (preserved verbatim):
[2026-10-13; post-checkpoint successor intake]
Fixed-b extension using inherited/classical machinery; no historical novelty, arbitrary-b or FFT/runtime promotion.
Earlier dated history (preserved verbatim):
[2026-10-13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</si>
  <si>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Universal arbitrary-pencil factorization remains supporting explicit formula candidate with classical mechanism; source gives no exact match and does not clear priority.</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</si>
  <si>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Preserve completed b27 certificate; review the exact fusion with accepted overlap/separation guards and assess historical antecedents. Any b29/general-b extension requires a separate task and score.</t>
  </si>
  <si>
    <t>PRIMARY-THETA | FUS-06</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</si>
  <si>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scored lead pass condition clarified]
Current b31 ordinary-residual60 pass/stop: one sealed exact b31 residual certificate with both endpoint guards, fully guarded resultant/discriminant, actual-degree reversal and complete primitive odd-order filtering for d&gt;31, cold replay and corruption controls, followed by independent review; otherwise the first complete exact order-filter obstruction or declared resource limit with unreduced factors and unresolved orders. Endpoint-specific53 has its own separate pass condition below; four-channel58 and optional b31 all-A overlap57 also remain distinct.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</si>
  <si>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Fixed-degree local conditioning with stated legality and guard boundaries; LS asymptotic distribution is a different regime.</t>
  </si>
  <si>
    <t>PRIMARY-THETA | ALG-EVEN-PRONY-EXTRA-POLE; F143</t>
  </si>
  <si>
    <t>chirp Hankel determinant is row-reversed Theorem3.2</t>
  </si>
  <si>
    <t>Accepted h≤Q≤h+1 legal construction; no h-pole optimum or new general moment theory.</t>
  </si>
  <si>
    <t>["F016"]</t>
  </si>
  <si>
    <t>Randomized Gaussian-padded all-length approximation</t>
  </si>
  <si>
    <t>["FUS-01"]</t>
  </si>
  <si>
    <t>Mackey–Mackey–Mehl–Mehrmann (2011); Bodin–Dèbes–Najib (2008) | NEW-17; Q35</t>
  </si>
  <si>
    <t>["Q16"]</t>
  </si>
  <si>
    <t>[2026-10-10; bounded priority assessment] The generic reciprocal-coprimality criterion is an elementary synthesis of grade-aware reversal and irreducible associate-versus-coprime facts (Mackey et al., Definition 3.3, Lemmas 3.7, 3.9, 5.4–5.5; pp.59–61, 64–65; https://emis.de/ft/15456) with generic linear-family irreducibility over the rational parameter field (Bodin et al., §1.4 and discussion before Theorem 2.1; pp.4–5; https://pro.univ-lille.fr/fileadmin/user_upload/pages_pros/pierre_debes/A46-BDN1IrredHyper.pdf). Treat this as an attributed supporting lemma, not a new general theory.</t>
  </si>
  <si>
    <t>The Fourier-specific recurrence envelope, zero-node axis-minor test, simultaneous distinct nonzero legal-node existence and count-preserving reconstruction remain candidate contributions. The independently accepted bound is 2N−2floor((N+10)/8)+2 = 7N/4+O(1), all odd N≥23, over a finite splitting extension of Q(q). No inspected source established the full restricted four-orientation theorem.</t>
  </si>
  <si>
    <t>Historical priority remains unresolved. The exact linear-space criterion was not located verbatim, but that does not make the elementary synthesis a major novelty. Barnett (1971) was inspected only at abstract level. A simultaneous count-preserving equivalence for the full weighted four-orientation model remains open. No optimality, K-split attainment, efficient preparation or faster FFT claim. Reciprocal coprimality alone still does not imply full physical axis rank.</t>
  </si>
  <si>
    <t>For fixed 0&lt;alpha&lt;1/2,c&gt;0, each fixed x independent of fresh states, all sufficiently large integer N: ||Xhat−U_N x||inf&lt;=C_alpha N^−alpha||x||2 except probability &lt;=N^−c. Independent real/imag medians use 2h−1 rows, h&gt;(1+c)/(1−2alpha).</t>
  </si>
  <si>
    <t>Assessment PRIORITY_UPDATE.md SHA-256: 3daef14867fabe12205feb24d9fa72573799fb0654fc3dad61f4827b67d45eb0. SOURCE_ACCESS_RECEIPT.json SHA-256: 237630a8417cdbace3fc58c678d598713609202ece20f8b1ede0d93d8760e91d. These identify the assessment and coverage receipt, not hashes of the cited papers.</t>
  </si>
  <si>
    <t>Ideal exact complex arithmetic with supplied exact length-dependent Gaussian/phase/root base constants and normalizers. O(log N)-bit integer work. Bounded fair-bit rejection repair charges every trial and adds exp(−Omega(log²N)) abort.</t>
  </si>
  <si>
    <t>Independent theorem audit supports asymptotics; number theory unconditional. Finite-word implementation not certified.</t>
  </si>
  <si>
    <t>Giordano Bruno–Salizzoni; González Vasco–Rötteler–Steinwandt; Stanley; Bergeron–Hohlweg–Zabrocki; Erdős–Faigle–Kern | NEW-16; SCHUR-V28</t>
  </si>
  <si>
    <t>Candidate mechanism/all-length accounting, not novel approximation headline on dyadic lengths: HIKP 2012 already implies O(N) dense output at this weak scale there. All-length same-model comparison still unresolved.</t>
  </si>
  <si>
    <t>[2026-10-10; bounded priority assessment] Permutable-subgroup structure, normal prime-index chain constructions, connectivity sets and Coxeter support are established. Inspected: Giordano Bruno–Salizzoni, Theorem 1.4 and Lemma 2.4 (https://arxiv.org/pdf/2001.02419); González Vasco et al., Definition 2.1 and Proposition 3.1; Stanley, equation (1), Proposition 1.1 and Theorem 1.2 (https://math.mit.edu/~rstan/papers/decset.pdf); Bergeron et al., equation (3), Definition 1 and Theorem 2 (https://arxiv.org/pdf/math/0509271). The p-group numerical bound and solvable construction use elementary standard mechanisms.</t>
  </si>
  <si>
    <t>Tolerance exceeds typical dense-spectrum bin scale by N^(1/2−alpha). No endpoint alpha=1/2, no relative per-bin/l2 approximation. Prototype fixed seed is not fresh randomness; sampler repair is theoretical; overflow/NaN and rounding guards incomplete.</t>
  </si>
  <si>
    <t>The complete prefix extremum, necessity and uniqueness of the recursive optimizer hierarchy, and exact labeled count remain candidate contributions for all finite p-groups and, separately, all finite quasihamiltonian groups. The S3 optimum 7 with 360 maximizers, including 144 nonhierarchical orders, precisely limits the equality/count extension. Correctness acceptance is unchanged; historical priority remains unresolved.</t>
  </si>
  <si>
    <t>Complete all-length sparse-FFT/NUFFT/model comparison and analytic exposition; independent finite-precision and production validation are absent.</t>
  </si>
  <si>
    <t>EFK coverage remains incomplete (DOI https://doi.org/10.1017/S0963548300000377). Retain the corrected p.326 empty-minimum comparison; its antichain inequality does not directly accept a whole prefix chain. Lemma 2.1, Theorem 2.1, remaining Section 4, Proposition 5.1 and Corollary 6.1 were not fully read. Both 12-page PDFs yielded no usable text/images in this pass; local downloads returned HTTP 403. EFK has not been ruled out in full. No all-solvable or all mixed-order nilpotent upper bound is claimed.</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</si>
  <si>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</si>
  <si>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Finite Network Improvements for the Exact Discrete Fourier Transform; existing Q01/Q11/Q16/Q32/Q34 comparison. Shea source commit c83ab6ba4fe3f2c1d6b86e56299f360be2f253b4; Sussman source commit 9c94857bbaee886f8649edee0bc2d3c738f9555e.</t>
  </si>
  <si>
    <t>Source lookup completed. Named project selects all-length exact-DFT exponent saving delta=0.000754736 in T(n)=O(n(log n)^(1-delta)); stronger comparable repository-reported saving found: delta=0.0008762478. These are upstream source reports, not independently rebuilt proofs in this comparison and not an exhaustive worldwide frontier. Exact complex field operations, specified roots, logarithmic-word indexing and charged preparation/movement are the comparator model; no practical speed claim.</t>
  </si>
  <si>
    <t>Q16: Proof closed. For fixed 0&lt;α&lt;1/2 and c&gt;0, all-length O(N) dense output has ||error||∞ ≤ Cα N^(−α)||x||₂ with probability ≥1−N^(−c), using fresh randomness per fixed input.</t>
  </si>
  <si>
    <t>Q16: Weak-approximation headline has strong prior art. Exact transfer priority unresolved.</t>
  </si>
  <si>
    <t>Accepted finite Green existence and algebra remain valid but supply no demonstrated improvement under this contract. NF06 F4 uses four resolvents, not four scalar gates; conditional cached-constant work is 52 complex multiplications and 40 additions. Phase56 proves only N5/7/8/11/13, with no uniform synthesis. Phase43 N32 certifies four rows and excludes full DFT in the same box. Q11 five-dimensional Cq is a different target; its growing full B_N baseline is quadratic. CFGL literal scalar core is Theta(N log N).</t>
  </si>
  <si>
    <t>A competing claim needs finite exact coefficient preparation from allowed primitives; the required C-tensor action for every replication parameter and arbitrary data/dirty scratch; every physical recursive call and endpoint correction in a width histogram; linear charged adapter work/storage; a strict rational moment certificate and positive-gap Fourier absorption proof. None follows merely from finite existence, Green term count or parameter count. No new theorem, canonical count, rank, novelty or completed broad research gate is asserted.</t>
  </si>
  <si>
    <t>Source comparison report SHA256 f3efc5fbe9075d6470c150e699ccaaf6313ba58ee87a6da2942b41d8c066f471; local accepted-result comparison SHA256 64da4d58e645c42c782807c04d2d40f53f3e6ee01a58316caf08b35c0000f020. Pinned sources: https://github.com/shea256/fourier-transform-below-nlogn/tree/c83ab6ba4fe3f2c1d6b86e56299f360be2f253b4 and https://github.com/jacobalansussman/wht-power-saving-lean/tree/9c94857bbaee886f8649edee0bc2d3c738f9555e. Original accepted scientific reports and cost ledgers are source-bound; no upstream Lean/verifier rebuild was performed this turn.</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</si>
  <si>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Bounded blocker review is complete; the engine itself remains open.</t>
  </si>
  <si>
    <t>proved_scoped | REVIEW-16 | Internal scoped outcome. Proof/certificate replay limits: historical_execution_status: Historical audit counts are attributed evidence only; original compilers and their recorded suites were not rerun.</t>
  </si>
  <si>
    <t>accepted_scope: Gaussian/Green route: for fixed 0&lt;alpha&lt;1/2 and c&gt;0, every fixed input independent of fresh states has all-bin error &lt;=C_alpha N^-alpha ||x||_2 with failure &lt;=N^-c for sufficiently large integer N, using O_(alpha,c)(N log log N) ideal work and O(N) storage. The separate current HIKP/sparse-interpolation transfer provides O_(alpha,c)(N) at the same weak norm scale.
Model/guards/costs: cost_and_preparation: Gaussian long K=Q/M transform costs O(N); short filters supply the remaining log log N. Kernel banks O(HL) and constant-number row work, every read/write and segment counted. Fresh exact fair-bit pair trials capped at Theta(log^2 Q) cost O(log^3 Q) bits per row plus paid gcd/index work, with exp(-Omega(log^2 N)) abort added. A bounded-uniform-integer oracle or expected rejection model must instead be labeled explicitly. HIKP transfer inherits its sparse arithmetic/filter model and leaves finite-word sparse-engine certification open.
model_and_quantifiers: Ideal exact complex arithmetic with supplied exact length-dependent Gaussian/root/phase bases and normalizers, O(log N)-bit indexing. Fixed input independent of fresh randomness. Coordinatewise complex sup error relative to total input Euclidean norm. No per-bin relative error or relative-l2 guarantee; no alpha=1/2 endpoint. A deterministic public PRNG seed is not the theorem’s fresh-randomness quantifier.
Corrections/rejected extensions: rejected_or_unsupported_extensions: Gaussian/Green itself is proved O(N).
One sampled map works simultaneously for all or seed-adaptive inputs.
Binary64 production or exact random draws are certified by prototype tests.
No abort event needs charging.
The all-length weak-accuracy headline establishes novelty.</t>
  </si>
  <si>
    <t>proof_review: Gaussian Poisson summation bounds alias plus tail uniformly on touched blocks; the projected block has norm M, not 1. Phase error is applied to the ideal row. Rough padding gives Q=4N+N^o(1), M=Theta(log N), and weighted masked-projector covariance gives B^2=O(log N/N). Chunked FIR costs O(N log L+(r+1)HL log L); supplied exact Gaussian/phase base constants permit charged linear recurrence generation, not rational construction of exponentials. One row failure is O(log N N^-(1-2alpha)). With 2h-1 independent rows and h&gt;(1+c)/(1-2alpha), separate real/imag medians and a 2N union bound absorb logarithms and yield N^-c. The exact Green antiperiodic scan and weighted PSD covariance are bound to the separately fetched complete rough/Green audit. Current S6 uses alpha&lt;beta&lt;1/2 and sparse scatter into centered interpolation; it is a different algorithm.
fresh_check_groups: F016_exact_Green_decoder
F016_Green_antiperiodicity
F016_exact_unbiased_projection
F016_pair_sampler
F016_median_exponents
F016_Gaussian_exponents
F016_Gaussian_numeric_only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</si>
  <si>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Finite-word probability, coefficient generation/roundoff, numerical range and production executor certification remain open.
General exact FFT improvement is not supplied.
The HIKP dependency is inspected and accepted in its current ideal contract, not independently reimplemented or historically prioritized.
Current supplement treatment: current_overlay: Current Q16 O(N) is P05/S6 plus acceptance R18, pinned separately. Its published primitive is HIKP Theorem 4.4/Lemma 4.3; its centered interpolation is a separate complete proof. Neither overlay changes Gaussian implementation complexity or certifies fixed-word HIKP.
Packet priority qualification: No priority assessment or upgrade in this consolidation.
Historical gaps and historical current-overlay text are preserved in the consolidated ledger and A:V.</t>
  </si>
  <si>
    <t>Research overview — ranked work and closed stages</t>
  </si>
  <si>
    <t>novelity breakthough | Provisional significance and novelty screening</t>
  </si>
  <si>
    <t>Existing records matched by stable ID. Overview source links are a verified snapshot: refresh them after source-tab reordering. Use novelty column R for dynamic canonical navigation.</t>
  </si>
  <si>
    <t>How to read the colors</t>
  </si>
  <si>
    <t>[2026-10-13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Accepted at its explicitly guarded scope in the recorded internal review; this ranking adds no proof or replay acceptance.</t>
  </si>
  <si>
    <t>GREEN = a specified research task remains; it may be proof/construction, review/replay, prior-work comparison, implementation/extension or missing source. RED = the exact named scope/stage/route is closed. Completed scoped theorems can coexist with open parent tasks. Work scores are priorities, not correctness/novelty probabilities.</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</si>
  <si>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B | specialized result; historical novelty unassessed here. Exact historical priority remains unverified; accepted proof and an unsuccessful prior-work search do not certify novelty.</t>
  </si>
  <si>
    <t>327 overview records: 282 TO RESEARCH + 45 CLOSED</t>
  </si>
  <si>
    <t>[2026-10-13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</si>
  <si>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282 research-open records; 45 named scopes/tasks CLOSED; 249 distinct open-work bundles, 244 dispatch-eligible. All 331 IDs, 327 overview rows, 178 canonical claims and 216 novelty views remain unchanged. Cutoff 05:16:43 UTC: later scoped acceptances integrated; completed PREFIX escape, F014 shared comparison and F015 comparison are inactive at 15. Broader parents and historical scores remain. PREFIX consolidation and Q16 diagnostic v2 are pending; tensor full kernel/dependency correctness and historical novelty are unverified.</t>
  </si>
  <si>
    <t>178 canonical claims + 38 supplemental views. Match rows by Claim ID. Current work priority /100 is in U; A is historical family order. Supplemental views are not new canonical discoveries; worldwide priority is not certified.</t>
  </si>
  <si>
    <t>Historical order</t>
  </si>
  <si>
    <t>All-row statement screening; selected family-level literature comparisons only. An unrestricted exact sub-N log N DFT algorithm is not established in this project. A separate OpenAI preprint states an all-length sub-N log N bound in an exact-complex, supplied-root model; its attribution, statement and model are verified, but its correctness has not been independently validated in this review. The project's rank-7 theorem is finite-word approximate evaluation of represented inputs and is not a same-model competitor.</t>
  </si>
  <si>
    <t>Stable ID / parent</t>
  </si>
  <si>
    <t>Remaining action</t>
  </si>
  <si>
    <t>Research or stage</t>
  </si>
  <si>
    <t>Status</t>
  </si>
  <si>
    <t>What is closed / still open</t>
  </si>
  <si>
    <t>Strongest verified result</t>
  </si>
  <si>
    <t>Current lane</t>
  </si>
  <si>
    <t>Source rows</t>
  </si>
  <si>
    <t>Evidence / review</t>
  </si>
  <si>
    <t>Source verified UTC</t>
  </si>
  <si>
    <t>Family rank is provisional; members are not necessarily equivalent. Review depth and limitations are part of every assessment. Unranked records retain their stated B/C/D/O assessment; a blank rank is not missing proof or a novelty verdict.</t>
  </si>
  <si>
    <t>Historical family ordinal (not current score)</t>
  </si>
  <si>
    <t>Assessment band</t>
  </si>
  <si>
    <t>["F018"]</t>
  </si>
  <si>
    <t>Claim ID</t>
  </si>
  <si>
    <t>Record kind</t>
  </si>
  <si>
    <t>Research family</t>
  </si>
  <si>
    <t>Bounded-separator inverse-sum obstruction</t>
  </si>
  <si>
    <t>Role / deduplication</t>
  </si>
  <si>
    <t>Potential significance</t>
  </si>
  <si>
    <t>Novelty evidence</t>
  </si>
  <si>
    <t>Correctness status (attributed)</t>
  </si>
  <si>
    <t>["FUS-03"]</t>
  </si>
  <si>
    <t>Review depth this pass</t>
  </si>
  <si>
    <t>Claim and current scope</t>
  </si>
  <si>
    <t>Model / assumptions</t>
  </si>
  <si>
    <t>Limitations / open obligations</t>
  </si>
  <si>
    <t>Next novelty check</t>
  </si>
  <si>
    <t>Primary literature / overlap</t>
  </si>
  <si>
    <t>["Q04"]</t>
  </si>
  <si>
    <t>Proof and audit locators</t>
  </si>
  <si>
    <t>Canonical source row</t>
  </si>
  <si>
    <t>Historical priority wording</t>
  </si>
  <si>
    <t>External novelty review state</t>
  </si>
  <si>
    <t>1</t>
  </si>
  <si>
    <t>A | focused candidate; bounded comparison; priority unresolved</t>
  </si>
  <si>
    <t>Current new-result view (not a new-discovery count)</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</si>
  <si>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</si>
  <si>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t>
  </si>
  <si>
    <t>PREFIX | Prefix-stabilizer extrema, optimizer hierarchy and labeled counts</t>
  </si>
  <si>
    <t>Lead supplemental result in this family; historical refinements grouped once</t>
  </si>
  <si>
    <t>TO RESEARCH</t>
  </si>
  <si>
    <t>Specialized theorem with cross-domain combinatorial reach</t>
  </si>
  <si>
    <t>[2026-10-12 01:35 UTC; independently accepted bounded uniform PREFIX source comparison]
For every prime r&gt;=5, two genuine minimum-length unique-product signatures of D8×C3×Cr share ordered type(2,2,2,3,r) and length r+9 but, under the specified last-coordinate-fast flattening, have scores76r−24 and70r−24 with proper generated-prefix subgroup versus B=G. Thus signature group/length/type alone does not determine fixed-decoder prefix optimality or escape. This symbolic comparison preserves the accepted uniform maximum/escape theorem and unrestricted optimizer classification; it does not classify all escape maximizers.
Earlier dated history (preserved):
[2026-10-11 16:05 UTC; bounded all-b known-bound comparison]
No direct derivation of the accepted all-b PREFIX theorem from the examined classical statements was established. A legitimate weighted incidence encoding gives the elementary cap N(A+B+AB), leaving a compatibility loss Δ≥NAB to recover the target N(A+B). Minimum-length logarithmic signatures, even same-type amalgamated-transversal ones, do not uniformly decode into prefix-optimal orders: the reported C24 pair has type (3,2,2,2), minimum length 9, and scores 23 versus 52. These are failures of two specified reductions, not historical-novelty proof or exclusion of all classical routes.
Prior dated record, preserved verbatim:
[2026-10-11 16:00 UTC; final all-b independent acceptance]
The accepted objective-specific maximum and complete optimizer-necessity theorem now cover H×C_(p^b) for every integer b≥0, any finite q-group H, and distinct primes p,q. This expands the same PREFIX family. No new historical equivalence search is certified by this proof audit; branching and factorial/product counting remain classical mechanisms.
Prior dated record, preserved verbatim:
[2026-10-11 15:45 UTC; final independent scope acceptance]
The accepted objective-specific maximum and complete optimizer-necessity theorem now also cover H×C_(p²), with H any finite q-group and p≠q prime. This is a scope extension of the same PREFIX family. No new historical comparison was performed for this extension; branching and factorial/product counting remain classical mechanisms, not standalone novelty claims.
Prior dated record, preserved verbatim:
[2026-10-11 14:47 UTC; final H×C_p acceptance and bounded prior-work comparison]
Plausible structural extension: the objective-specific maximum and necessity of the complete optimizer hierarchy now extend to H×C_p for any finite q-group H and prime p≠q, including nonpermutable H. Coset-dependent local choices already occur in older logarithmic-signature constructions (BDW2011 Algorithm 5.2); independent branching alone is not a novelty claim. Unique top recovery and labeled recursion are consequences using classical counting. No exact earlier equivalent was located in this bounded comparison; worldwide priority remains unresolved.
Prior dated record, preserved verbatim:
[2026-10-11; completed scoped originality audit] Plausible new structural strengthening: necessity of a recursively consecutive maximal-subgroup coset hierarchy for every optimizer, with independent subgroup choices across branches, for pairwise-permutable-subgroup groups and separately all finite p-groups. The labeled enumeration mechanism and cyclic prime-power formula are classical counting; unique top-subgroup recovery is a short structural consequence. Worldwide priority remains unresolved.
[Earlier record preserved below]
Focused candidate; historical priority unresolved. The strongest increment is the complete optimizer/coset-hierarchy characterization and unique recovery of the top subgroup. The labeled-count recurrence is a consequence using classical maximal-subgroup recursion and factorial/product enumeration, not a new counting method.</t>
  </si>
  <si>
    <t>Exact independently routed sums, arbitrary zero endpoint weights; no row-degree restriction. Complex norm/flat-unitary comparison.</t>
  </si>
  <si>
    <t>accepted</t>
  </si>
  <si>
    <t>Unresolved worldwide priority; negative search results are not novelty proof.</t>
  </si>
  <si>
    <t>Term count≠runtime. No products/shared evaluator bound; fixed positive-error tolerance does not automatically force logarithmic r. Independent routing and bare-cycle multiplicity were already covered.</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</si>
  <si>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OPEN: the specified successor remains; accepted named stages are complete at their exact scopes.
Earlier dated history (preserved verbatim):
[2026-10-13; full status reconciliation]
OPEN69: uniform group-transfer validation. Conditional unrestricted optimizer classification/count and uniform CUT stages are COMPLETE15. Primary EFK comparison60 remains separate.
Earlier dated history (preserved verbatim):
[2026-10-13; corrected-v2 uniform PREFIX acceptance]
Uniform CUT/group-value task is now COMPLETE15. NEW-16 remains TO RESEARCH only for distinct unrestricted optimizer69 and historical comparison60 obligations; escape optimizer classification remains open and outside the selected successor.
Earlier dated history (preserved verbatim):
[2026-10-13; post-checkpoint successor intake]
Parent remains TO RESEARCH for the distinct successor; completed-scoped stages are capped15.
Earlier dated history (preserved verbatim):
[2026-10-13 00:04 UTC; current cycle]
Parent/source record remains open only for its separately ranked successor.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t>
  </si>
  <si>
    <t>Application-level GIRS/TQS/independent-axis/structured-sum comparison. Preserve correction-inclusive and arbitrary-field siblings without claiming full subsumption.</t>
  </si>
  <si>
    <t>[{"archive_relative_path":"addendum/new_research_addendum_20261010/source_packages/pseudoforest_separator_independent_audit_0452/SEALED_PROOF.md","sha256":"1a4f7ef0ab59e61250d63999e11822539049ec0c6b2f62d29564b44c959bd856","inspection":"Theorem and/or accepted audit read as inert text in this pass; no supplied program executed, imported, compiled or AST-parsed."},{"archive_relative_path":"addendum/new_research_addendum_20261010/source_packages/pseudoforest_separator_independent_audit_0452/PRIMARY_SOURCE_COMPARISON.md","sha256":"e1bb88cb06c026b0f3593f8cc986223c9f16c1ffde2f46f1bbade17223714548","inspection":"Theorem and/or accepted audit read as inert text in this pass; no supplied program executed, imported, compiled or AST-parsed."}]</t>
  </si>
  <si>
    <t>[2026-10-13;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21:36 UTC; current accepted-scope cross-view reconciliation]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Earlier dated history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</si>
  <si>
    <t>Q04: Proof closed. Accepted 9^r separator cutoff retained. New autocorrelation-deficit theorem adds asymmetric arbitrary-abelian block bounds and legal p-coprime trimming.</t>
  </si>
  <si>
    <t>Q04: Final Delvaux–Van Barel 2008 comparison complete. no matching inverse sum separator theorem in DV2008 final; worldwide unresolved. Classical overlap: Flat unitary/support uncertainty background: Theorem 1 and Lemma 2, pp.1588-1589.
Exact source comparison: PRIMARY-FOURIER. Classical overlap: Flat unitary/support uncertainty background: Theorem 1 and Lemma 2, pp.1588-1589. Retained: Exact routed-inverse-sum cutoff N&lt;=qb9^b+q(3^b-1), diagonal variant, q=2 sparse-column result, stated fixed-branch approximation bounds. Remaining: Classical nullity/separators/stable rank are not new primitives. No optimality of 9-base or unrestricted FFT arithmetic lower bound.</t>
  </si>
  <si>
    <t>Q04: Finite-stage certificate reconstruction is separate Q33. Implementation: Not applicable to abstract proof</t>
  </si>
  <si>
    <t>proved_scoped | REVIEW-07 | Internal scoped outcome. Proof/certificate replay limits: accepted_dependency_status: Matching relevant proof/review bodies read; exact source pins and receipt bindings recorded. Historical exhaustive computations not silently promoted to fresh runs.</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</si>
  <si>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t>
  </si>
  <si>
    <t>[2026-10-13; source cutoff 10:52 UTC; newly recovered-source proposal]
Main group route accepted; parent publication/attribution open
Earlier dated history (preserved verbatim):
[2026-10-13; accepted-result cutoff 05:16:43 UTC; bounded later acceptance]
Escape COMPLETE 15; parent OPEN; consolidation pending; EFK blocked 60
Earlier dated history (preserved verbatim):
[2026-10-13; accepted-result cutoff 04:23:32 UTC; reviewed-results sync]
OPEN 64: p=3 exhaustiveness; p&gt;=5 escape stage COMPLETE 15
Earlier dated history (preserved verbatim):
[2026-10-13; accepted-result cutoff 03:48:30 UTC; bounded later-stage sync]
OPEN (priority 64) small-prime necessity; large-prime escape stage COMPLETE (priority 15)
Earlier dated history (preserved verbatim):
[2026-10-13; accepted-result cutoff 03:06 UTC; frozen successor sync]
OPEN (priority 64) selected escaping-equality extension; original all-prime theorem COMPLETE (priority 15)
Earlier dated history (preserved verbatim):
[2026-10-13; full status reconciliation]
Current lead: uniform group-transfer validation69; conditional optimizer complete15
Earlier dated history (preserved verbatim):
[2026-10-13; corrected-v2 uniform PREFIX acceptance]
Current lead: conditional unrestricted optimizer necessity/count69. Secondary: primary historical comparison60. Completed CUT15.
Earlier dated history (preserved verbatim):
[2026-10-13; post-checkpoint successor intake]
Current successor priority76/100
Earlier dated history (preserved verbatim):
[2026-10-13 00:04 UTC; current cycle]
Current next action 71/100
Earlier dated history (preserved verbatim):
TOP priority</t>
  </si>
  <si>
    <t>accepted_scope: Current cutoff N&lt;=q r 9^r+q(3^r-1), or N&lt;=4q r 9^r+2q(3^r-1)+2 with diagonal; q=2 suffices for invertible column-two supports.
Model/guards/costs: essential_assumptions: Complex flat normalized unitary target
r,q&gt;=1
Each inverse exists
Each symmetric bipartite support has required weighted half-separators
Independent permutation-contained endpoint supports, zero weights allowed
charged_cost_scope: All branches paid; certificate graph/linear algebra costs distinct from arithmetic application.
Corrections/rejected extensions: current_scope_reconciliation: Recovered accepted 9^r and q=2 refinement supersedes assigned historical 36^r constants.
rejected_or_open_extensions: Higher sparsity alone gives no bounded separator
No products/interleavings or unbounded-separator theorem
Fixed-r approximation floors do not imply log-N branch bound at fixed positive error
No shared-arithmetic runtime lower bound</t>
  </si>
  <si>
    <t>fresh_verification: 99,494 color-count and 32 integer threshold/recurrence controls
proof_kind: uniform graph/rank/analytic theorem
Review record: research_cycle_2110/review07_weyl/PER_ID_OUTCOMES.json; SHA256 7e95bad2515c24c67d2e7474abafd54f6e980173123b8a5d9cd65707fa968bce.
Consolidation verifies mapping and hashes; it does not rerun all packet checks. No priority claim.</t>
  </si>
  <si>
    <t>[2026-10-12 17:13 UTC; independently accepted uniform p11 PREFIX slice]
Fresh reviewer code verifies 919370 affine rows and 4596850 exact scalar inequalities, all 40 cones and 133 prime bases, 17 negative controls, literal graph comparisons at r=13,19,89, direct actual-group witnesses and the D8 labeled count 2432. Every terminal slope is 16720 and the t=9 value is 190(792+rho)−87. Independent graph/mask order, interval-based conflicts, vector Bellman maxima, finite C++ checker and Python prime sieve cross-check the proof. All outputs from portable cold replay agree semantically, excluding wall times; only newly authored reviewer programs execute. Exact arithmetic and bounded int64/mask safety are verified; diagnostics are not full peak-memory/RSS or runtime guarantees.
Earlier dated history (preserved):
[2026-10-12 13:03 UTC; independently accepted p=7 uniform PREFIX extension]
Fresh independent implementation checks 325,326 certificate rows and 1,626,630 inequalities,24 reduced residues modulo 56, all 117 reduced finite bases below 280, plus 8,013,159 literal graph-pair controls, actual labeled witnesses and the D8 exhaustive count. All 12 negative tests reject, including the preserved shorter-fit failure 3464&gt;3463. Complete portable reviewer cold replay passes without candidate-code execution or external source files. This is project review, not external peer review or proof-assistant certification.
Earlier dated history (preserved):
[2026-10-12 12:08 UTC; independently accepted uniform p5 PREFIX slice]
Independent exact universal review verifies all16 reduced residues modulo40,640 bands,144,366 state records and721,830 scalar inequalities, with46 exact small abstract-graph bases. Fresh uncompressed graph checks at r7/17/43, actual r7/r13 stabilizers, complete D8 optimizer controls, subgroup/count checks and13 negative controls pass. A complete cone induction supplies the all-prime proof; finite fitting is not used as extrapolation. Sealed cold replay passes.
Earlier dated history (preserved):
[2026-10-12 11:18 UTC; independently accepted D8 C5 C7 finite PREFIX case]
Independent exact review checks every Bellman entry: 15 subgroup-order graphs, 73,243 states, 108,880 transitions, a separate residual-graph solver, actual 280-element witnesses, 40 subgroups and 100 maximal inclusions. The sealed reviewer cold replay passes, including 12 corruptions and 85,824 small-group orders.
Earlier dated history (preserved):
[2026-10-11 23:34 UTC; independently accepted uniform p3 mixed-prime slice]
Uniform computer-assisted integer theorem independently reviewed: exact graph/state equivalence, all160060 inequalities on32012 affine-certificate records, all8 prime residues modulo24 and23 small abstract-graph bases. Finite cone-ray induction proves all remaining sizes; no finite extrapolation or solver-status assumption. Separate full-graph controls r5/7/11/13 and historical count checks corroborate the proof. Project review, not proof-assistant certification or worldwide novelty determination.
Earlier dated history (preserved):
[2026-10-11 21:36 UTC; current accepted-scope cross-view reconciliation]
Source-bound reconciliation of the already sealed independent reviews reflected in the current overview.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This update does not rerun the mathematics, clear historical priority, change the original theorem statement or add a discovery count.
Earlier dated history (preserved):
[2026-10-11 19:40 UTC; reviewed consolidation]
Independent arbitrary-P structure review ACCEPT, with exact source bindings; earlier manuscript fidelity remains valid for its own scope.
Earlier dated history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</si>
  <si>
    <t>rejected_or_open_extensions: Higher sparsity alone gives no bounded separator
No products/interleavings or unbounded-separator theorem
Fixed-r approximation floors do not imply log-N branch bound at fixed positive error
No shared-arithmetic runtime lower bound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</si>
  <si>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</si>
  <si>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</si>
  <si>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at its explicitly guarded scope in the recorded internal review; this ranking adds no proof or replay acceptance.</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</si>
  <si>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A | focused candidate; bounded comparison; priority unresolved. Exact historical priority remains unverified; accepted proof and an unsuccessful prior-work search do not certify novelty.</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</si>
  <si>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independently routed, correction-compatible branch theorem with a named primary inverse-rank/GIRS/TQS result, preserving every quantifier and the common-rectangle cutoff.</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</si>
  <si>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explicit earlier-theorem implication with checked hypotheses, or a precise unmatched clause and citations. No worldwide novelty or unrestricted runtime lower bound follows from a negative comparison.</t>
  </si>
  <si>
    <t>[2026-10-13;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</si>
  <si>
    <t>Exact source model and guards preserved in linked canonical record</t>
  </si>
  <si>
    <t>M-ROUTED-FIELD</t>
  </si>
  <si>
    <t>[2026-10-13;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21:36 UTC; current accepted-scope cross-view reconciliation]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19:40 UTC; reviewed consolidation]
Three-prime/general nilpotent extensions, sharp escape bounds and historical priority remain open. Earlier stronger cyclic bounds are retained; no general FFT or speedup claim.
Earlier dated history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</si>
  <si>
    <t>["F064"]</t>
  </si>
  <si>
    <t>Field-general column-two inverse-sum obstruction</t>
  </si>
  <si>
    <t>[2026-10-13;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16:05 UTC; bounded all-b known-bound comparison]
To close the tested classical-implication route, supply an accessible primary theorem and a concrete incidence encoding with all hypotheses verified that gives Δ≥NAB and the complete optimizer equality classification. A signature route must retain ordered-prefix compatibility and handle arbitrary nonabelian q-groups, distinguishing the same-type C24 controls. Continue the specifically recorded EFK source gaps; Theorem 2.1 is already partly read. No claim that the whole EFK paper has been ruled out.
Prior dated record, preserved verbatim:
[2026-10-11; specific remaining source gaps] EFK is no longer wholly unread. Obtain the full definitions/Lemma 2.1 near p.324, remaining Section 4 (approximately pp.328–330), Proposition 5.1 proof, complete Corollary 6.1/end of Section 6, and readable page renders. Lower-priority unread bodies: Borg–Meagher 2016 and Jordan 2010. Compare their equality cases with all-optimizer necessity; historical priority remains unresolved.
[Earlier record preserved below]
Obtain a readable authorized copy of the full Erdős–Faigle–Kern article and compare its missing general lemmas with optimizer necessity and unique top-subgroup recovery. Further negative keyword searches do not close that gap.</t>
  </si>
  <si>
    <t>[]</t>
  </si>
  <si>
    <t>[2026-10-12 01:35 UTC; independently accepted bounded uniform PREFIX source comparison]
Fresh primary text: GVS03 Definition2.1/Remark2.2 and Proposition3.1 (general unique-product signatures/minimum length); BDW11 first-coordinate-fast decoder and abelian/local-block hypotheses; CHS01 normalized conjugation-invariant factors; Sands08 finite-abelian direct-factor/prime-index theorem. Witnesses use the general GVS03 definition, not a uniformly polylogarithmic BDW11 cryptographic-cover claim. CHS01 https://acta.hu/download.phtml?id=2624 ; Sands08 https://ieja.net/files/papers/volume-3/Volume-3--2008/5-V3-2008.pdf ; EFK1992 https://doi.org/10.1017/S0963548300000377 . No new PDF-byte or rendered-page verification claim.
Earlier dated history (preserved):
[2026-10-11 16:05 UTC; bounded all-b known-bound comparison]
Freshly inspected primary statements in the bounded all-b comparison: González Vasco–Rötteler–Steinwandt (2003), On Minimal Length Factorizations of Finite Groups, Definition 2.1, Remark 2.2, Proposition 3.1, PDF pp.2–3 | https://www.microsoft.com/en-us/research/wp-content/uploads/2016/11/On-Minimal-Length-Factorizations-of-Finite-Groups.pdf ; Baumeister–de Wiljes (2011), Section 4.2, Algorithm 5.2/Theorem 5.4 and Remark 5.5 | https://arxiv.org/pdf/1104.4503 . Other antecedent comparisons, including the C8 EFK obstruction, are inherited rather than newly rerun or wholly reread.
Prior dated record, preserved verbatim:
[2026-10-11 14:47 UTC; final H×C_p acceptance and bounded prior-work comparison]
New directly inspected antecedent: Baumeister–de Wiljes, Aperiodic logarithmic signatures (2011), Algorithm 5.2/Theorem 5.4 and Theorems 5.11/5.15 | https://arxiv.org/pdf/1104.4503 . Coset-index-dependent local factorizations already exist, subject to compatibility over all index tuples. The inspected results do not establish this prefix-score maximum or its complete equality classification. Classical fixed-chain signatures, connectivity statistics, subgroup chains and rooted-tree recursions remain attributed; missing EFK sections prevent whole-paper exclusion.
Prior dated record, preserved verbatim:
EFK1992: Erdős–Faigle–Kern, A Group-Theoretic Setting for Some Intersecting Sperner Families (1992) | https://doi.org/10.1017/S0963548300000377
Stanley2005: Stanley, The Descent Set and Connectivity Set of a Permutation | https://math.mit.edu/~rstan/papers/decset.pdf
BrunoSalizzoni2020: Giordano Bruno–Salizzoni, Additivity of algebraic entropy for locally finite groups with permutable finite subgroups | https://arxiv.org/pdf/2001.02419
[2026-10-10 follow-up comparison; access limits in source ledger]
P2102_EFK1992: A Group-Theoretic Setting for Some Intersecting Sperner Families | https://real.mtak.hu/9932/1/ElpFaigleKern-CPC92.pdf
P2102_GVS2003: On Minimal Length Factorizations of Finite Groups | https://www.microsoft.com/en-us/research/wp-content/uploads/2016/11/On-Minimal-Length-Factorizations-of-Finite-Groups.pdf
P2102_Callan2003: Counting Stabilized-Interval-Free Permutations | https://arxiv.org/pdf/math/0310157
P2102_ST2009: Counting maximal chains of subgroups of finite nilpotent groups | https://www.carpathian.cunbm.utcluj.ro/wp-content/uploads/2009-vol-25-1/carpathian_2009_25_1_119_127.pdf
P2102_Matsen2018: Tanglegrams: A Reduction Tool for Mathematical Phylogenetics | https://matsen.fredhutch.org/papers/Matsen2018-bg.pdf</t>
  </si>
  <si>
    <t>retained_statement_screened_support_or_scoped_result</t>
  </si>
  <si>
    <t>For any field with primitive Nth root, F_N=Σ_(i≤r)L_i Q_i^−1 R_i, invertible Q_i with≤2 nonzeros/column and permutation-contained endpoints, implies N≤r(r+1)^r. With row-degreeδ extra S, N≤δ(r+1)+r(r+1)^r. Two branches fail at N≥19. Any k inverse rows have exactly k independent nonzero projective column directions before endpoint masks.</t>
  </si>
  <si>
    <t>Field-general exact sums, independently routed endpoints including zeros; arbitrary row degree.</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</si>
  <si>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[2026-10-13 00:04 UTC; current cycle]
Current accepted evidence: next_cycle_prefix_full_review/SUCCESSOR_PRIORITY.json
Earlier dated history (preserved verbatim):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t>
  </si>
  <si>
    <t>Weaker complex asymptotic than separation/A; not obsolete because fields and sparse-correction scope differ. No products/approximation/runtime inference.</t>
  </si>
  <si>
    <t>[2026-10-13; corrected-v2 uniform PREFIX acceptance]
2026-10-13
Earlier dated history (preserved verbatim):
[2026-10-13; post-checkpoint successor intake]
2026-10-13
Earlier dated history (preserved verbatim):
[2026-10-13 00:04 UTC; current cycle]
2026-10-13 00:04 UTC
Earlier dated history (preserved verbatim):
2026-10-11 21:27 UTC</t>
  </si>
  <si>
    <t>Preserve the stated scope and address any proof/novelty gap before promotion to a main candidate.</t>
  </si>
  <si>
    <t>[2026-10-13;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21:36 UTC; current accepted-scope cross-view reconciliation]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</si>
  <si>
    <t>https://docs.google.com/spreadsheets/d/1BHaGJHkXxf_UfZdyTKF2zrWNFzIP4IvhaqFMj-83BjU/edit#gid=627764102&amp;range=A19:V19</t>
  </si>
  <si>
    <t>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</si>
  <si>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[{"archive_relative_path":"master/fft_research_master_20261009/additions/0431_review_and_content_extensions/routed_branch_independent_audit_0439/SEALED_PROOF.md","sha256":"7a060b6147f4b715356c87f12440fab280ccbc9c7d473309ddb92035e41fa07c","inspection":"Theorem and/or accepted audit read as inert text in this pass; no supplied program executed, imported, compiled or AST-parsed."},{"archive_relative_path":"master/fft_research_master_20261009/additions/0431_review_and_content_extensions/routed_branch_independent_audit_0439/EXTENSION_AUDIT.md","sha256":"7ef7364cca61807c2eec8a69404f80c998a7564109e54e552f45ef22e25bd0ba","inspection":"Theorem and/or accepted audit read as inert text in this pass; no supplied program executed, imported, compiled or AST-parsed."}]</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</si>
  <si>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[2026-10-11 16:05 UTC; bounded all-b known-bound comparison]
BOUNDED ALL-b COMPARISON: no direct implication established from the inspected classical statements; two precisely specified reduction gaps/countercontrols documented. The objective-specific mixed-prime upper bound and all-optimizer necessity remain plausible contributions relative to this bounded search. Worldwide priority remains unresolved; no rank, band, discovery count, correctness scope or external peer-review promotion.
Prior dated record, preserved verbatim:
[2026-10-11 16:00 UTC; final all-b independent acceptance]
The all-b H×C_(p^b) theorem has independent project proof acceptance. No new complete historical comparison or external human/journal review is supplied by this extension. Preserve earlier bounded primary-body comparisons, attribution of branching/counting mechanisms, and the narrowed EFK gaps.
Prior dated record, preserved verbatim:
[2026-10-11 15:45 UTC; final independent scope acceptance]
Correctness of the exact H×C_(p²) extension is independently accepted. Its worldwide historical priority is unresolved; no new primary-body equivalence search is certified by this proof audit. Retain the earlier bounded H×C_p comparison, its narrowing of branching/counting novelty, and the documented EFK gaps.
Prior dated record, preserved verbatim:
[2026-10-11 14:47 UTC; final H×C_p acceptance and bounded prior-work comparison]
BOUNDED PRIMARY-BODY COMPARISON: no exact earlier equivalent located for the H×C_p objective-specific maximum and all-optimizer necessity. BDW2011 narrows branching novelty; unique-top/count consequences are not separate discoveries. Independent correctness is accepted separately. EFK coverage and worldwide historical priority remain unresolved.
Prior dated record, preserved verbatim:
BOUNDED FOLLOW-UP COMPARISON: saved P2102 audit reconciled; worldwide priority unresolved. Correctness remains separately attributed; no new independent proof review.</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</si>
  <si>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NEW-16 stays TO RESEARCH for distinct conditional unrestricted optimizer necessity/count69; primary historical comparison60 is separate. Uniform CUT is COMPLETE15.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</si>
  <si>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Current distinct successor69 is conditional unrestricted optimizer necessity/count; separate historical comparison60. Completed uniform CUT15 is not this score.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</si>
  <si>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</si>
  <si>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[2026-10-13; accepted-result cutoff 05:16:43 UTC; bounded later acceptance]
No historical-novelty clearance. This closes an existing mathematical extension, with no new canonical ID or separate discovery count.
Earlier dated history (preserved verbatim):
[2026-10-13; accepted-result cutoff 04:23:32 UTC; reviewed-results sync]
Historical novelty remains unresolved. Domain extension of the accepted escape classification only; no new FFT or general finite-group conclusion.
Earlier dated history (preserved verbatim):
[2026-10-13; accepted-result cutoff 03:48:30 UTC; bounded later-stage sync]
Historical priority unresolved; no new FFT/runtime claim or independent family discovery. Accepted escape classification is strictly domain-bounded.
Earlier dated history (preserved verbatim):
[2026-10-13; accepted-result cutoff 03:06 UTC; frozen successor sync]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Conditional family-specific correctness is accepted. The group transfer and proper-subgroup structural premises must be published or properly established/cited for an unconditional paper. Complete readable EFK92 hypothesis/normalization/equality comparison60 remains open; no worldwide novelty clearance.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Classical graph/min-cut and group mechanisms retain attribution. No worldwide priority clearance or uniform CUT theorem is supplied.
Earlier dated history (preserved verbatim):
[2026-10-13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</si>
  <si>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No new task-level proof acceptance at this checkpoint; use the explicitly historical statement and scope.</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</si>
  <si>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Derive a matching bound for the next unresolved two-prime slice p=13, all primes r&gt;13, using the accepted full-prefix/full-escape definitions. Look for a proof uniform in both primes rather than another unproved extrapolation.</t>
  </si>
  <si>
    <t>Distinct exact-field Fourier application candidate; historical priority unresolved. Classical frame/gain-graph antecedents are recorded, while the independently routed refinement count, consecutive Fourier rows and row-sparse correction retain their exact arbitrary-field/composite-order scope. No independent discovery rank inferred from family rank 4.</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</si>
  <si>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accepted-result cutoff 05:16:43 UTC; bounded later acceptance]
Do not reopen a prime-case gap or promote the pending consolidation. Publication must retain usable inherited proof/certificate dependencies. EFK attribution needs a parameter-complete comparison from a lawful full source; no novelty, repeated-prime, composite-factor or FFT/runtime inference.
Earlier dated history (preserved verbatim):
[2026-10-13; accepted-result cutoff 04:23:32 UTC; reviewed-results sync]
One independently accepted all-r p=3 necessity proof or one exact actual-group escaping equality counterexample. Graph profiles, finite tests and critical-subclass counts alone do not establish full p=3 exhaustiveness.
Earlier dated history (preserved verbatim):
[2026-10-13; accepted-result cutoff 03:48:30 UTC; bounded later-stage sync]
One uniform small-prime necessity proof or one independently verified actual escaping equality counterexample, with exact counts/domain. A maximum graph profile without an actual escaping realization is insufficient. Do not extend the accepted 17&lt;=p&lt;r classification/count to all primes from finite tests or lifting alone.
Earlier dated history (preserved verbatim):
[2026-10-13; accepted-result cutoff 03:06 UTC; frozen successor sync]
One source-bound necessary-equality theorem with an actual escape witness, or the first precise missing realization condition/counterexample, independently reviewed. Do not infer a classification/count of every escaping optimizer, transfer the p&gt;=17 equality analysis to small slices, or reopen the complete unrestricted theorem.
Earlier dated history (preserved verbatim):
[2026-10-13; full status reconciliation]
A source-bound uniform group-transfer proof establishing P1 with every hypothesis and normalization explicit, independently reviewed, or a precise counterexample/missing implication. Graph extremum alone is not P1; finite group checks do not prove uniformity. Do not reopen the completed conditional optimizer necessity/count stage. EFK comparison60 must yield an explicit earlier-theorem implication or named statement-level gap.
Earlier dated history (preserved verbatim):
[2026-10-13; corrected-v2 uniform PREFIX acceptance]
Optimizer69 pass: source-bound necessary-and-sufficient unrestricted optimizer description and exact count under verified coset-equality/proper-subgroup premises, with independent review; otherwise stop at the first precise premise/classification gap. Exclude escape optimizer classification. Historical60 stop: matched antecedent derivation or a precise remaining gap from a complete primary source. No finite-prime grid or novelty inference substitutes for either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</si>
  <si>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2</t>
  </si>
  <si>
    <t>No new current closure; historical limitations remain.</t>
  </si>
  <si>
    <t>Canonical catalogue claim</t>
  </si>
  <si>
    <t>RS_LOCAL | Guarded moving-root Rogers–Szegő discriminants and arithmetic families</t>
  </si>
  <si>
    <t>proved_scoped | REVIEW-08 | Internal scoped outcome. Proof/certificate replay limits: replay_status: fresh_exact_exhaustive_bounded_checks_passed_uniform_proof_rederived</t>
  </si>
  <si>
    <t>Lead canonical claim of this family</t>
  </si>
  <si>
    <t>Specialized theorem in q-polynomials and arithmetic</t>
  </si>
  <si>
    <t>accepted_scope: For independently routed inverse column-two branches, N&lt;=r(r+1)^r; adding row-degree-delta correction gives N&lt;=delta(r+1)+r(r+1)^r. k inverse rows have exactly k independent nonzero projective directions before masks.
Model/guards/costs: field_and_grammar: Any field with an exact-order-N root; composite N and zero edge/endpoint weights included. Arbitrary denominator row degree. Exact additive inverse sum only.
Corrections/rejected extensions: rejected_or_unestablished: No arbitrary-row full spark at composite order
No products, approximation or shared-evaluator lower bound
No sharpness assertion for r&gt;=2</t>
  </si>
  <si>
    <t>[2026-10-11 14:04 UTC; final independent scope]
CURRENT: The all-A implication route is now independently accepted. The finite q-binomial identity, proved block-divisibility and first-derivative lemmas, and standard root-product algebra derive the complete guarded separated and one-simple-overlap initial forms and normalized ordinary-discriminant coefficients. This supplies an explicit all-order derivation/refinement; derivability from classical ingredients does not establish previous publication of the exact formulas. Historical priority and provisional family rank remain unchanged.
Prior dated record, preserved verbatim:
Focused fixed-odd-root moving-variable coefficient candidate; historical priority unresolved. The one-simple-overlap initial form and full normalized ordinary-discriminant coefficient are the narrowest surviving increment. Static q-Lucas factorization, the q-to-1 endpoint, standalone gap-two Hermite discriminants and hook congruences are classical; guarded arithmetic is an application.
[2026-10-11; bounded prior-art implication audit]
Bounded prior-art implication audit: separated A=1 is exactly a q-Lucas/static product-discriminant corollary; simple-overlap A=1 follows from the classical value H_(2r)(-1;q)=(q;q^2)_r and Taylor expansion. Together with the classical d=1 endpoint, standalone Disc(J), root-product assembly and arithmetic inputs, these narrow the surviving contribution candidate to guarded arbitrary-A (especially A&gt;=2), fixed-d&gt;=3 moving-root initial forms and their fully normalized ordinary-discriminant consequences. Historical priority remains unresolved.</t>
  </si>
  <si>
    <t>fresh_checks: 10,226 exhaustive GF2 column-two matrices
3,103 invertible instances
45,691 inverse-row restrictions
2,562 consecutive-row Fourier minors
proof_basis: Unicyclic support component counts, deletion of constraint columns, direct-sum nullspaces, endpoint zero absorption and consecutive-row Vandermonde refinement count.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</si>
  <si>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the stated representation theorem; broader models are not claimed
Current supplement treatment: 
Packet priority qualification: No priority assessment or upgrade in this consolidation.
Historical gaps and historical current-overlay text are preserved in the consolidated ledger and A:V.</t>
  </si>
  <si>
    <t>[2026-10-13; accepted-result cutoff 03:06 UTC; frozen successor sync]
The source-bound exact-field proof and classical frame-contraction implication are complete; no mathematical obligation remains for the stated representation theorem. Its bounded comparison is independently discharged, so apply the completed-stage cap 15. Historical 59 is retained as history; unresolved worldwide priority alone is not a runnable successor. Dimensions (information gain, tractability, defensible novelty opportunity, scope/impact, evidence readiness)=(1, 5, 0, 2, 5); rubric score 51,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</si>
  <si>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 at its explicitly guarded scope in the recorded internal review; this ranking adds no proof or replay acceptance.</t>
  </si>
  <si>
    <t>[2026-10-13; accepted-result cutoff 03:06 UTC; frozen successor sync]
Classical frame/gain-graph contraction gives the inverse-direction structure. The exact-field Fourier bound and row-sparse correction are elementary applications; their complete printed form remains unmatched only in the bounded inspected statements. Historical priority is unresolved, with no new fundamental matrix principle, extra discovery count or FFT advance claimed.
Earlier dated history (preserved verbatim):
B | specialized result; bounded comparison; priority unresolved. Exact historical priority remains unverified; accepted proof and an unsuccessful prior-work search do not certify novelty.</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</si>
  <si>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independently routed, correction-compatible branch theorem with a named primary inverse-rank/GIRS/TQS result, preserving every quantifier and the common-rectangle cutoff.</t>
  </si>
  <si>
    <t>[2026-10-13; accepted-result cutoff 03:06 UTC; frozen successor sync]
COMPLETE at this exact-field theorem/source scope: the classical structural implication and all endpoint/root/consecutive-row/refinement/correction guards are checked, with no concrete unfinished obligation in the source row. This is not worldwide novelty clearance, sharpness, products, approximation, a runtime lower bound or closure of M-SEPARATION/Q34.
Earlier dated history (preserved verbatim):
An explicit earlier-theorem implication with checked hypotheses, or a precise unmatched clause and citations. No worldwide novelty or unrestricted runtime lower bound follows from a negative comparison.</t>
  </si>
  <si>
    <t>[2026-10-13;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</si>
  <si>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</si>
  <si>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M-SEPARATION</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</si>
  <si>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exact-source degree-nine overlap and sharper-tail review: 337 fresh exact checks, all15 finite interval certificates reconstructed by a different rational method, strict infinite-tail and all-A annulus arguments checked, cold replay byte-identical. Ordinary Disc(U) ranges are imported from their separate sealed acceptance. No historical novelty or numerical-conditioning determination.
Earlier dated history (preserved):
[2026-10-11 21:51 UTC; independently accepted ordinary squarefreeness extension]
Independent source-bound proof review accepts the stated ordinary squarefreeness/endpoint scopes, with852 exact checks and twelve rebuilt modular certificates. Earlier b7 full-guard acceptance is preserved. No historical-priority, growing-degree or universal overlap claim.
Earlier dated history (preserved):
[2026-10-11 21:36 UTC; current accepted-scope cross-view reconciliation]
Source-bound reconciliation of the already sealed independent reviews reflected in the current overview.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This update does not rerun the mathematics, clear historical priority, change the original theorem statement or add a discovery count.
Earlier dated history (preserved):
[2026-10-11] Independent proof review checked the analytic branch and normalized Cauchy tail, separated/simple-overlap signs, root tubes, m=1, residual even tail, full root count, Hermite gap bounds, heterogeneous Q08 Lagrange envelope and discriminant truncation. Fresh exact controls certify (A,d,b)=(2,3,0) and (1,3,1) for 0&lt;|epsilon|&lt;=10^-4 and reject a normalization mutation. No approximate numerical roots were treated as certificates.
Prior dated record, preserved verbatim:
[2026-10-11 14:28 UTC; bounded original-source inspection update]
Selected Lubinsky-Saff 1987 claims are now directly checked in the user's authorized scan as full-page images: printed 331,332,340,343,346,347,358,359,361. Recurrence, finite-product, static root-of-unity factorization and the stated Pade determinant attributions are image-grounded; other pages received only header inventory, not full mathematical review. LS87 G_n matches the manuscript H_n; its auxiliary H_n has a q-weight and must not be confused with that notation. The existing independent all-A implication acceptance is unchanged.
Prior dated record, preserved verbatim:
[2026-10-11 14:04 UTC; final independent scope]
New full independent all-A implication review accepted the exact author proof with no formula, sign, tau=dW/g or normalization correction. Independently written recurrence controls pass 16 exact moving-root jets, 5 direct ordinary discriminants and 6 negative controls. Schultz-Walker Theorem 1.1 and the primitive-choice passage were checked in indexed primary PDF text; page-render retrieval failed. The accepted existing manuscript and this new implication audit remain distinct records.
Prior dated record, preserved verbatim:
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
[2026-10-11; bounded prior-art implication audit]
Current bounded audit reads selected primary statements in AAK, Ismail-Witte, final Sawa-Uchida Theorem 3.6, Zudilin 2019, Gorodetsky 2019 and Grosu-Grosu v1; exact implication/countercontrols are saved. LS87 original-body formulas remain inherited, its publisher bibliography was read, and the printed p.360 image was not recovered. Z97 original body remains unavailable. This is a prior-art comparison, not a new full independent correctness review.</t>
  </si>
  <si>
    <t>["F017"]</t>
  </si>
  <si>
    <t>[2026-10-13;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</si>
  <si>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Independent-order separation-rank sum theorem</t>
  </si>
  <si>
    <t>For H_j separation ranks r_j under d distinct independent row/column order pairs, common m×m rectangle m=floor(N/2^d) has sum rank≤R=Σr_j. Flat-unitary equality requires m²≤NR; prime Fourier requires m≤R. ||U−ΣH_j||₂²≥max(0,m/N−R/m). Q rank1 branches imply Q≥0.5log₂N−O(loglogN), nearly log₂N at prime lengths.</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</si>
  <si>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uniform reciprocal-support mechanism58. The fixed b31 residual construction and review are complete15; separate b31 all-A overlap57 is unaccepted.
Earlier dated history (preserved verbatim):
[2026-10-13; reviewed successor checkpoint]
The scoped b29 overlap and q²/tail lemmas are complete; b31 residual60, endpoint-specific53 and broad four-channel58 remain separate open obligations.
Earlier dated history (preserved verbatim):
[2026-10-13; post-checkpoint successor intake]
Parent remains TO RESEARCH for the distinct successor; completed-scoped stages are capped15.
Earlier dated history (preserved verbatim):
[2026-10-13 00:12 UTC; independent b29 ACCEPT]
Parent remains open only for distinct all-A b29 overlap gate.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Parent/source record remains open only for its separately ranked successor.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</si>
  <si>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Additive independently routed, separately gauged ordered low-rank operators; zero weights allowed. Bare multicycle blocks covered by concatenated orders.</t>
  </si>
  <si>
    <t>[2026-10-13;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</si>
  <si>
    <t>No term-to-runtime conversion or product extension; not new GIRS theory; publication priority unresolved.</t>
  </si>
  <si>
    <t>[2026-10-13;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[2026-10-11 14:28 UTC; bounded original-source inspection update]
The uploaded LS87 scan provably OMITS printed page 360: PDF pages 1-29 are printed331-359, PDF page30 is printed361, and pages31-32 are blank. Recovering p360 requires a different readable authorized copy. The exact Zhedanov1997 six-page body and substantive LS87 citation-chain bodies also remain unavailable; abstracts/metadata are not body comparisons. Directly inspected LS87 p343 cites Szego[41,p245] for the finite product, and p340 cites Balk[5], Gragg[16], Wynn[45]. The all-A implication is already accepted and is not reopened. This bounded source-access pass is complete; no repeated blocked searching or priority inference from missing text.
Prior dated record, preserved verbatim:
[2026-10-11 14:04 UTC; final independent scope]
The previously unworked all-A implication obligation is CLOSED at the guarded characteristic-zero scope. Remaining historical checks: exact earlier publication of the leading moving-root constants and full discriminant coefficients; Zhedanov 1997 body; the named Lubinsky-Saff body/page and citation-chain gaps; separate disk, inverse-pair and arithmetic applications. Schultz-Walker supplies below-weight-A vanishing, which alone does not determine leading coefficients. No inaccessible body is treated as read.
Prior dated record, preserved verbatim:
Recover the missing Lubinsky–Saff bibliography page 360 and Zhedanov 1997 through authorized copies, then trace exact fixed-root moving-variable ordinary-discriminant results. Compare the complex-parameter disk and inverse-pair application separately; their priority is not cleared.
[2026-10-11; bounded prior-art implication audit]
Current named gaps: (1) exact Zhedanov 1997 six-page body; (2) LS87 printed p.360 image, distinct from the recovered bibliography inventory; (3) substantive LS87 citation-chain bodies; (4) exact arbitrary-A transverse antecedent or worked all-order implication; (5) separate complex-disk and inverse-pair application priority. No repeated blocked access attempts or absence-of-theorem inference from missing text.</t>
  </si>
  <si>
    <t>[{"archive_relative_path":"addendum/new_research_addendum_20261010/inherited_context/ordered_separation_rank/THEOREM.md","sha256":"96180a3a24015afd614364e65a915c5c507da566b4727b20d3800c55b6b790de","inspection":"Theorem and/or accepted audit read as inert text in this pass; no supplied program executed, imported, compiled or AST-parsed."},{"archive_relative_path":"master/fft_research_master_20261009/additions/2333_source_reviews/review_green_new_2307/checkpoint/SEPARATION_AND_PHASE32_REVIEW.md","sha256":"33816835e08389f6a97b20bf53dec2a784f078aec8f9bda72eac711ce468cf56","inspection":"Theorem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</si>
  <si>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LubinskySaff1987: Convergence of Padé approximants of partial theta functions and the Rogers–Szegő polynomials | https://doi.org/10.1007/BF01890574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
P2109_Sharifi: Algebraic Number Theory, Chapter 3 | https://math.ucla.edu/~sharifi/notes/algnum-ch03.html
P2109_Z97: Gauss sums and orthogonal polynomials | https://doi.org/10.1142/S0217751X97000438
[2026-10-11; bounded prior-art implication audit]
Zudilin 2019, Congruences for q-Binomial Coefficients, Lemma 2.1/(2.1), p.1126: https://link.springer.com/article/10.1007/s00026-019-00461-8 ; lawful deposit https://d-nb.info/120753160X/34 . Gorodetsky 2019, arXiv:1805.01254v2, Theorem 2.4 and Remark 2.8: https://arxiv.org/pdf/1805.01254 . Fixed cubic or prescribed-derivative information is not by itself the complete arbitrary-A, all-residue moving-z implication.</t>
  </si>
  <si>
    <t>proved_scoped | REVIEW-08 | Internal scoped outcome. Proof/certificate replay limits: replay_status: fresh_exact_small_checks_passed_uniform_proof_rederived</t>
  </si>
  <si>
    <t>accepted_scope: Common independent-order rectangle m=floor(N/2^d) has rank&lt;=R; complex flat-unitary equality requires m^2&lt;=NR; complex prime Fourier requires m&lt;=R; squared operator-error floor max(0,m/N-R/m).
Model/guards/costs: field_and_grammar: Structural rectangle lemma is algebraic; norm and all-length flat-unitary conclusions use complex Euclidean structure. Additive branches with independent row and column orders. m=0 handled separately.
Corrections/rejected extensions: rejected_or_unestablished: No product-stage extension
No unrestricted arithmetic lower bound
No unchanged norm floor after arbitrary nonunitary target scaling</t>
  </si>
  <si>
    <t>fresh_checks: 15,016 independent order-pair selections
108 zero-edge/mask independently routed branch sums
proof_basis: Strict independent half-selection, arc products without edge division, rank subadditivity, flat-unitary energy and projection inequality; prime variant uses classical full spark.
Review record: research_cycle_2111/review08_separators/PER_ID_OUTCOMES.json; SHA256 77becd6e804712be7e69180f762d4c2a8505f319ccb4771692edc628ab460d38.
Consolidation verifies mapping and hashes; it does not rerun all packet checks. No priority claim.</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</si>
  <si>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</si>
  <si>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remaining_obligations: None for stated scoped theorem; full-spark is an explicitly inspected classical premise
Current supplement treatment: 
Packet priority qualification: No priority assessment or upgrade in this consolidation.
Historical gaps and historical current-overlay text are preserved in the consolidated ledger and A:V.</t>
  </si>
  <si>
    <t>[2026-10-13; source cutoff 10:52 UTC; newly recovered-source proposal]
General support OPEN 58; endpoint off-line OPEN 53
Earlier dated history (preserved verbatim):
[2026-10-13; accepted-result cutoff 04:23:32 UTC; reviewed-results sync]
OPEN 58 unselected parent; b31 COMPLETE 15; selected Q29 gate 54 is distinct
Earlier dated history (preserved verbatim):
[2026-10-13; accepted-result cutoff 03:48:30 UTC; bounded later-stage sync]
OPEN (priority 57) b31 all-A overlap selected; paired support 58 separate/unselected
Earlier dated history (preserved verbatim):
[2026-10-13; accepted-result cutoff 03:06 UTC; frozen successor sync]
OPEN (priority 58) uniform descended coefficient-pair support; supporting reductions COMPLETE (priority 15)
Earlier dated history (preserved verbatim):
[2026-10-13; full status reconciliation]
Current lead: uniform reciprocal-support mechanism58; completed b31 residual15
Earlier dated history (preserved verbatim):
[2026-10-13; reviewed successor checkpoint]
Main bounded successor: b31 ordinary residual60. Separate structural jobs: four-channel58 and endpoint-specific53; generic arbitrary-x q-shift route refuted/cap8.
Earlier dated history (preserved verbatim):
[2026-10-13; post-checkpoint successor intake]
Current successor priority60/100
Earlier dated history (preserved verbatim):
[2026-10-13 00:12 UTC; independent b29 ACCEPT]
Current b29 overlap successor60/100
Earlier dated history (preserved verbatim):
[2026-10-13 00:04 UTC; current cycle]
Current next action 73/100
Earlier dated history (preserved verbatim):
TOP priority</t>
  </si>
  <si>
    <t>[2026-10-13;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21:36 UTC; current accepted-scope cross-view reconciliation]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</si>
  <si>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</si>
  <si>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[2026-10-13; accepted-result cutoff 03:48:30 UTC; bounded later-stage sync]
The exact original independent-order rectangle/rank/norm theorem is rederived and its named primary-source comparison reaches the recorded bounded nonmatch stop. No concrete same-scope obligation remains. Use completed-stage cap15; preserve historical 59 without treating unresolved worldwide priority as an active task. Dimensions (information gain, tractability, defensible novelty opportunity, scope/impact, evidence readiness)=(1, 5, 0, 2, 5); rubric score 51, completed-stage cap 15. Current priority 15/100.
Earlier dated history (preserved verbatim):
[2026-10-13; accepted-result cutoff 03:06 UTC; frozen successor sync]
Historical 59 is retained for traceability while the separately assigned bounded original-scope closure/source audit is in progress. It is an unreranked placeholder, not a new priority assessment, and is excluded from active scored competition pending the audit outcome.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</si>
  <si>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 at its explicitly guarded scope in the recorded internal review; this ranking adds no proof or replay acceptance.</t>
  </si>
  <si>
    <t>[2026-10-13; accepted-result cutoff 03:48:30 UTC; bounded later-stage sync]
Classical inverse-rank and quasiseparable structure, elementary halving/projection estimates, and classical prime Fourier full spark assemble the scoped result. The complete independently ordered common-rectangle/spectral-gap statement is unmatched only in the bounded inspected propositions. Historical priority remains unresolved; no new fundamental matrix principle or FFT advance is claimed.
Earlier dated history (preserved verbatim):
B | specialized result; historical novelty unassessed here. Exact historical priority remains unverified; accepted proof and an unsuccessful prior-work search do not certify novelty.</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</si>
  <si>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Compare the exact independently routed, correction-compatible branch theorem with a named primary inverse-rank/GIRS/TQS result, preserving every quantifier and the common-rectangle cutoff.</t>
  </si>
  <si>
    <t>[2026-10-13; accepted-result cutoff 03:48:30 UTC; bounded later-stage sync]
COMPLETE at this source-specific theorem/comparison scope: elementary selection and norm proofs, classical inverse/quasiseparable/full-spark implications, independent-order distinctions and correction guards are checked, with no concrete unfinished source obligation. This is not worldwide priority clearance, optimal constants, product reachability, unrestricted runtime or sibling closure.
Earlier dated history (preserved verbatim):
[2026-10-13; accepted-result cutoff 03:06 UTC; frozen successor sync]
Finish the assigned bounded original-scope closure/source audit with a sealed exact statement, hypothesis map and remaining-obligation disposition, or the first precise source/proof gap. Retain the accepted theorem and recorded source overlap. Do not speculate about closure before that audit is sealed. No universal9^r improvement, product-stage theorem, nonunitary-scaled norm floor or runtime inference.
Earlier dated history (preserved verbatim):
An explicit earlier-theorem implication with checked hypotheses, or a precise unmatched clause and citations. No worldwide novelty or unrestricted runtime lower bound follows from a negative comparison.</t>
  </si>
  <si>
    <t>C05</t>
  </si>
  <si>
    <t>[2026-10-11 14:04 UTC; final independent scope]
Current positioning: independently accepted explicit all-order derivation/refinement of the guarded formulas from classical identities plus the proved weighted block and first-derivative arguments. Prior publication of the exact leading constants is unresolved. Published lower-jet vanishing is not equivalent to those coefficient formulas; the converse covers only the corresponding local vanishing specialization. No worldwide originality clearance or automatic family-rank change.
Prior dated record, preserved verbatim:
Plausible specific theorem package; external priority remains unresolved. Standard q-Lucas, Hermite limits, quasi-Laguerre discriminants and hook-Wronskian theory are not new.
[2026-10-11; bounded prior-art implication audit]
Recommended scope: a guarded fixed-root first-displacement calculation with its fully normalized ordinary-discriminant consequence. Classical inputs and elementary A=1 cases are explicitly attributed. The arbitrary-A RS-specific coefficient remains a narrowly formulated contribution candidate; this comparison does not establish historical priority.</t>
  </si>
  <si>
    <t>[2026-10-11 14:04 UTC; final independent scope]
INDEPENDENT ALL-A IMPLICATION REVIEW COMPLETE at the stated characteristic-zero, odd-d, separated/one-simple-overlap scope. Existing simplicity, residual-discriminant/resultant and Disc J guards remain essential. External publication priority remains unresolved; named inaccessible body/citation-chain checks stay open.
Prior dated record, preserved verbatim:
BOUNDED FOLLOW-UP COMPARISON: saved P2109 audit reconciled; worldwide priority unresolved. Correctness remains separately attributed; no new independent proof review.
[2026-10-11; bounded prior-art implication audit]
BOUNDED IMPLICATION AUDIT COMPLETE AT RECORDED SOURCE SCOPE; historical priority unresolved and named body/citation-chain comparisons remain open. Existing independent manuscript correctness status is unchanged.</t>
  </si>
  <si>
    <t>["C05"]</t>
  </si>
  <si>
    <t>Fourier–Green one-layer obstruction</t>
  </si>
  <si>
    <t>[2026-10-13; source cutoff 10:52 UTC; newly recovered-source proposal]
PAIRED_CHAR2: sources/PAIRED_CHAR2/REVIEW.md; SHA-256 64a0eb995814b47a218c19a6f4cb4a1414b4fdc28e3d1130480413565f9c3954
Earlier dated history (preserved verbatim):
[2026-10-13; full status reconciliation]
b31 independent review seal 1719dbf90baa07f6ae48ca14b07f2c171ab5bb357185723aec56fd7c410aa9c6; NEXT_STEP_RANKING.json and INDEPENDENT_REVIEW.md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[2026-10-13 00:12 UTC; independent b29 ACCEPT]
next_cycle_b29_review/INDEPENDENT_REVIEW.md; NEXT_STEP_RANKING.json; reviewer5321 assertions/13 corruption controls/cold replay.
Earlier dated history (preserved verbatim):
[2026-10-13 00:04 UTC; current cycle]
Current accepted evidence: next_cycle_b29/NEXT_STEP_RANKING.json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</si>
  <si>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[2026-10-13; post-checkpoint successor intake]
2026-10-13
Earlier dated history (preserved verbatim):
[2026-10-13 00:12 UTC; independent b29 ACCEPT]
2026-10-13 00:12 UTC
Earlier dated history (preserved verbatim):
[2026-10-13 00:04 UTC; current cycle]
2026-10-13 00:04 UTC
Earlier dated history (preserved verbatim):
2026-10-11 21:51 UTC</t>
  </si>
  <si>
    <t>Over C, r legal diagonally ended weighted-permutation resolvents plus rank-t, row-degree-s sparse and arbitrary diagonal corrections cannot equal F_N if N&gt;2(m−1)(B−m)(B−1), m=r+t+1, L=m(s+2), B=(L−1)^(2^(r−1))+1. r2,t=s0 excludes N≥2301; fixed t,s force r=Ω(loglogN). Prime-factor and N4096 controls accepted.</t>
  </si>
  <si>
    <t>One additive layer, independent structural cycle orders, zero edge weights, singular diagonal endpoints; no unmatched row/column routes.</t>
  </si>
  <si>
    <t>Large nonsharp thresholds; no products or general runtime bound. Historical rank4 is not current global rank.</t>
  </si>
  <si>
    <t>[{"archive_relative_path":"master/fft_research_master_20261009/additions/0037_exact_seed_and_gates/review_hero0_phase12/REVIEW.md","sha256":"f155488c0657b63b2192a6a1ecd7e2264ce4c0e1051b9e084b4dee22bbbf2a07","inspection":"Theorem and/or accepted audit read as inert text in this pass; no supplied program executed, imported, compiled or AST-parsed."}]</t>
  </si>
  <si>
    <t>B | specialized result; historical novelty unassessed here</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</si>
  <si>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</si>
  <si>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APPROX | Weak-error sampling and sketch approximation</t>
  </si>
  <si>
    <t>Related distinct statement or supporting refinement; family grouping does not prove equivalence or count another discovery</t>
  </si>
  <si>
    <t>Specialized approximation / technical lemma</t>
  </si>
  <si>
    <t>No new task-level proof acceptance at this checkpoint; use the explicitly historical statement and scope.
[2026-10-10; reviewed 14:53 cycle] Accepted correction-compatible TH-04/F018 bridge supersedes this checkpoint’s no-new-closure overlay. For separator q, r independently routed inverse branches, row-degree-s and rank-t corrections, and diagonal delta∈{0,1}, d=s+1+delta gives N≤d²(qr+t)9^r+dq(3^r−1)+2(d−1). With q=2 for ordinary weighted-permutation Green inverses, fixed s,t now force r=Omega(log N), including unmatched routes. The historical C05 proof remains intact. No new discovery count, unrestricted runtime bound or resolved priority.</t>
  </si>
  <si>
    <t>Row-specific inherited assessment: Candidate mechanism/all-length accounting, not novel approximation headline on dyadic lengths: HIKP 2012 already implies O(N) dense output at this weak scale there. All-length same-model comparison still unresolved.</t>
  </si>
  <si>
    <t>ALG-CHIRP-ELIM</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</si>
  <si>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Historical priority unresolved for the correction-compatible routed Green obstruction. The accepted TH-04/F018 bridge strengthens the current restricted statement but provides no unrestricted arithmetic lower bound or new discovery count; it does not itself settle prior art.</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</si>
  <si>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t>
  </si>
  <si>
    <t>Nonzero one-window common-chirp phase eliminant</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</si>
  <si>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No new current closure; historical limitations remain.</t>
  </si>
  <si>
    <t>[2026-10-13;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</si>
  <si>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Bounded one-supplied-odd-phase recognizer and output lemma accepted; unknown-phase discovery and broader production open.</t>
  </si>
  <si>
    <t>proved_scoped | REVIEW-08 | Internal scoped outcome. Proof/certificate replay limits: replay_status: uniform_formulas_rederived_fresh_exact_boundary_checks_passed_original_later_author_locator_unresolved
Source identity/access boundary: 
Documented sanitized exports: f155488c0657b63b2192a6a1ecd7e2264ce4c0e1051b9e084b4dee22bbbf2a07. Original-byte gaps remain preserved.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</si>
  <si>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Independent bounded blocker audit complete: source scan covers 2,811 directly stored code-like members of one pinned archive, excluding nested archives and unmatched semantics. It found no source-pinned engine within that scope and accepted conditional local response/bucket/division/transfer certificates. This is a precise missing contract, not a global absence proof or a counterexample to the ideal theorem. No new independent theorem replay or worldwide novelty survey in this reconciliation.</t>
  </si>
  <si>
    <t>accepted_scope: Historical one-layer Schur-positive obstruction retained. Current correction-compatible independent-route separator bound N&lt;=d^2(qr+t)9^r+dq(3^r-1)+2(d-1), d=s+1+delta, is independently reconstructed from the accepted separator lemma.
Model/guards/costs: field_and_grammar: Complex flat Fourier target. Historical theorem has diagonal masks and no unmatched routes; later separator extension allows independent routes and singular masks, subject to support-lift q-separator hypothesis. r,q&gt;=1, s,t&gt;=0, delta in {0,1}.
Corrections/rejected extensions: rejected_or_unestablished: No finite-field transfer of positivity proof
No product identity inferred from one-layer obstruction
No runtime or optimality conclusion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</si>
  <si>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t>
  </si>
  <si>
    <t>fresh_checks: Four historical thresholds
2,600 Schur degree controls
480 boundary cases for current correction-compatible cutoff
proof_basis: Historical monotone label extraction plus positive Schur polynomial. Current formula: remove correction-supported columns from floor(N/d) rows, iterate ceil((m-q)/3), add rank-t budget and verify strict cutoff/step admissibility.
Review record: research_cycle_2111/review08_separators/PER_ID_OUTCOMES.json; SHA256 77becd6e804712be7e69180f762d4c2a8505f319ccb4771692edc628ab460d38.
Consolidation verifies mapping and hashes; it does not rerun all packet checks. No priority claim.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</si>
  <si>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[2026-10-13; accepted-result cutoff 04:23:32 UTC; reviewed-results sync]
Completed selected slice 15; broader parent OPEN, no active dispatch
Earlier dated history (preserved verbatim):
[2026-10-13 00:04 UTC; current cycle]
Current next action 55/100
Earlier dated history (preserved verbatim):
TOP priority</t>
  </si>
  <si>
    <r>
      <rPr>
        <rFont val="Arial"/>
        <color rgb="FF1155CC"/>
        <sz val="10.0"/>
        <u/>
      </rPr>
      <t xml:space="preserve">Catalogue: ALG-CHIRP-ELIM
</t>
    </r>
    <r>
      <rPr>
        <rFont val="Arial"/>
        <color rgb="FF1155CC"/>
        <sz val="10.0"/>
        <u/>
      </rPr>
      <t>novelity breakthough: ALG-CHIRP-ELIM</t>
    </r>
  </si>
  <si>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remaining_obligations: Original separate 14:53 author-file locator not recovered; formula is pinned in row overlay and its mathematics rederived here
Historical priority unresolved
Current supplement treatment: supplemental_sources: INHERITED_ROW_OVERLAYS.json
supplements/FINAL_THEOREMS.md
supplements/CORE_THEOREMS_SECOND_AUDIT.md
Packet priority qualification: No priority assessment or upgrade in this consolidation.
Historical gaps and historical current-overlay text are preserved in the consolidated ledger and A:V.
[2026-10-10 22:15 UTC; source-evidence addendum] The original 14:53 correction-compatible theorem body is now recovered and fully read, SHA-256 79a5f64c11c47e39eb1fe90f7f6d51743dc9e4f1a9d89a5c505ce17835a86c0f. Its formula, independent-route grammar, corrections and separator dependency match the accepted overlay. The associated review is a declared attribution-normalized export: canonical eba23a76dd87fef48f9c5006bb416ee1756745874de212d83099ab1bc6af2b74, recovered ac60fadc696be34bdea08f521b59714b2137d1a4e3874fe763578cfa062d0dfd. The earlier missing-locator note remains accurate for its historical snapshot and is superseded only as a current absence claim. Outcome remains proved_scoped; priority remains unresolved. This is provenance closure, with no certificate replay, scope expansion or new result identity.</t>
  </si>
  <si>
    <t>[2026-10-13 00:04 UTC; current cycle]
Current accepted evidence: next_cycle_chirp_review/INDEPENDENT_REVIEW.md
Earlier dated history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t>
  </si>
  <si>
    <t>[2026-10-13 00:04 UTC; current cycle]
2026-10-13 00:04 UTC
Earlier dated history (preserved verbatim):
2026-10-11 21:07 UTC</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</si>
  <si>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Keep the weak coordinate-error guarantee distinct from relative-l2 accuracy and from finite-word certification.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Keep the weak coordinate-error guarantee distinct from relative-l2 accuracy and from finite-word certification.</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</si>
  <si>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A | focused candidate; bounded comparison; priority unresolved. Exact historical priority remains unverified; accepted proof and an unsuccessful prior-work search do not certify novelty.</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</si>
  <si>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B | specialized result; historical novelty unassessed here. Exact historical priority remains unverified; accepted proof and an unsuccessful prior-work search do not certify novelty.</t>
  </si>
  <si>
    <t>[2026-10-13;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</si>
  <si>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FFTWPruned: FFTW authors, Pruned FFTs | https://fftw.org/pruned.html</t>
  </si>
  <si>
    <t>Unknown common-chirp exact recognition</t>
  </si>
  <si>
    <r>
      <rPr>
        <rFont val="Arial"/>
        <color rgb="FF1155CC"/>
        <sz val="10.0"/>
        <u/>
      </rPr>
      <t xml:space="preserve">Catalogue: C06
</t>
    </r>
    <r>
      <rPr>
        <rFont val="Arial"/>
        <color rgb="FF1155CC"/>
        <sz val="10.0"/>
        <u/>
      </rPr>
      <t xml:space="preserve">novelity breakthough: C06
</t>
    </r>
    <r>
      <rPr>
        <rFont val="Arial"/>
        <color rgb="FF1155CC"/>
        <sz val="10.0"/>
        <u/>
      </rPr>
      <t>Theorem register 28</t>
    </r>
  </si>
  <si>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B | specialized result; bounded comparison; priority unresolved. Exact historical priority remains unverified; accepted proof and an unsuccessful prior-work search do not certify novelty.</t>
  </si>
  <si>
    <t>M-MAGNETIC-SPAN</t>
  </si>
  <si>
    <t>["F083"]</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</si>
  <si>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t>
  </si>
  <si>
    <t>Signed magnetic Green span and nearest-neighbor depth</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</si>
  <si>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t>
  </si>
  <si>
    <t>[2026-10-13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Independent sparse-transfer blocker review: Library libfile_fff234eac5e081918fa126ed306fb891 v0; archive SHA256 e9f4e2c2b4f973cde28f28eb203994d6f358bf31990a1352630e9a6212bbabfb; report SHA256 641a3c4bc5c74210afa05dc49764b8a862892ceaf4a4c0118bee714e21bf152c. Next cycle C4:F4.</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</si>
  <si>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t>
  </si>
  <si>
    <t>Research queue 16</t>
  </si>
  <si>
    <t>Over C four signed families(I−αS^ε−βT^δ)^−1 span allN² Weyl positions for oddN, and all except(N/2,N/2) for evenN. Fourier belongs iff4∤N. Corrected true-partition nearest-neighbor path bound ΣL_b≥floor(N/2).</t>
  </si>
  <si>
    <t>Ungauged signed families in fixed generators; legalΔ=1−α^N−β^N; nearest-neighbor path grammar.</t>
  </si>
  <si>
    <t>[2026-10-13 00:04 UTC; current cycle]
Current accepted evidence: next_cycle_chirp_review/INDEPENDENT_REVIEW.md
Earlier dated history (preserved verbatim):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t>
  </si>
  <si>
    <t>SCREENED ONLY: exact statement/status checked; external historical novelty unassessed for this row in this pass</t>
  </si>
  <si>
    <t>Existential span≠cheap synthesis; Weyl endpoints/long stride/products escape. Original odd equal-half product-rank lemma false (N3 counterexample), repaired theorem accepted.</t>
  </si>
  <si>
    <t>ALG-CHAR2-CONTRACTION</t>
  </si>
  <si>
    <t>No inference from Φ_N nondivisibility to gcd(Φ_N,R)=1. Field construction/factor search charged separately; no all-composite proof. Q29: Prove augmented-content prime support and lower guards for general s; repeated-prime cases need separate analysis. Resonance at -1 and legal…</t>
  </si>
  <si>
    <t>Characteristic-two squarefreeness reduction</t>
  </si>
  <si>
    <t>[2026-10-13;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</si>
  <si>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All identities and logical equivalences independently accepted; only reduction, not uniform target nonvanishing. Related current status (scope, not blanket theorem equivalence): Q29: Guarded proof closed. Accepted parity-complete inverse Hermite pairing with its exact…</t>
  </si>
  <si>
    <t>[{"archive_relative_path":"master/fft_research_master_20261009/additions/0155_material_coverage_and_new_results/reviews/review_hero17_phase14/PHASE14_AUDIT.md","sha256":"d575de81c50424c27bb15827f760460d7cc51c540d305733473ba7edcbaf4844","inspection":"Theorem and/or accepted audit read as inert text in this pass; no supplied program executed, imported, compiled or AST-parsed."}]</t>
  </si>
  <si>
    <t>Unassigned</t>
  </si>
  <si>
    <r>
      <rPr>
        <rFont val="Arial"/>
        <color rgb="FF1155CC"/>
        <sz val="10.0"/>
        <u/>
      </rPr>
      <t xml:space="preserve">Catalogue: ALG-CHAR2-CONTRACTION
</t>
    </r>
    <r>
      <rPr>
        <rFont val="Arial"/>
        <color rgb="FF1155CC"/>
        <sz val="10.0"/>
        <u/>
      </rPr>
      <t>novelity breakthough: ALG-CHAR2-CONTRACTION</t>
    </r>
  </si>
  <si>
    <t>https://github.com/AgentSlop-Si/research/blob/main/math/archive/objects/0d/0d5e6b3af233fc34b64eda0f0d05b1eefe7b400807c07f08eaaba20dfe865557__RESEARCH_REPORT.md | export SHA256 0d5e6b3af233fc34b64eda0f0d05b1eefe7b400807c07f08eaaba20dfe865557…</t>
  </si>
  <si>
    <t>2026-10-11 17:24–17:31 UTC</t>
  </si>
  <si>
    <t>4</t>
  </si>
  <si>
    <t>Accepted at its explicitly guarded scope in the recorded internal review; this ranking adds no proof or replay acceptance.</t>
  </si>
  <si>
    <t>For characteristic-two squarefreeness reduction, compare exact local ordinary-discriminant leading terms and valuation formulas, not static factorization, against Lubinsky–Saff, root-of-unity q-polynomial literature and citations of the quasi-orthogonal discriminant papers. Preserve this boundary: No inference from Φ_N nondivisibility to gcd(Φ_N,R)=1.</t>
  </si>
  <si>
    <t>Identify a primary theorem and give an exact hypothesis, formula and cost-model mapping, or record a qualified nonmatch or specific access blocker. Preserve the stated guards and proof status; no worldwide-priority, unrestricted runtime or production conclusion.</t>
  </si>
  <si>
    <t>ROUTED | Independently routed inverse-sum separator and correction bounds</t>
  </si>
  <si>
    <t>Specialized structural theorem for restricted matrix representations</t>
  </si>
  <si>
    <t>ALG-CLASSICAL-RS-INPUTS</t>
  </si>
  <si>
    <t>Focused specialized synthesis candidate; historical priority unresolved. Complementary inverse ranks, weighted separators, common-graph rank algebra and the column-two frame/gain-graph mechanism are classical. The comparison target is the complete independently routed branch-specific restriction and correction contract with its 9^r cutoff.</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</si>
  <si>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</si>
  <si>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Prior existence of each ingredient does not alone show the complete fixed-root local coefficient/application is old. No new current closure; historical limitations remain. Next comparison: Recover the missing Lubinsky–Saff bibliography page 360 and Zhedanov 1997 through…</t>
  </si>
  <si>
    <t>Classical inputs and exact antecedent reductions</t>
  </si>
  <si>
    <t>[2026-10-11; independent manuscript review] ACCEPT_SCOPED_MANUSCRIPT for the exact 15-page routed manuscript: independent-order common rectangles; correction-compatible 9^r cutoff; column-two q=2 / forest-lift q=1; separate exact-field Fourier count; guarded approximation. No proof gaps or required author revisions. Six primary references checked within bounded scope; historical priority remains unresolved. Earlier pass descriptions below are retained as history.
[Earlier record preserved below]
R2 follow-up reconciliation: P2126 theorem-level nullity, GIRS, final TQS, weighted-separator and frame/gain-graph comparisons read. Individual mechanisms are attributed; the complete synthesis priority remains unresolved. No new correctness audit.</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</si>
  <si>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
Current scoped refinements: 9^r separator bound and accepted sparse/low-rank correction bridge; Phase42 small-branch field bound has a separate uncorrected Hamiltonian scope. See Q04.</t>
  </si>
  <si>
    <t>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t>
  </si>
  <si>
    <t>[2026-10-13; full status reconciliation]
OPEN: historical attribution / primary-source comparison is the leading recorded task. The accepted scoped correctness proof is not being reopened.
Earlier dated history (preserved verbatim):
Recorded classical reductions; missing primary pages and exact application comparison remain open</t>
  </si>
  <si>
    <t>Exact reductions documented in saved primary comparison; primary source sections reopened during this catalogue pass.</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</si>
  <si>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</si>
  <si>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Nullity2004: A short note on the nullity theorem | https://www.cs.kuleuven.be/publicaties/rapporten/tw/TW397.pdf
P2126_GIRS2021: Graph-Induced Rank Structures and their Representations | https://arxiv.org/pdf/1911.05858v3
P2126_TQS2025: Tree Quasi-Separable Matrices A Simultaneous Generalization of Sequentially and Hierarchically Semiseparable Representations | https://repository.tudelft.nl/file/File_6b7549c8-222e-4316-8ac4-a113d7d4da1e
P2126_TREEWIDTH2016: A c^k n 5-Approximation Algorithm for Treewidth | https://sites.cs.ucsb.edu/~daniello/papers/treewidthApproxJ.pdf
P2126_BIAS2003: Biased Graphs IV Geometrical Realizations | https://people.math.binghamton.edu/zaslav/Tpapers/bg4.pdf
P2126_FRAME: On the existence of asymptotically good linear codes in minor-closed classes | https://www.math.uwaterloo.ca/~apnelson/asympgood.pdf
P2126_FOREST: Linear Rank-Width and Linear Clique-Width of Trees | https://perso.isima.fr/~makante/articles/kanteA13.pdf</t>
  </si>
  <si>
    <r>
      <rPr>
        <rFont val="Arial"/>
        <color rgb="FF1155CC"/>
        <sz val="10.0"/>
        <u/>
      </rPr>
      <t xml:space="preserve">Catalogue: ALG-CLASSICAL-RS-INPUTS
</t>
    </r>
    <r>
      <rPr>
        <rFont val="Arial"/>
        <color rgb="FF1155CC"/>
        <sz val="10.0"/>
        <u/>
      </rPr>
      <t>novelity breakthough: ALG-CLASSICAL-RS-INPUTS</t>
    </r>
  </si>
  <si>
    <t>[2026-10-11; exact reviewed manuscript sources]
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
[Earlier record preserved below]
https://github.com/AgentSlop-Si/research/blob/main/math/archive/objects/1a/1a4f7ef0ab59e61250d63999e11822539049ec0c6b2f62d29564b44c959bd856__SEALED_PROOF.md | export SHA256 1a4f7ef0ab59e61250d63999e11822539049ec0c6b2f62d29564b44c959bd856
https://github.com/AgentSlop-Si/research/blob/main/math/archive/objects/e1/e1bb88cb06c026b0f3593f8cc986223c9f16c1ffde2f46f1bbade17223714548__PRIMARY_SOURCE_COMPARISON.md | export SHA256 e1bb88cb06c026b0f3593f8cc986223c9f16c1ffde2f46f1bbade17223714548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</si>
  <si>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https://github.com/AgentSlop-Si/research/blob/main/math/archive/objects/a8/a82db572a9327b297579202e4482a0dd0ffdc5c7a868800643bb8bf3aa3bedcd__PRIMARY_REDUCTIONS.md | export SHA256 a82db572a9327b297579202e4482a0dd0ffdc5c7a868800643bb8bf3aa3bedcd…</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</si>
  <si>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d575de81c50424c27bb15827f760460d7cc51c540d305733473ba7edcbaf4844. Original-byte gaps remain preserved.</t>
  </si>
  <si>
    <t>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</si>
  <si>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Preserve the accepted scoped result with corrected classical/internal attribution; pursue only a separately specified unmatched application or implementation question.</t>
  </si>
  <si>
    <t>Correct attribution and exact scope remain documented. No standalone novelty claim for the already-attributed mechanism or completed experiment.</t>
  </si>
  <si>
    <t>ALG-CONTENT-OBSTRUCTIONS</t>
  </si>
  <si>
    <t>Not a target counterexample. Ptilde does not preserve the full q-Pascal/three-term Gaussian recurrence. Q29: Prove augmented-content prime support and lower guards for general s; repeated-prime cases need separate analysis. Resonance at -1 and legal scalar-bank minima are…</t>
  </si>
  <si>
    <t>Countercontrols for overly weak primitivity strategies</t>
  </si>
  <si>
    <t>Saved parent proof review and fresh controls, not separate full independent audit. Related current status (scope, not blanket theorem equivalence): Q29: Guarded proof closed. Accepted parity-complete inverse Hermite pairing with its exact exception, augmented same-component…</t>
  </si>
  <si>
    <t>accepted_scope: For N≥2 over C, legal ungauged (I−αS^ε−βT^δ)⁻¹ signed families span N² dimensions for odd N and N²−1 for even N, omitting (N/2,N/2). Fourier belongs exactly when 4 does not divide N. Nearest-neighbor path sums with arbitrary diagonal masks require total path Green-stage count at least floor(N/2), using a genuine partition.
Model/guards/costs: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
Corrections/rejected extensions: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t>
  </si>
  <si>
    <r>
      <rPr>
        <rFont val="Arial"/>
        <color rgb="FF1155CC"/>
        <sz val="10.0"/>
        <u/>
      </rPr>
      <t xml:space="preserve">Catalogue: ALG-CONTENT-OBSTRUCTIONS
</t>
    </r>
    <r>
      <rPr>
        <rFont val="Arial"/>
        <color rgb="FF1155CC"/>
        <sz val="10.0"/>
        <u/>
      </rPr>
      <t>novelity breakthough: ALG-CONTENT-OBSTRUCTIONS</t>
    </r>
  </si>
  <si>
    <t>proof_review: Primitive q quantum-binomial collapse gives W^N=(α^N+β^N)I and inverse polynomial divided by Δ=1−α^N−β^N. All degree&lt;N Gaussian coefficients are nonzero; polynomial independence on the legal complex open set spans each signed triangle. Four triangles cover all positions except the even central point. Its Fourier Gauss coefficient vanishes for N≡2 mod4 and is nonzero for 4|N. At a true contiguous partition each nearest-neighbor Green crosses with rank≤1; products and sums add ranks and the target has a consecutive-exponent Vandermonde block.
fresh_checks: magnetic
Review record: research_cycle_2122/review11_support/PER_ID_OUTCOMES.json; SHA256 1868a916c240c0f20bb132bf3850376170e17a7134fb2713ee3d961cbbc5be13.
Consolidation verifies mapping and hashes; it does not rerun all packet checks. No priority claim.</t>
  </si>
  <si>
    <t>https://github.com/AgentSlop-Si/research/blob/main/math/archive/objects/24/24c66a2a80f71903f198af3837952688095d6ade5f88c2d23e567c131580e8ab__RESEARCH_REPORT.md | export SHA256 24c66a2a80f71903f198af3837952688095d6ade5f88c2d23e567c131580e8ab Q29…</t>
  </si>
  <si>
    <t>[2026-10-11;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P2126 audit reconciled; worldwide priority unresolved. Correctness remains separately attributed; no new independent proof review.</t>
  </si>
  <si>
    <t>For countercontrols for overly weak primitivity strategies, compare exact local ordinary-discriminant leading terms and valuation formulas, not static factorization, against Lubinsky–Saff, root-of-unity q-polynomial literature and citations of the quasi-orthogonal discriminant papers. Preserve this boundary: Not a target counterexample.</t>
  </si>
  <si>
    <t>remaining_obligations: No full Fourier evaluator or efficient signed-family coefficient synthesis is established. The inherited literal +1 preparation-operation correction is retained, not rerun as implementation timing.
Current supplement treatment: 
Packet priority qualification: No priority assessment or upgrade in this consolidation.
Historical gaps and historical current-overlay text are preserved in the consolidated ledger and A:V.</t>
  </si>
  <si>
    <t>ALG-CYCLOTOMIC-ORBIT</t>
  </si>
  <si>
    <t>Does not produce a pure d-power right side without already knowing the unknown content support. Q03: Keep common-good-component and no repeated-prime assumptions. Implementation: Implementation pending Next comparison: Compare exact local ordinary-discriminant leading terms and…</t>
  </si>
  <si>
    <t>Explicit Galois-orbit content certificate</t>
  </si>
  <si>
    <t>[2026-10-13; full status reconciliation]
OPEN: implementation, costing, integration or a stronger extension remains; the earlier accepted scoped result is retained.
Earlier dated history (preserved verbatim):
Accepted result at cited scope; recorded follow-up open</t>
  </si>
  <si>
    <t>Parent argument review and fresh scoped controls in saved report, not a second full independent implementation audit. Proof is explicit classical trace duality. Related current status (scope, not blanket theorem equivalence): Q03: Proof closed. Common-prime content carry and…</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</si>
  <si>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Row-specific inherited assessment: Unresolved worldwide priority; negative search results are not novelty proof.</t>
  </si>
  <si>
    <r>
      <rPr>
        <rFont val="Arial"/>
        <color rgb="FF1155CC"/>
        <sz val="10.0"/>
        <u/>
      </rPr>
      <t xml:space="preserve">Catalogue: ALG-CYCLOTOMIC-ORBIT
</t>
    </r>
    <r>
      <rPr>
        <rFont val="Arial"/>
        <color rgb="FF1155CC"/>
        <sz val="10.0"/>
        <u/>
      </rPr>
      <t>novelity breakthough: ALG-CYCLOTOMIC-ORBIT</t>
    </r>
  </si>
  <si>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bounded Weyl–Green/Fourier–Green priority comparison] Historical C05 accepted. Later correction-compatible independently routed TH-04/F018 bridge already accepted in Catalogue 35; this pass changes evidence/scope presentation only.
[Earlier record preserved]
accepted</t>
  </si>
  <si>
    <t>[2026-10-11; bounded Weyl–Green/Fourier–Green priority comparison] Original THEOREMS.md and accepted audit read in full; targeted primary ingredient comparison completed. Current 9^r bridge and recovered author-body status are inherited from accepted records; no fresh bridge-body review or checker replay.
[Earlier record preserved]
R1: exact catalogue statement, proof/status qualifiers and current related overlays screened; full proof and model-matched external novelty unassessed for this row in this pass</t>
  </si>
  <si>
    <t>[2026-10-11; bounded Weyl–Green/Fourier–Green priority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[Earlier record preserved]
Over C, r legal diagonally ended weighted-permutation resolvents plus rank-t, row-degree-s sparse and arbitrary diagonal corrections cannot equal F_N if N&gt;2(m−1)(B−m)(B−1), m=r+t+1, L=m(s+2), B=(L−1)^(2^(r−1))+1. r2,t=s0 excludes N≥2301; fixed t,s force r=Ω(loglogN). Prime-factor and N4096 controls accepted.</t>
  </si>
  <si>
    <t>https://github.com/AgentSlop-Si/research/blob/main/math/archive/objects/24/24c66a2a80f71903f198af3837952688095d6ade5f88c2d23e567c131580e8ab__RESEARCH_REPORT.md | export SHA256 24c66a2a80f71903f198af3837952688095d6ade5f88c2d23e567c131580e8ab…</t>
  </si>
  <si>
    <t>[2026-10-11; bounded Weyl–Green/Fourier–Green priority comparison] Historical: one additive layer over C, arbitrary legal weighted permutations and diagonal masks, no unmatched routing. Current accepted bridge additionally allows independently routed permutation-contained endpoints and singular masks, subject to required marked support-lift q-separators. These are separate scopes.
[Earlier record preserved]
One additive layer, independent structural cycle orders, zero edge weights, singular diagonal endpoints; no unmatched row/column routes.</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</si>
  <si>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 at its explicitly guarded scope in the recorded internal review; this ranking adds no proof or replay acceptance.</t>
  </si>
  <si>
    <t>[2026-10-11; bounded Weyl–Green/Fourier–Green priority comparison] The earlier no-new-current-closure wording is superseded by the accepted TH-04/F018 bridge. Both scopes remain additive representation bounds; thresholds are not established optimal, and no unrestricted FFT/runtime or product-network lower bound is implied.
[Earlier record preserved]
Large nonsharp thresholds; no products or general runtime bound. Historical rank4 is not current global rank.
No new current closure; historical limitations remain.</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</si>
  <si>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Match the complete independent-routing, weighted-separator and sparse/low-rank correction contract against graph-induced rank structures and structured inverse-sum literature.</t>
  </si>
  <si>
    <t>[2026-10-11; bounded Weyl–Green/Fourier–Green priority comparison] Additional exact ingredient locators: GIRS Proposition 2.1 https://arxiv.org/pdf/1911.05858v3 ; Erdos–Szekeres pp.467–468 https://www.numdam.org/article/CM_1935__2__463_0.pdf ; Tao Lemma 1.3 https://arxiv.org/pdf/math/0308286 . Reuse the 10 October separator comparison SHA256 39fe305a55a95a4b344612fd163cedab4f9d79ed819b0db87561557fa717459a; its old missing-body note is superseded by Catalogue 35.
[Earlier record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</si>
  <si>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B | specialized result; historical novelty unassessed here. Exact historical priority remains unverified; accepted proof and an unsuccessful prior-work search do not certify novelty.</t>
  </si>
  <si>
    <t>[2026-10-11; bounded Weyl–Green/Fourier–Green priority comparison] Fresh original theorem-body SHA256 c3dde844ca9984ec9b609677d538d8d6528151257d2a843b9d2a3f79c371d757; original audit f155488c0657b63b2192a6a1ecd7e2264ce4c0e1051b9e084b4dee22bbbf2a07. Current bridge author hash 79a5f64c11c47e39eb1fe90f7f6d51743dc9e4f1a9d89a5c505ce17835a86c0f is inherited recovered provenance, not freshly recovered here. Separate normalized receipt/export limits remain.
[Earlier record preserved]
https://github.com/AgentSlop-Si/research/blob/main/math/archive/objects/f1/f155488c0657b63b2192a6a1ecd7e2264ce4c0e1051b9e084b4dee22bbbf2a07__REVIEW.md | export SHA256 4c51de8a53724bf7cd84e75259eace35ae6fe621ba24bd8a190c2952aee5c630</t>
  </si>
  <si>
    <t>ALG-FAILED-SIMPLICITY-ROUTES</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</si>
  <si>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None refutes half-degree target squarefreeness. Complex orthogonality with nonpositive weights supplies no automatic simple-zero theorem. No new current closure; historical limitations remain. Next comparison: Compare exact local ordinary-discriminant leading terms and…</t>
  </si>
  <si>
    <t>Failed general simplicity shortcuts</t>
  </si>
  <si>
    <t>CLOSED</t>
  </si>
  <si>
    <t>[2026-10-13; full status reconciliation]
CLOSED: this exact shortcut, support or route is excluded. This does not refute the broader target.
Earlier dated history (preserved verbatim):
Failed shortcuts reviewed; characteristic-zero half-degree target remains open</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</si>
  <si>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Sector and q-derivative countercontrols saved; characteristic-two examples independently reconstructed in identities audit.</t>
  </si>
  <si>
    <t>[2026-10-13; full status reconciliation]
Completed named scope; priority 8/100
Earlier dated history (preserved verbatim):
Unassigned</t>
  </si>
  <si>
    <r>
      <rPr>
        <rFont val="Arial"/>
        <color rgb="FF1155CC"/>
        <sz val="10.0"/>
        <u/>
      </rPr>
      <t xml:space="preserve">Catalogue: ALG-FAILED-SIMPLICITY-ROUTES
</t>
    </r>
    <r>
      <rPr>
        <rFont val="Arial"/>
        <color rgb="FF1155CC"/>
        <sz val="10.0"/>
        <u/>
      </rPr>
      <t>novelity breakthough: ALG-FAILED-SIMPLICITY-ROUTES</t>
    </r>
  </si>
  <si>
    <t>https://github.com/AgentSlop-Si/research/blob/main/math/archive/objects/d5/d525eb748b55610953c66872735749ce02609fe0019b48694bd9b9766071a207__RESEARCH_REPORT.md | export SHA256 d525eb748b55610953c66872735749ce02609fe0019b48694bd9b9766071a207…</t>
  </si>
  <si>
    <t>[2026-10-11; bounded Weyl–Green/Fourier–Green priority comparison] BOUNDED PRIMARY COMPARISON and cross-view scope reconciliation complete. Exact worldwide priority unresolved. Historical theorem and already accepted current separator extension remain distinct; no new result count.
[Earlier record preserved]
SCREENED ONLY: exact statement/status checked; external historical novelty unassessed for this row in this pass</t>
  </si>
  <si>
    <t>[2026-10-13; full status reconciliation]
Completed named-scope work is capped at15/100 (current 8); score measures remaining work priority, not correctness, novelty or probability.
Earlier dated history (preserved verbatim):
The canonical scoped outcome is failed for these shortcuts. It is not a counterexample to the target squarefreeness theorem. Cap: Failed named routes only. Triage from recorded evidence, 2026-10-12; not a proof or novelty probability.</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</si>
  <si>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The named shortcut/route failed; this does not refute the wider target.</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</si>
  <si>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Retain the failed-route countercontrols and crosslink F020/ALG-OPEN-UNIFORM-SQUAREFREE for genuinely different positive approaches.</t>
  </si>
  <si>
    <t>[2026-10-13; full status reconciliation]
PASS at the recorded exact named scope. Reopen only on a concrete same-scope error or an explicitly new bounded task. Preserve separate parent obligations and unassessed historical novelty.
Earlier dated history (preserved verbatim):
Do not rerun the refuted shortcuts; reopen only if a materially different guarded argument is supplied.</t>
  </si>
  <si>
    <t>B | specialized result; bounded comparison; priority unresolved</t>
  </si>
  <si>
    <t>ALG-OPEN-UNIFORM-SQUAREFREE</t>
  </si>
  <si>
    <t>Distinct exact-field Fourier application candidate; historical priority unresolved. Frame/gain-graph projective directions are classical antecedents. The specific independently routed refinement count, consecutive Fourier rows and row-sparse correction preserve the stated arbitrary-field and composite-order scope.</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</si>
  <si>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t>
  </si>
  <si>
    <t>R2 follow-up reconciliation: P2126 theorem-level nullity, GIRS, final TQS, weighted-separator and frame/gain-graph comparisons read. Individual mechanisms are attributed; the complete synthesis priority remains unresolved. No new correctness audit.</t>
  </si>
  <si>
    <t>Weaker complex asymptotic than separation/A; not obsolete because fields and sparse-correction scope differ. No products/approximation/runtime inference.
No new current closure; historical limitations remain.</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</si>
  <si>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</si>
  <si>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</si>
  <si>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Unproved all-composite and primitivity extensions</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</si>
  <si>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P2126_BIAS2003: Biased Graphs IV Geometrical Realizations | https://people.math.binghamton.edu/zaslav/Tpapers/bg4.pdf
P2126_FRAME: On the existence of asymptotically good linear codes in minor-closed classes | https://www.math.uwaterloo.ca/~apnelson/asympgood.pdf</t>
  </si>
  <si>
    <t>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</si>
  <si>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Uniform theorem open; separate fixed-family results accepted</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</si>
  <si>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</si>
  <si>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accepted-result cutoff 03:06 UTC; frozen successor sync]
OPEN (priority 54) repeated-prime parent; narrower relation subtask 43; supporting lemma15
Earlier dated history (preserved verbatim):
[2026-10-13; post-checkpoint successor intake]
Current successor priority54/100
Earlier dated history (preserved verbatim):
Unassigned</t>
  </si>
  <si>
    <r>
      <rPr>
        <rFont val="Arial"/>
        <color rgb="FF1155CC"/>
        <sz val="10.0"/>
        <u/>
      </rPr>
      <t xml:space="preserve">Catalogue: ALG-OPEN-UNIFORM-SQUAREFREE
</t>
    </r>
    <r>
      <rPr>
        <rFont val="Arial"/>
        <color rgb="FF1155CC"/>
        <sz val="10.0"/>
        <u/>
      </rPr>
      <t>novelity breakthough: ALG-OPEN-UNIFORM-SQUAREFREE</t>
    </r>
  </si>
  <si>
    <t>["C06"]</t>
  </si>
  <si>
    <t>BOUNDED FOLLOW-UP COMPARISON: saved P2126 audit reconciled; worldwide priority unresolved. Correctness remains separately attributed; no new independent proof review.</t>
  </si>
  <si>
    <t>["Q13"]</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</si>
  <si>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t>
  </si>
  <si>
    <t>[2026-10-13; post-checkpoint successor intake]
2026-10-13
Earlier dated history (preserved verbatim):
2026-10-11 19:40 UTC</t>
  </si>
  <si>
    <t>Row-specific inherited assessment: Unresolved worldwide priority; negative search results are not novelty proof.</t>
  </si>
  <si>
    <t>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</si>
  <si>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t>
  </si>
  <si>
    <t>R1: exact catalogue statement, proof/status qualifiers and current related overlays screened; full proof and model-matched external novelty unassessed for this row in this pass</t>
  </si>
  <si>
    <t>Exact finite-field root-of-unity grid, bounded common chirp rank; N≥3r is a witness guarantee, not a universal identifiability threshold.</t>
  </si>
  <si>
    <t>No term-to-runtime conversion or product extension; not new GIRS theory; publication priority unresolved.
No new current closure; historical limitations remain.</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</si>
  <si>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Match the complete independent-routing, weighted-separator and sparse/low-rank correction contract against graph-induced rank structures and structured inverse-sum literature.</t>
  </si>
  <si>
    <t>Accepted independent audit of the full recognition theorem; polynomial proof uses unique extremal determinant terms, not fitted degrees. Catalogue has inspected theorem/audit text; no source program executed.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</si>
  <si>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</si>
  <si>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The stated positive/general target remains open or blocked; supporting scoped results are separate.</t>
  </si>
  <si>
    <t>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</si>
  <si>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O | open / conditional / failed route; no breakthrough ranking. Exact historical priority remains unverified; accepted proof and an unsuccessful prior-work search do not certify novelty.</t>
  </si>
  <si>
    <t>Specific certificate may be original; not cleared. Common-rate chirps, dechirping and Hankel/Prony are established.</t>
  </si>
  <si>
    <t>Degree is an upper bound and can drop. Vanishing supplies candidates, not membership; full-input verification is essential. No representation uniqueness, robust floating-point recovery, or arbitrary-input fast DFT.</t>
  </si>
  <si>
    <t>Good secondary algorithm/algebra note candidate after broader algebraic chirp-identification comparison; strongest in combination with charged exact recognition.</t>
  </si>
  <si>
    <t>[{"archive_relative_path":"master/fft_research_master_20261009/additions/1906_chirp/chirp_audit/AUDIT_REPORT.md","sha256":"e871250b94c9a5823adacee7da26bb6d4477af0758c684aa8c8ff9e34be21f89","inspection":"saved theorem/audit read as inert text"},{"archive_relative_path":"master/fft_research_master_20261009/additions/1906_chirp/eliminant_extension/ELIMINANT_EXTENSION.md","sha256":"50581a8a03f18a31e845953936a8cd56d3c7acaa17297eda2c8a40ebf14b6373","inspection":"saved theorem/audit read as inert text"},{"archive_relative_path":"master/fft_research_master_20261009/additions/1906_chirp/prior_art/REVIEW.md","sha256":"65775d95bd006ba0c7e6cd88ffe2aaf6b4952b67408252e101b4521cc3d2b3db","inspection":"saved theorem/audit read as inert text"}]</t>
  </si>
  <si>
    <t>ALG-RS-CONTENT-VALUATION</t>
  </si>
  <si>
    <t>No repeated-p ramification, p≡3 mod4 analogue, or determination of unramified prime support. Q03: Keep common-good-component and no repeated-prime assumptions. Implementation: Implementation pending Next comparison: Recover the missing Lubinsky–Saff bibliography page 360 and…</t>
  </si>
  <si>
    <t>Conditional exact ramified coefficient-content valuation</t>
  </si>
  <si>
    <t>Supplemental / queue scope view</t>
  </si>
  <si>
    <t>Supplemental/refinement view; do not add to canonical-claim or discovery count</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</si>
  <si>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Proof closed</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</si>
  <si>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R2: source comparison and accepted current statement inspected; fresh exhaustive priority audit not performed</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</si>
  <si>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</si>
  <si>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Accepted independent content audit; proof supplies lower valuation at every upper prime and equality at one explicitly selected good upper prime. Related current status (scope, not blanket theorem equivalence): Q03: Proof closed. Common-prime content carry and guarded odd…</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</si>
  <si>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
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</si>
  <si>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r>
      <rPr>
        <rFont val="Arial"/>
        <color rgb="FF1155CC"/>
        <sz val="10.0"/>
        <u/>
      </rPr>
      <t xml:space="preserve">Catalogue: ALG-RS-CONTENT-VALUATION
</t>
    </r>
    <r>
      <rPr>
        <rFont val="Arial"/>
        <color rgb="FF1155CC"/>
        <sz val="10.0"/>
        <u/>
      </rPr>
      <t>novelity breakthough: ALG-RS-CONTENT-VALUATION</t>
    </r>
  </si>
  <si>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Match the complete independent-routing, weighted-separator and sparse/low-rank correction contract against graph-induced rank structures and structured inverse-sum literature.</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</si>
  <si>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Audit artifact e1bb88cb06c026b0f3593f8cc986223c9f16c1ffde2f46f1bbade17223714548__PRIMARY_SOURCE_COMPARISON.md; SHA256 e1bb88cb06c026b0f3593f8cc986223c9f16c1ffde2f46f1bbade17223714548
https://docs.google.com/spreadsheets/d/1BHaGJHkXxf_UfZdyTKF2zrWNFzIP4IvhaqFMj-83BjU/edit#gid=1877766156&amp;range=A37:V37</t>
  </si>
  <si>
    <t>New Q03 exact H02 bridge/source correspondence review; historical R11 receipt remains ID-attributed. Source bindings and full controls accompany the report. Library libfile_587ed4d60230819186346e02887b1be4 v0,…</t>
  </si>
  <si>
    <t>https://docs.google.com/spreadsheets/d/1BHaGJHkXxf_UfZdyTKF2zrWNFzIP4IvhaqFMj-83BjU/edit#gid=1877766156&amp;range=A37:V37</t>
  </si>
  <si>
    <t>Recorded specialized scoped result; use one model-matched comparison rather than assume a new general theorem. Triage from recorded evidence, 2026-10-12; not a proof or novelty probability.</t>
  </si>
  <si>
    <t>BOUNDED COMPARISON: selected original/primary or inherited claim-level sources; worldwide priority still unassessed</t>
  </si>
  <si>
    <t>B | specialized result; bounded comparison; priority unresolved. Exact historical priority remains unverified; accepted proof and an unsuccessful prior-work search do not certify novelty.</t>
  </si>
  <si>
    <t>[2026-10-13; accepted-result cutoff 03:48:30 UTC; bounded later-stage sync]
Retain TO RESEARCH for the explicitly source-blocked exact-certificate replay gate at 22. Historical bounded existence is COMPLETE (priority 15); the separate coefficient/preparation/finite-bit frontier is unranked and unselected. This blocked gate is excluded from active dispatch until exact missing bytes arrive; no repeated broad recovery scans are selected. Dimensions (information gain, tractability, defensible novelty opportunity, scope/impact, evidence readiness)=(2, 1, 0, 1, 1); rubric score 22. Current priority 22/100.
Earlier dated history (preserved verbatim):
[2026-10-13; accepted-result cutoff 03:06 UTC; frozen successor sync]
The legacy59 is preserved only as an unselected-frontier placeholder and is excluded from active next-cycle ranking. The old shared routed-separator action was wrong for Q34; no new objective score is fabricated before a concrete NF06/Phase41 successor is selected.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</si>
  <si>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For conditional exact ramified coefficient-content valuation,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No repeated-p ramification, p≡3 mod4 analogue, or determination of unramified prime support.</t>
  </si>
  <si>
    <t>Identify a primary theorem and give an exact hypothesis, formula and cost-model mapping, or record a qualified nonmatch or specific access blocker. Preserve the stated guards; no worldwide-priority, unrestricted runtime or production conclusion.</t>
  </si>
  <si>
    <t>[2026-10-13; accepted-result cutoff 03:48:30 UTC; bounded later-stage sync]
Historical priority remains unresolved. Same-model phase averaging supplies finite existence; four prescribed routes are the specific witness. Missing original root bytes prevent fresh recertification, not retroactive deletion of historical acceptance.
Earlier dated history (preserved verbatim):
B | specialized result; historical novelty unassessed here. Exact historical priority remains unverified; accepted proof and an unsuccessful prior-work search do not certify novelty.</t>
  </si>
  <si>
    <t>ALG-RS-FAMILIES</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</si>
  <si>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Compare the exact independently routed, correction-compatible branch theorem with a named primary inverse-rank/GIRS/TQS result, preserving every quantifier and the common-rectangle cutoff.</t>
  </si>
  <si>
    <t>No all odd composites, arbitrary prime powers, or all 5r². Congruence and p∤d guards cannot be silently dropped. No new current closure; historical limitations remain. Next comparison: Compare exact local ordinary-discriminant leading terms and valuation formulas, not static…</t>
  </si>
  <si>
    <t>[2026-10-13; accepted-result cutoff 03:48:30 UTC; bounded later-stage sync]
Recover and hash-match the exact certificate plus source-bound independent checker/receipts, then independently cold-replay the full-box proof, or report a precise certificate failure. Existing formula/control checks do not substitute for missing root bytes. No minimum-q extension, generic separator task, uniform synthesis or speedup is selected.
Earlier dated history (preserved verbatim):
[2026-10-13; accepted-result cutoff 03:06 UTC; frozen successor sync]
Before new research, fix one source-matched target and its legal grammar/guards. A bounded minimumq task needs a legal witness plus matching exclusion; an implementation task needs certified coefficients, stability and full paid costs. The accepted radius10^-40 slice certificate is not full19-variable uniqueness, uniformq4 synthesis or practical FFT speed.
Earlier dated history (preserved verbatim):
An explicit earlier-theorem implication with checked hypotheses, or a precise unmatched clause and citations. No worldwide novelty or unrestricted runtime lower bound follows from a negative comparison.</t>
  </si>
  <si>
    <t>Eleven fixed-base ramified squarefreeness families</t>
  </si>
  <si>
    <t>6</t>
  </si>
  <si>
    <t>[2026-10-13; full status reconciliation]
OPEN: historical attribution / primary-source comparison is the leading recorded task. The accepted scoped correctness proof is not being reopened.
Earlier dated history (preserved verbatim):
Fixed-base family reviews recorded; all-composite and repeated-prime extensions remain open</t>
  </si>
  <si>
    <t>SIGNED_BANK | Legal four-orientation signed magnetic bank construction</t>
  </si>
  <si>
    <t>Independent audits verify the uniform arguments and full fixed-base coefficient arrays; finite exceptional target certificates separately reconstructed.</t>
  </si>
  <si>
    <t>Specialized representation/existence theorem</t>
  </si>
  <si>
    <t>Focused Fourier-specific legal-attainment application candidate; historical priority unresolved. One-orientation scroll/Waring dictionaries, simultaneous Padé, shared-node discriminant guards and reversal/openness are established. The narrow target is the enlarged Fourier envelope and exclusions, quotient-axis identity, zero-node minor witness and their legal 7N/4+O(1) consequence.</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</si>
  <si>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</si>
  <si>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 (scoped)</t>
  </si>
  <si>
    <t>R2 follow-up reconciliation: P2143 accepted-envelope and claim-level primary comparisons read. No global four-orientation count-preserving equivalence established or disproved. The N=5 companion was not re-audited; correctness remains inherited.</t>
  </si>
  <si>
    <t>Accepted all odd N&gt;=23 count 2N-2 floor((N+10)/8)+2 = 7N/4+O(1), using a valid zero-node minor test followed by simultaneous legal-node attainment. The N=5 exact-five-bank result is a finite companion.</t>
  </si>
  <si>
    <t>Nodes may need a splitting extension. No K-only attainment, optimality, fast root construction or scalar FFT improvement. A bank contains N branches; generic-amplitude circuit bounds do not apply automatically to special Fourier amplitudes.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</si>
  <si>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</si>
  <si>
    <r>
      <rPr>
        <rFont val="Arial"/>
        <color rgb="FF1155CC"/>
        <sz val="10.0"/>
        <u/>
      </rPr>
      <t xml:space="preserve">Catalogue: ALG-RS-FAMILIES
</t>
    </r>
    <r>
      <rPr>
        <rFont val="Arial"/>
        <color rgb="FF1155CC"/>
        <sz val="10.0"/>
        <u/>
      </rPr>
      <t>novelity breakthough: ALG-RS-FAMILIES</t>
    </r>
  </si>
  <si>
    <t>Q13: New-to-project bound; Prony, chirp-z and Karatsuba are classical.</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</si>
  <si>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
[2026-10-10 follow-up comparison; access limits in source ledger]
RosenkildeStorjohann2016: Algorithms for Simultaneous Padé Approximations | https://cs.uwaterloo.ca/~astorjoh/issac16.pdf
ComonQiUsevich2016: Identifiability of an X-rank decomposition of polynomial maps | https://arxiv.org/pdf/1603.01566
P2143_CR2004: Varieties with minimal secant degree and linear systems of maximal dimension on surfaces | https://arxiv.org/pdf/math/0406494
P2143_CAR2002: Varieties of Simultaneous Sums of Powers for binary forms | https://arxiv.org/pdf/math/0202050
P2143_AGMO2016: On the number of Waring decompositions for a generic polynomial vector | https://arxiv.org/pdf/1601.01869
P2143_PSK2019: Reconstruction of stationary and non-stationary signals by the generalized Prony method | https://num.math.uni-goettingen.de/~gplonka/pdfs/general-Prony-revised-sw.pdf
P2143_KS1992: Realization and partial fractions | https://ir.cwi.nl/pub/1537/1537D.pdf
P2143_BY2013: Local and global geometry of Prony systems and Fourier reconstruction of piecewise-smooth functions | https://arxiv.org/pdf/1301.1187</t>
  </si>
  <si>
    <t>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</si>
  <si>
    <t>https://docs.google.com/spreadsheets/d/1BHaGJHkXxf_UfZdyTKF2zrWNFzIP4IvhaqFMj-83BjU/edit#gid=627764102&amp;range=A20:V20</t>
  </si>
  <si>
    <t>https://github.com/AgentSlop-Si/research/blob/main/math/archive/objects/f0/f093175f18d1941a99a605a5d816b1db31e5b2c4161ee7df4bf29291ff8eff3c__INDEPENDENT_AUDIT.md | export SHA256 4b86b3078bbdf644a3317e67449a974c356e8b2dd8a9f66a393df71341d3e8d9…</t>
  </si>
  <si>
    <t>BOUNDED FOLLOW-UP COMPARISON: saved P2143 audit reconciled; worldwide priority unresolved. Correctness remains separately attributed; no new independent proof review.</t>
  </si>
  <si>
    <t>For eleven fixed-base ramified squarefreeness families, compare exact local ordinary-discriminant leading terms and valuation formulas, not static factorization, against Lubinsky–Saff, root-of-unity q-polynomial literature and citations of the quasi-orthogonal discriminant papers. Preserve this boundary: No all odd composites, arbitrary prime powers, or all 5r².</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</si>
  <si>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A | focused candidate; bounded comparison; priority unresolved. Exact historical priority remains unverified; accepted proof and an unsuccessful prior-work search do not certify novelty.</t>
  </si>
  <si>
    <t>[2026-10-11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Q13: No integrated production Toeplitz/blocked recognizer validated. Implementation: Implementation pending</t>
  </si>
  <si>
    <t>ALG-RS-PAIR</t>
  </si>
  <si>
    <t>proved_scoped | REVIEW-06 | Internal scoped outcome. Proof/certificate replay limits: replay_status: Current 2020 report and 2033 independent review read and hash-bound; large accepted recognizer audit not rerun. Four small polynomial controls newly computed.
Source identity/access boundary: 
Documented sanitized exports: e871250b94c9a5823adacee7da26bb6d4477af0758c684aa8c8ff9e34be21f89. Original-byte gaps remain preserved.</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</si>
  <si>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p≡1 mod4 can have a zero-root obstruction; cannot assert all residue components good or apply at p|d. Q02: See Q29 for the broader composite extension. Implementation: Not applicable to abstract proof Q08: Does not give a uniform growing-degree stability theorem.…</t>
  </si>
  <si>
    <t>Reciprocal-parameter paired squarefreeness</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</si>
  <si>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t>
  </si>
  <si>
    <t>[2026-10-13; source cutoff 10:52 UTC; newly recovered-source proposal]
OPEN: original odd-prime historical comparison; related characteristic-two endpoint scope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</si>
  <si>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Existential span≠cheap synthesis; Weyl endpoints/long stride/products escape. Original odd equal-half product-rank lemma false (N3 counterexample), repaired theorem accepted.
No new current closure; historical limitations remain.</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</si>
  <si>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Test a simultaneous count-preserving equivalence of all four weighted orientations to known rational-normal-scroll/simultaneous Waring models; compare the specific Fourier kernel envelope and axis-minor identity.</t>
  </si>
  <si>
    <t>accepted_scope: Nonzero one-window Toeplitz eliminant degree &lt;= binom(r+2,3), constant x_c^(r+1); complete current dyadic recognition ledger O(N*r^3*log(r+2)+r^(2+3*log2(3))), with separate inversions/storage and complete rejection.
Model/guards/costs: exact_hypotheses: Supplied prime p and exact-order-N root omega, N|(p-1), raw x in F_p^N.
1&lt;=r&lt;=floor(N/3); structured membership not assumed; empty representation handles zero.
Dyadic growing-r bound applies only to dyadic N; canonical phase quotient at even N.
Corrections/rejected extensions: excluded_claims: Rejected input DFT needs paid fallback.
Recognition of the weight does not give free or O(Nr) common-chirp operator application to a fresh vector.
No robustness, unrestricted Fourier improvement, optimality or priority conclusion.</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</si>
  <si>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Accepted in overlap independent audit. Related current status (scope, not blanket theorem equivalence): Q02: Proof closed. Hermite disk exclusion and half-order guard removal retained. Composite residual squarefreeness remains a guard. Q08: Proof closed. Fixed-degree full…</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</si>
  <si>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t>
  </si>
  <si>
    <t>https://github.com/AgentSlop-Si/research/blob/main/math/archive/objects/d5/d575de81c50424c27bb15827f760460d7cc51c540d305733473ba7edcbaf4844__PHASE14_AUDIT.md | export SHA256 6b54f9a98a187f1760e06803e9f52b2296f6de709bd7ba6a942e15b699c4ea2b</t>
  </si>
  <si>
    <r>
      <rPr>
        <rFont val="Arial"/>
        <color rgb="FF1155CC"/>
        <sz val="10.0"/>
        <u/>
      </rPr>
      <t xml:space="preserve">Catalogue: ALG-RS-PAIR
</t>
    </r>
    <r>
      <rPr>
        <rFont val="Arial"/>
        <color rgb="FF1155CC"/>
        <sz val="10.0"/>
        <u/>
      </rPr>
      <t>novelity breakthough: ALG-RS-PAIR</t>
    </r>
  </si>
  <si>
    <t>fresh_check_groups: chirp_window_nonzero_constant_degree
evidence_type: uniform_recognition_lemma_and_reviewed_composition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</si>
  <si>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Established Prony/BM/dechirping/Gauss/pruning/Bareiss/Levinson ingredients; 2043 historical-priority checkpoint incomplete.
Historical gaps and historical current-overlay text are preserved in the consolidated ledger and A:V.</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</si>
  <si>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t>
  </si>
  <si>
    <t>R2: latest accepted statement and detailed prior claim-level comparison inspected; selected primary Padé source reopened</t>
  </si>
  <si>
    <t>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t>
  </si>
  <si>
    <t>Same-K support obstruction applies to odd N&gt;=3 without extra gauges, different coordinate systems or products. General bounded-word transfer remains open.
Exact-field evaluator proved; no all-input faster full Fourier construction.</t>
  </si>
  <si>
    <t>Audit artifact PRIORITY_UPDATE.md; SHA256 3daef14867fabe12205feb24d9fa72573799fb0654fc3dad61f4827b67d45eb0
https://docs.google.com/spreadsheets/d/1BHaGJHkXxf_UfZdyTKF2zrWNFzIP4IvhaqFMj-83BjU/edit#gid=1877766156&amp;range=A38:V38</t>
  </si>
  <si>
    <t>https://docs.google.com/spreadsheets/d/1BHaGJHkXxf_UfZdyTKF2zrWNFzIP4IvhaqFMj-83BjU/edit#gid=1877766156&amp;range=A38:V38</t>
  </si>
  <si>
    <t>3</t>
  </si>
  <si>
    <t>CHIRP | Nonzero common-phase eliminant and exact raw-vector recognizer</t>
  </si>
  <si>
    <t>Specialized exact recognition algorithm and algebraic certificate</t>
  </si>
  <si>
    <t>Focused exact-contract candidate; historical priority unresolved. Shared-parameter Hankel elimination followed by Prony recovery and nonsymmetric Toeplitz predictors have explicit antecedents. The narrower comparison target is the uniformly nonzero phase polynomial, guaranteed unit pivots and paid finite-field full-input decision composition.</t>
  </si>
  <si>
    <t>[2026-10-13; source cutoff 10:52 UTC; newly recovered-source proposal]
PAIRED_CHAR2: sources/PAIRED_CHAR2/REVIEW.md; SHA-256 64a0eb995814b47a218c19a6f4cb4a1414b4fdc28e3d1130480413565f9c3954
Earlier dated history (preserved verbatim):
https://github.com/AgentSlop-Si/research/blob/main/math/archive/objects/88/886e05ae5a65e8d6516000f90c3821d8a54ca0812167487148b66bbb148cab79__RESEARCH_REPORT.md | export SHA256 886e05ae5a65e8d6516000f90c3821d8a54ca0812167487148b66bbb148cab79…</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</si>
  <si>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post-checkpoint successor intake]
Related structural result only; this canonical row keeps its historical odd-prime theorem and source-comparison action42 unchanged. Independent scoped ACCEPT over F2[q], all m&gt;=1: degree/nonvanishing formulas, paired-squarefreeness equivalences, four obstruction channels and reciprocal Frobenius-orbit gate. The exact m2/order15 one-sided counterexample and m12/order17 collision-collision exception are retained. General root-order&lt;=2m+1 is OPEN; m15/16 remain author controls only. This does not transfer the distinct odd-prime ALG-RS-PAIR theorem into characteristic two.
Earlier dated history (preserved verbatim):
Accepted at its explicitly guarded scope in the recorded internal review; this ranking adds no proof or replay acceptance.</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</si>
  <si>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</si>
  <si>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For reciprocal-parameter paired squarefreeness,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p≡1 mod4 can have a zero-root obstruction; cannot assert all residue components good or apply at p|d.</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</si>
  <si>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[2026-10-11] Independent audit accepts time/space, raw verification, exact-order and optional primality-validation charges with the narrow counter-width correction. Explicit block/EOF input accounting and B=bitlen(p) are included. No change to W, phase bound Q, inversion bound I=1+Qr or field-theorem scope; no discovery-count or historical-priority promotion.
Prior dated record, preserved verbatim:
[2026-10-11 14:10 UTC; final independent cyclic-window acceptance]
Fresh independent mathematical review of the wrapped determinant, periodic recurrence recovery, dyadic BM/partial fractions and all-length Gauss endpoints. Exact controls pass 4,250 vector/rank decisions, 15,687 per-phase decisions, 21,658 nonzero-center checks, 780 BM decisions, 480 wrapped identities and 115 Gauss rows; 436 surviving false phase roots are rejected by full tests. Controls corroborate the proof and are not performance benchmarks. No historical-priority or original-body-access promotion.
Prior dated record, preserved verbatim:
R2 follow-up reconciliation: P2118 full-text shared-variance and Toeplitz comparisons read. Derin remains abstract-only; Applebaum 2009 is indexed-passage evidence and Lindsay attribution is indirect. No exhaustive priority or new proof validation.</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</si>
  <si>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</si>
  <si>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Prior dated record, preserved verbatim:
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
Current dyadic integration: O(N r^3 log(r+2)+r^(2+3 log_2 3)) additions/multiplications per complete decision, O(1+r^4) inversions and O(N+r^4) field storage; negative attempts paid.</t>
  </si>
  <si>
    <t>ALG-RS-RECIPROCAL-CONTENT</t>
  </si>
  <si>
    <t>[2026-10-11; reviewed supplementary model] N≥2, 1≤r&lt;N; supplied prime p&gt;N with N|(p−1), supplied omega and canonical B-bit coordinates in a finite record with explicit end-of-input. Deterministic sequential bit-cost arithmetic RAM charges h-bit copy/add/compare O(h), schoolbook multiply/divide O(h²), and contiguous-record access O(h+address-width). Structural indices use O(log N) bits; binary I/O, bit addresses, arithmetic and trial-division counters may require O(B) bits. No indices are reduced modulo p. Accepted positive-sign unnormalized DFT output is returned only on recognition; rejection certifies family nonmembership and supplies no transform of that rejected vector.
Prior dated record, preserved verbatim:
[2026-10-11 14:10 UTC; final independent cyclic-window acceptance]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All input coordinates are supplied, r&lt;N, arithmetic is exact in the stated field, and wrapped coordinates are lookups rather than extra observations.
Prior dated record, preserved verbatim:
Exact finite-field root-of-unity grid, bounded common chirp rank; N≥3r is a witness guarantee, not a universal identifiability threshold.</t>
  </si>
  <si>
    <t>Only an equivalent smaller obstruction, not proof it never vanishes. Reduced determinant content has different ramified exponents than c_d^sep. Q29: Prove augmented-content prime support and lower guards for general s; repeated-prime cases need separate analysis. Resonance at…</t>
  </si>
  <si>
    <t>Reciprocal contraction of the unramified obstruction</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</si>
  <si>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</si>
  <si>
    <t>Accepted independent audit with full signs and finite arrays checked. Related current status (scope, not blanket theorem equivalence): Q29: Guarded proof closed. Accepted parity-complete inverse Hermite pairing with its exact exception, augmented same-component criterion, and…</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</si>
  <si>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Inspect legitimate complete Derin 1987, Applebaum et al. 2009 and original Lindsay Theorem 5B sources; trace equispaced unknown-width/quadratic-factor sampling. Match arbitrary-center nonvanishing, degree, supplied-field/root grid and every-input rejection costs.</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</si>
  <si>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P2118_GutknechtHochbruck1995: Look-ahead algorithms for Toeplitz systems | https://people.math.ethz.ch/~mhg/pub/mhg-published/GutH95-NM70-laLSnHTs.pdf
P2118_BistritzSegalov2010: Fraction-Free Inversion of a Toeplitz Matrix | https://www.eng.tau.ac.il/~bistritz/2010%20ISCAS.pdf
P2118_ApplebaumEtAl2009: Chirp sensing codes: Deterministic compressed sensing measurements for fast recovery | https://www.ese.wustl.edu/~nehorai/MURI/publications/Applebaum_2009.pdf
P2118_Lindsay1989: Moment matrices: applications in mixtures | https://projecteuclid.org/journals/annals-of-statistics/volume-17/issue-2/Moment-Matrices-Applications-in-Mixtures/10.1214/aos/1176347138.full</t>
  </si>
  <si>
    <r>
      <rPr>
        <rFont val="Arial"/>
        <color rgb="FF1155CC"/>
        <sz val="10.0"/>
        <u/>
      </rPr>
      <t xml:space="preserve">Catalogue: ALG-RS-RECIPROCAL-CONTENT
</t>
    </r>
    <r>
      <rPr>
        <rFont val="Arial"/>
        <color rgb="FF1155CC"/>
        <sz val="10.0"/>
        <u/>
      </rPr>
      <t xml:space="preserve">novelity breakthough: ALG-RS-RECIPROCAL-CONTENT
</t>
    </r>
    <r>
      <rPr>
        <rFont val="Arial"/>
        <color rgb="FF1155CC"/>
        <sz val="10.0"/>
        <u/>
      </rPr>
      <t>Source comparisons 18</t>
    </r>
  </si>
  <si>
    <t>["FUS-05"]</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</si>
  <si>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</si>
  <si>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https://github.com/AgentSlop-Si/research/blob/main/math/archive/objects/18/1803504c44766f8545a587a7d6f487d5fa13f2a8a01984e95d4c8dc421f1511e__RESEARCH_REPORT.md | export SHA256 1803504c44766f8545a587a7d6f487d5fa13f2a8a01984e95d4c8dc421f1511e…</t>
  </si>
  <si>
    <t>For reciprocal contraction of the unramified obstruction, compare exact local ordinary-discriminant leading terms and valuation formulas, not static factorization, against Lubinsky–Saff, root-of-unity q-polynomial literature and citations of the quasi-orthogonal discriminant papers. Preserve this boundary: Only an equivalent smaller obstruction, not proof it never vanishes.</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</si>
  <si>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</si>
  <si>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Readable original page/theorem passages yield an exact implication or precise unmatched clause; otherwise retain awaiting_source. Failed retrieval is not absence of precedent. Completed b27 proof/review stages stay capped15.
Earlier dated history (preserved verbatim):
Accepted result at cited scope; recorded follow-up open</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</si>
  <si>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</si>
  <si>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For supplied prime field F_p, N|(p-1), exact primitive Nth root, r&gt;=1,N&gt;=3r, decide x_j=omega^(a j²) sum_{ell=1}^s c_ell omega^(b_ell j), s&lt;=r, and return all N DFT values on success. Zero signal uses empty representation.</t>
  </si>
  <si>
    <t>[2026-10-13 00:04 UTC; current cycle]
Current next action 38/100
Earlier dated history (preserved verbatim):
Unassigned</t>
  </si>
  <si>
    <r>
      <rPr>
        <rFont val="Arial"/>
        <color rgb="FF1155CC"/>
        <sz val="10.0"/>
        <u/>
      </rPr>
      <t xml:space="preserve">Fusion list 5
</t>
    </r>
    <r>
      <rPr>
        <rFont val="Arial"/>
        <color rgb="FF1155CC"/>
        <sz val="10.0"/>
        <u/>
      </rPr>
      <t xml:space="preserve">Theorem register 5
</t>
    </r>
    <r>
      <rPr>
        <rFont val="Arial"/>
        <color rgb="FF1155CC"/>
        <sz val="10.0"/>
        <u/>
      </rPr>
      <t>Source comparisons 15</t>
    </r>
  </si>
  <si>
    <t>Exact field arithmetic with supplied suitable primitive roots; exact equality and inversions charged as declared, O(log N)-bit indexing. Root/field discovery, bit complexity, numerical stability and hardware speed are separate unless explicitly proved.</t>
  </si>
  <si>
    <t>[2026-10-13 00:04 UTC; current cycle]
Current accepted evidence: next_cycle_fusion_prior/RANKING.json; next_cycle_management/FUSION_PUBLICATION_CORRECTION.md
Earlier dated history (preserved verbatim):
H02, P04, SP02</t>
  </si>
  <si>
    <t>[2026-10-13 00:04 UTC; current cycle]
2026-10-13 00:04 UTC
Earlier dated history (preserved verbatim):
2026-10-11 17:24–17:31 UTC</t>
  </si>
  <si>
    <t>[2026-10-13 00:04 UTC; current cycle]
Current named source-comparison task priority38, awaiting_source. Dimensions(3,1,2,2,1), weighted mean1.85. Historical FUS-0237 and completed fusion-review task71 retained; local b27 completed stages capped15. This does not rate all legal-bank work.
Earlier dated history (preserved verbatim):
Workflow/intake triage only; scope comes from its current source row and is not an independent theorem assessment. Triage from recorded evidence, 2026-10-12; not a proof or novelty probability.</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</si>
  <si>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Accepted result at cited scope; recorded follow-up open</t>
  </si>
  <si>
    <t>Fixed-r theorem independently accepted; polynomial construction and growing-r corollary separately checked.</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</si>
  <si>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No separate worldwide/model-matched novelty clearance. Preserve the original source attribution; the priority score does not establish originality.</t>
  </si>
  <si>
    <t>[2026-10-11; publication-readiness reconciliation] Bounded historical comparison remains unresolved at the named Derin, original Lindsay Theorem 5B and complete Applebaum-body gaps. Later independent cyclic-window and corrected bit-contract acceptances concern correctness/model accounting, not historical priority. The earlier no-new-proof-review wording describes the older comparison pass only. No external human specialist or journal review is documented in the available evidence; independent agent checks are distinct from external peer review.
Prior dated record, preserved verbatim:
BOUNDED FOLLOW-UP COMPARISON: saved P2118 audit reconciled; worldwide priority unresolved. Correctness remains separately attributed; no new independent proof review.</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</si>
  <si>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Compare the guarded RS moving-root/discriminant-to-legal-bank implication with exact primary predecessors. Keep Q29 general augmented-content prime support and repeated-prime transfer separate from accepted fixed-base families; do not infer legal-bank minima from overlap or residual squarefreeness alone.</t>
  </si>
  <si>
    <t>[2026-10-13 00:04 UTC; current cycle]
Readable original page/theorem passages yield an exact implication or precise unmatched clause; otherwise retain awaiting_source. Failed retrieval is not absence of precedent. Completed b27 proof/review stages stay capped15.
Earlier dated history (preserved verbatim):
An exact implication and field/prime/legality map, or a concrete missing guard; no all-composite closure or historical-priority conclusion.</t>
  </si>
  <si>
    <t>Potential focused recognition contribution; phase-eliminant algebra is a cross-reference to algebra analysis. External priority unresolved.</t>
  </si>
  <si>
    <t>Implementation pending; General spectral mechanism is classical; RS specialization priority unresolved. Q08: Does not give a uniform growing-degree stability theorem. Q20: Exact h-pole optimum and universal parameter t=1 remain open. Does not give a uniform growing-degree…</t>
  </si>
  <si>
    <t>Raw verification mandatory; reject outside union, not output arbitrary-input transform. Shipped earlier dispatcher retained factorial eliminant, so growing-r bound is not automatically shipped implementation behavior. No robust floating Prony theorem.</t>
  </si>
  <si>
    <t>[2026-10-13; full status reconciliation]
OPEN: implementation, costing, integration or a stronger extension remains; the earlier accepted scoped result is retained.
Earlier dated history (preserved verbatim):
Proof closed at cited scope; recorded follow-up open</t>
  </si>
  <si>
    <r>
      <rPr>
        <rFont val="Arial"/>
        <color rgb="FF1155CC"/>
        <sz val="10.0"/>
        <u/>
      </rPr>
      <t xml:space="preserve">Fusion list 9
</t>
    </r>
    <r>
      <rPr>
        <rFont val="Arial"/>
        <color rgb="FF1155CC"/>
        <sz val="10.0"/>
        <u/>
      </rPr>
      <t xml:space="preserve">Theorem register 9
</t>
    </r>
    <r>
      <rPr>
        <rFont val="Arial"/>
        <color rgb="FF1155CC"/>
        <sz val="10.0"/>
        <u/>
      </rPr>
      <t>Prior work 18</t>
    </r>
  </si>
  <si>
    <t>Focused supplied-field/root exact decision-composition candidate; historical priority unresolved. Shared-parameter determinant elimination and Prony recovery are established schemes. The point of comparison is uniformly usable phase candidates, full-vector acceptance/rejection, outputs only on acceptance, and all failed-phase costs.</t>
  </si>
  <si>
    <t>[{"archive_relative_path":"master/fft_research_master_20261009/additions/1906_chirp/chirp_audit/AUDIT_REPORT.md","sha256":"e871250b94c9a5823adacee7da26bb6d4477af0758c684aa8c8ff9e34be21f89","inspection":"Attributed saved evidence; supplied research programs unrun in this review","bytes":13647},{"archive_relative_path":"master/fft_research_master_20261009/GROWING_RANK_CHIRP_COROLLARY.md","sha256":"7c9c837d283d85f0d74dd1f201e174d4c8aec70cfdbb847bdae569b30d81249b","inspection":"Attributed saved evidence; supplied research programs unrun in this review","bytes":4560},{"archive_relative_path":"master/fft_research_master_20261009/additions/1906_chirp/eliminant_extension/ELIMINANT_EXTENSION.md","sha256":"50581a8a03f18a31e845953936a8cd56d3c7acaa17297eda2c8a40ebf14b6373","inspection":"Attributed saved evidence; supplied research programs unrun in this review","bytes":11937}]</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</si>
  <si>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</si>
  <si>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R2 follow-up reconciliation: P2118 full-text shared-variance and Toeplitz comparisons read. Derin remains abstract-only; Applebaum 2009 is indexed-passage evidence and Lindsay attribution is indirect. No exhaustive priority or new proof validation.</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</si>
  <si>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For supplied prime field F_p, N|(p-1), exact primitive Nth root, r&gt;=1,N&gt;=3r, decide x_j=omega^(a j²) sum_{ell=1}^s c_ell omega^(b_ell j), s&lt;=r, and return all N DFT values on success. Zero signal uses empty representation.
Current dyadic integration: O(N r^3 log(r+2)+r^(2+3 log_2 3)) additions/multiplications per complete decision, O(1+r^4) inversions and O(N+r^4) field storage; negative attempts paid.</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</si>
  <si>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</si>
  <si>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P2118_ApplebaumEtAl2009: Chirp sensing codes: Deterministic compressed sensing measurements for fast recovery | https://www.ese.wustl.edu/~nehorai/MURI/publications/Applebaum_2009.pdf</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</si>
  <si>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</si>
  <si>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Q13: Proof closed. Blocked common-chirp cost O(N r^(2+log₂3)+r^(2+3log₂3)); named Toeplitz and Gauss proofs are inherited dependencies.</t>
  </si>
  <si>
    <t>BOUNDED FOLLOW-UP COMPARISON: saved P2118 audit reconciled; worldwide priority unresolved. Correctness remains separately attributed; no new independent proof review.</t>
  </si>
  <si>
    <t>proved_scoped | REVIEW-14 | Internal scoped outcome. Proof/certificate replay limits: review_bindings: bindings/C06_ACCEPTED_REPORT.md
bindings/C06_INDEPENDENT_REVIEW.md
bindings/C06_REVIEW_RECEIPT.json
bindings/C06_BINDING_CHECK.json
audit_method_override: Accepted independent review bound at exact hashes; no repeated large C06 audit.
Source identity/access boundary: 
Documented sanitized exports: e871250b94c9a5823adacee7da26bb6d4477af0758c684aa8c8ff9e34be21f89. Original-byte gaps remain preserved.</t>
  </si>
  <si>
    <t>Proof closed at cited scope; recorded follow-up open</t>
  </si>
  <si>
    <t>Study conditioning of the accepted legal RS scalar-bank construction in a declared degree/parameter regime, with coefficient-field and resonance guards explicit. Keep the classical collision-exponent mechanism, existing even extra-pole existence, exact h-pole optimality and universal-parameter claims separate.</t>
  </si>
  <si>
    <t>A proved scoped conditioning estimate or counterexample; any executor must separately charge node/precision preparation and all outputs. No uniform growing-degree stability from fixed-degree results.</t>
  </si>
  <si>
    <t>accepted_scope: Unknown common-chirp exact supplied-prime-field recognition; current accepted dyadic hybrid bound and paid dispatcher semantics, with dense DFT outputs on acceptance.
Model/guards/costs: model: Prime p supplied, N|(p-1), exact-order-N root, N&gt;=3r&gt;=3; dyadic sparse cap t&lt;=N/2; positive unnormalized DFT. Original common-chirp phase unknown. Empty zero case explicit.
cost_ledger: Dyadic H=O(Nr^3 log(r+2)+r^(2+3log2 3)), separate O(1+r^4) inversions, O(N+r^4) field elements. All-length blocked O(Nr^(2+log2 3)+r^(2+3log2 3)). Failed sparse attempt paid. REJECT has no transform; UNKNOWN for budget abort.
Corrections/rejected extensions: rejected_or_not_established: No universal min(sparse,chirp) recognition bound on C_r.
No transfer of sparse fresh-vector operator application to chirped dense operators.
No uncharged arbitrary-length O(N log N) fallback or field discovery.</t>
  </si>
  <si>
    <t>No uniform growing-degree stability or restricted-implementation runtime lower bound. Next comparison: Compare exact local ordinary-discriminant leading terms and valuation formulas, not static factorization, against Lubinsky–Saff, root-of-unity q-polynomial literature and…</t>
  </si>
  <si>
    <r>
      <rPr>
        <rFont val="Arial"/>
        <color rgb="FF1155CC"/>
        <sz val="10.0"/>
        <u/>
      </rPr>
      <t xml:space="preserve">novelity breakthough: NEW-09
</t>
    </r>
    <r>
      <rPr>
        <rFont val="Arial"/>
        <color rgb="FF1155CC"/>
        <sz val="10.0"/>
        <u/>
      </rPr>
      <t>New results 12</t>
    </r>
  </si>
  <si>
    <t>fresh_checks: Source/receipt binding only here:13 author and17 independent-review manifest entries verified; accepted 2033 control suite not rerun.
audit_method: Independent proof reread with fresh tractable exact controls; historical execution claims kept separate.
audit_method_override: Accepted independent review bound at exact hashes; no repeated large C06 audit.
Review record: research_cycle_2127/review14_gauge_fibers/PER_ID_OUTCOMES.json; SHA256 2e6916f633ab40159e17bbe93724b0e8db4d677beb8bc2a62981093de8ef204d.
Consolidation verifies mapping and hashes; it does not rerun all packet checks. No priority claim.</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</si>
  <si>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</si>
  <si>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R2: exact catalogue claim, saved source reductions/audit passages and selected primary literature checked; no new independent proof audit</t>
  </si>
  <si>
    <t>Audit artifact a82db572a9327b297579202e4482a0dd0ffdc5c7a868800643bb8bf3aa3bedcd__PRIMARY_REDUCTIONS.md; SHA256 a82db572a9327b297579202e4482a0dd0ffdc5c7a868800643bb8bf3aa3bedcd…</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</si>
  <si>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t>
  </si>
  <si>
    <t>remaining_obligations: Production implementation, bit/numerical/practical performance and priority remain open.
D06 export differs from historical bytes; preserve actual hash.
Current supplement treatment: 
Packet priority qualification: No priority assessment or upgrade in this consolidation.
Historical gaps and historical current-overlay text are preserved in the consolidated ledger and A:V.</t>
  </si>
  <si>
    <t>C | accepted refinement or closure; no separate discovery count. Exact historical priority remains unverified; accepted proof and an unsuccessful prior-work search do not certify novelty.</t>
  </si>
  <si>
    <t>For full cluster profile and finite-probe gate, compare exact local ordinary-discriminant leading terms and valuation formulas, not static factorization, against Lubinsky–Saff, root-of-unity q-polynomial literature and citations of the quasi-orthogonal discriminant papers. Preserve this boundary: No uniform growing-degree stability or restricted-implementation runtime lower bound.</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</si>
  <si>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All-composite and repeated-prime extension open.</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</si>
  <si>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</si>
  <si>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t>
  </si>
  <si>
    <t>See Q29 for the broader composite extension. Lubinsky–Saff full mathematical body checked: RS recurrence/self-reciprocity, root-of-unity factorization, static multiplicities and derivative restatements are classical. Exact moving-z local splitting, ordinary-discriminant…</t>
  </si>
  <si>
    <t>[2026-10-13; post-checkpoint successor intake]
next_cycle_augmented_support_review/REVIEW.md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Audit artifact a82db572a9327b297579202e4482a0dd0ffdc5c7a868800643bb8bf3aa3bedcd__PRIMARY_REDUCTIONS.md; SHA256 a82db572a9327b297579202e4482a0dd0ffdc5c7a868800643bb8bf3aa3bedcd
https://docs.google.com/spreadsheets/d/1BHaGJHkXxf_UfZdyTKF2zrWNFzIP4IvhaqFMj-83BjU/edit#gid=1877766156&amp;range=A32:V32</t>
  </si>
  <si>
    <t>https://docs.google.com/spreadsheets/d/1BHaGJHkXxf_UfZdyTKF2zrWNFzIP4IvhaqFMj-83BjU/edit#gid=1877766156&amp;range=A32:V32</t>
  </si>
  <si>
    <t>[2026-10-13; full status reconciliation]
OPEN: historical attribution / primary-source comparison is the leading recorded task. The accepted scoped correctness proof is not being reopened.
Earlier dated history (preserved verbatim):
Proof closed at cited scope; recorded follow-up open</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</si>
  <si>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</si>
  <si>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Research queue 5</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</si>
  <si>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</si>
  <si>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Compare the exact moving-z RS local splitting and normalized ordinary-discriminant leading terms with model-matched primary sources. Credit Lubinsky–Saff recurrence, self-reciprocity, static root-of-unity factors and derivative restatements; keep Q29 general composite/ramification guards separate.</t>
  </si>
  <si>
    <t>An exact parameter/normalization/hypothesis map to a primary theorem or qualified nonmatch/access blocker; no priority clearance from missing text.</t>
  </si>
  <si>
    <t>Keep common-good-component and no repeated-prime assumptions. Lubinsky–Saff Theorem 3.2 directly supplies the chirp Hankel determinant, shifted RS annihilator and forced-diagonal product after explicit maps. Retain only specified legal-node/resonance/minimum and guarded…</t>
  </si>
  <si>
    <t>Research queue 6</t>
  </si>
  <si>
    <t>Exact H02 Theorem 4 SHA256 32420b974fe980350a45021097b88259ba9219f81e1dadcf4d4a8094bd611f61 is directly checked against the original integral-quotient proof 1803504c44766f8545a587a7d6f487d5fa13f2a8a01984e95d4c8dc421f1511e and independent audit…</t>
  </si>
  <si>
    <t>Trace the exact legal nonzero/nonresonant-node and scalar-bank minimum claims in the same common-cycle grammar, with same-good-component and unramified prime guards. Credit Lubinsky–Saff Theorem 3.2 for the mapped Hankel determinant, shifted annihilator and forced-diagonal product.</t>
  </si>
  <si>
    <t>An exact primary-source legality/minimum comparison or a specific missing guard/source; no repeated-prime, arbitrary-field or unrestricted-bank conclusion.</t>
  </si>
  <si>
    <t>["F022","F024"]</t>
  </si>
  <si>
    <t>["Q29"]</t>
  </si>
  <si>
    <t>[2026-10-13; full status reconciliation]
Related later b31 ordinary-residual stage is independently complete15. Existing Q08 accepted b27 scopes and its distinct conditioning/implementation/priority obligations are preserved; use F020 for uniform support58 and separate b31 all-A overlap57.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</si>
  <si>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</si>
  <si>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Project stopping boundary only; not a claim that these are literature-open problems.</t>
  </si>
  <si>
    <t>Not proved; no promotion from finite census, content examples, synthetic controls, or equivalent reformulations.</t>
  </si>
  <si>
    <t>Not rankable as an accepted discovery.</t>
  </si>
  <si>
    <t>Must keep separate from accepted prime and eleven fixed-base families.</t>
  </si>
  <si>
    <t>Research questions only.</t>
  </si>
  <si>
    <t>[{"archive_relative_path":"master/fft_research_master_20261009/additions/0322_exact_code_and_chirp_results/chirp_classification_audit_0301/INDEPENDENT_AUDIT.md","sha256":"af52543f5eddb8bbcdc1c96bc3fde65db64b58090eb0ed36d93eb0cc1d141333","inspection":"saved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</si>
  <si>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[2026-10-13; accepted-result cutoff 05:16:43 UTC; bounded later acceptance]
Fixed-case exact valuation and local certification; historical novelty and broader support remain unresolved. No additional canonical ID or discovery count.
Earlier dated history (preserved verbatim):
[2026-10-13; post-checkpoint successor intake]
Classical ramification/Eisenstein mechanisms; scoped RS composition only, no worldwide novelty or new transfer claim.
Earlier dated history (preserved verbatim):
B | specialized result; historical novelty unassessed here. Exact historical priority remains unverified; accepted proof and an unsuccessful prior-work search do not certify novelty.</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</si>
  <si>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</si>
  <si>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</si>
  <si>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Q29: Guarded proof closed. Accepted parity-complete inverse Hermite pairing with its exact exception, augmented same-component criterion, and unconditional composite families d=sp for s in {3,7,11}, every prime p=1 mod4.</t>
  </si>
  <si>
    <t>O | open / conditional / failed route; no breakthrough ranking</t>
  </si>
  <si>
    <t>Q29: Lubinsky–Saff mathematical-body access/comparison closed. It does not settle the accepted 3p/7p/11p half-order simplicity families; exact application priority and broader source review remain open.</t>
  </si>
  <si>
    <t>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</si>
  <si>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Conditional framework or open target; realized impact unestablished</t>
  </si>
  <si>
    <t>No established new theorem at the unproved/failed target level. Not rankable as an accepted discovery.</t>
  </si>
  <si>
    <t>open_blocked | REVIEW-03 | Internal scoped outcome. Proof/certificate replay limits: verification: Full source proof/boundary reading. Fresh finite constants are controls only; no target-range rerun.</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</si>
  <si>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</si>
  <si>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[2026-10-13; full status reconciliation]
OPEN: implementation, costing, integration or a stronger extension remains; the earlier accepted scoped result is retained.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</si>
  <si>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</si>
  <si>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accepted_exact_scope: Prime-order n&lt;p theorem; finite exact N=5,9,...,1001 certificates; scoped eleven historical and six augmented fixed-base applications; uniform half-order resonance and local-J guard conditional on residual squarefreeness.
Model/guards/costs: historical_model_preserved_subject_to_current_scope: Project stopping boundary only; not a claim that these are literature-open problems.
Corrections/rejected extensions: rejected_or_not_established: No arbitrary-composite squarefreeness theorem
No uniform repeated-prime bridge
No separated or augmented universal prime-support theorem
No inference of publication-level openness</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</si>
  <si>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</si>
  <si>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</si>
  <si>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verification: Full source proof/boundary reading. Fresh finite constants are controls only; no target-range rerun.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</si>
  <si>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actual ordinary-discriminant nonvanishing; or separated M_d one-good-component support for every p not dividing d; and/or augmented Gamma Gamma^iota delta simultaneous support for arbitrary eligible bases. Repeated-prime lifting requires a different unit/ramification argument.
Current supplement treatment: 
Packet priority qualification: No priority assessment or upgrade in this consolidation.
Historical gaps and historical current-overlay text are preserved in the consolidated ledger and A:V.</t>
  </si>
  <si>
    <t>[2026-10-13;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t>
  </si>
  <si>
    <t>[2026-10-12;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</si>
  <si>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Research queue 11</t>
  </si>
  <si>
    <t>8</t>
  </si>
  <si>
    <t>SPARSE_ENDPOINT | Sparse-endpoint single-Green representation lower bound</t>
  </si>
  <si>
    <t>Specialized representation-size theorem</t>
  </si>
  <si>
    <t>Specific endpoint theorem is a candidate; literature priority not independently cleared in this pass.</t>
  </si>
  <si>
    <t>[2026-10-12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independent_scoped_pass_with_correction</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</si>
  <si>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R1+: live exact scoped theorem/review status screened; original proof and targeted external novelty comparison not newly completed</t>
  </si>
  <si>
    <t>[2026-10-12 00:10 UTC; independently accepted restricted sparse endpoint quadratic minima]
The one-read injection lower is N(N−1), with N reads; a legal switched-coordinate closed cycle attains equality. Requiring at least one zero edge gives N²+1; more generally the lower is N²+z for z zero-product marked gaps. The masked-block injection lower is N(N−q)+q with Nq reads. Prime Fourier with a supplied exact-order root qualifies via 2x2 minors, including allowed positive characteristic; composite Fourier generally does not. No all-length Fourier transfer or full-rank premise is inferred from the weaker 2x2 condition.
Earlier dated history (preserved):
Omega(N log N/log log N) total endpoint nonzeros for one nonsingular scalar first-order weighted cyclic Green inverse, including zero weights and uneven endpoints.</t>
  </si>
  <si>
    <t>[2026-10-12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One inverse grammar only; matching-order upper bound is conjectural and supplied growing construction is Theta(N^(3/2)). Endpoint nonzeros are not an unrestricted circuit lower bound.</t>
  </si>
  <si>
    <t>Compare sparse factorizations through one cyclic bidiagonal inverse, Vandermonde rigidity, sparse embedding and routing-tour formulations under the same endpoint contract.</t>
  </si>
  <si>
    <t>DV2008: Delvaux–Van Barel, Rank-deficient submatrices of Fourier matrices | https://doi.org/10.1016/j.laa.2008.04.043
Nullity2004: Vandebril–Van Barel, A short note on the nullity theorem | https://www.cs.kuleuven.be/publicaties/rapporten/tw/TW397.pdf</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</si>
  <si>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https://docs.google.com/spreadsheets/d/1BHaGJHkXxf_UfZdyTKF2zrWNFzIP4IvhaqFMj-83BjU/edit#gid=1877766156&amp;range=A42:V42</t>
  </si>
  <si>
    <t>https://docs.google.com/spreadsheets/d/1BHaGJHkXxf_UfZdyTKF2zrWNFzIP4IvhaqFMj-83BjU/edit#gid=1877766156&amp;range=A42:V42</t>
  </si>
  <si>
    <t>["F021","F072"]</t>
  </si>
  <si>
    <t>9</t>
  </si>
  <si>
    <t>Fixed-grammar Weyl–Green branching</t>
  </si>
  <si>
    <t>WEYL_BRANCH | Fixed-pair Weyl–Green branch classification</t>
  </si>
  <si>
    <t>Exact legal scalar chirp-resolvent bank minima</t>
  </si>
  <si>
    <t>Specialized algebraic representation theorem</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</si>
  <si>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Specific fixed-grammar bounds survive inspected comparison; broad Fourier/Heisenberg foundations classical. Priority unresolved.</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</si>
  <si>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Related current status (scope, not blanket theorem equivalence): Q15: Proof closed. Fixed common ordered Weyl pair: gcd-sensitive branch bound, ceil(sqrt N) at odd N and (N+1)/2 at odd prime powers.</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</si>
  <si>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catalogue statement, proof/status qualifiers and current related overlays screened; full proof and model-matched external novelty unassessed for this row in this pass</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</si>
  <si>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</si>
  <si>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[2026-10-11; bounded Weyl–Green/Fourier–Green priority comparison] The canonical endpoint-permitted b&gt;=N grammar and the fixed-pair endpoint-free composite/Hankel grammar are distinct; retain the field/root and pole guards in REPORT sections 2A–2B.
[Earlier record preserved]
Ordered depth-two paths in one fixed Weyl basis/pair. Canonical endpoint allowance is different from fixed-pair Hankel theorem.</t>
  </si>
  <si>
    <t>["Q03","Q08"]</t>
  </si>
  <si>
    <t>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</si>
  <si>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</si>
  <si>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[2026-10-11; bounded Weyl–Green/Fourier–Green priority comparison] Model-matched additions: Gurevich–Hadani–Howe §§1.1–1.3 / Theorem 2.4 https://arxiv.org/pdf/0808.2447v3 ; Plonka–Tasche §2 equations (7)–(8) https://num.math.uni-goettingen.de/~gplonka/pdfs/gamm-preprint.pdf . Numbered comparison and source-access depth are in the sealed report. Completed DV2008 final-paper comparison reused.
[Earlier record preserved]
DV2008: Delvaux–Van Barel, Rank-deficient submatrices of Fourier matrices | https://doi.org/10.1016/j.laa.2008.04.043</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</si>
  <si>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</si>
  <si>
    <t>For N=2m+1≥3, primitive q in characteristic zero, h=(N+1)/2, f(k)=q^(hk²), C=sum_(k=0)^(N−1)f(k)P^k, represent C=sum_(s=1)^Q a_s(I−λ_sP)^(−1), with a_s,λ_s≠0 and λ_s^N≠1. Without a free diagonal Qmin=m+1 for every odd N.
With δI free, Qmin=m iff T_m(z)=(-1)^mH_m(−z;q) has simple nonzero nonresonant roots; otherwise Qmin=m+1. An arbitrary free diagonal does not enlarge this scalar common-P circulant model.
T_m(0)=(-1)^m. gcd(T_m,z^N−1)=1 for N≡1 mod4 and z−1 for N≡3 mod4, the latter root simple. Thus all N≡3 mod4 have Qmin=m+1. Every prime N≡1 mod4 and the audited infinite families have Qmin=m.
When Qmin=m, δ=(-1)^m q^(−m(m+1)/2)product_(j=1)^m(1−q^j) is forced and nonzero. Nodes/weights may lie in an algebraic closure; root-free sum works over Q(q).</t>
  </si>
  <si>
    <t>Scalar coefficients, same natural cycle P, first-order nonconfluent resolvents, no branch-dependent diagonal endpoints or independent routing.</t>
  </si>
  <si>
    <t>Uniform construction/minimum and partial free-diagonal classification independently accepted. Nonsingular Hankel lower bound and guarded polynomial-pencil upper construction both checked.</t>
  </si>
  <si>
    <t>Specific exact legal-bank classification potentially new as an application; finite-moment/Prony/Padé/formal-orthogonality ingredients classical. External novelty unconfirmed.</t>
  </si>
  <si>
    <t>No unrestricted inverse-bank minimum or all-composite squarefreeness. Branch nodes not necessarily in Q(q). O(N³) setup/O(N²) application generally, improved O(N²) setup on lower-bank cases, exact field operations only.</t>
  </si>
  <si>
    <t>Moment/Padé/formal-orthogonality exact-node-count literature and legal-pole restrictions; keep distinct from all-order diagonal-ended exact-three Green length.</t>
  </si>
  <si>
    <t>[2026-10-12;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</si>
  <si>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2026-10-11 21:51 UTC</t>
  </si>
  <si>
    <t>[{"archive_relative_path":"master/fft_research_master_20261009/additions/0216_review_completion_and_extensions/global_chirp_bank_independent_audit/INDEPENDENT_AUDIT.md","sha256":"dfea8a0a54f747e9af09acceb7d92b0345233731da03fe9ed0e86f4d26524c6a","inspection":"saved theorem/audit read as inert text"},{"archive_relative_path":"master/fft_research_master_20261009/additions/0322_exact_code_and_chirp_results/diagonal_chirp_classification_0246/CLASSIFICATION.md","sha256":"c64b813620686131f520339c14a0e5efc1c859999c228c823faf68e943d5a0b1","inspection":"saved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</si>
  <si>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t>
  </si>
  <si>
    <t>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t>
  </si>
  <si>
    <t>For any new gate, require an exact statement with domain and all primitive-root guards, an independent proof/certificate or a precise obstruction. Preserve both accepted b27 results without implying general-b closure, new canonical count, novelty clearance or a speed claim.</t>
  </si>
  <si>
    <t>[2026-10-11; bounded Weyl–Green/Fourier–Green priority comparison] BOUNDED MODEL-MATCHED COMPARISON COMPLETE for inspected sources; classical components explicitly demoted. Exact full-grammar historical priority remains unresolved; no worldwide novelty or publication acceptance.
[Earlier record preserved]
SCREENED ONLY: exact statement/status checked; external historical novelty unassessed for this row in this pass</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</si>
  <si>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focused candidate; exact remaining contract and historical priority still need work. Triage from recorded evidence, 2026-10-12; not a proof or novelty probability.</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</si>
  <si>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at its explicitly guarded scope in the recorded internal review; this ranking adds no proof or replay acceptance.</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</si>
  <si>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A | focused candidate; bounded comparison; priority unresolved. Exact historical priority remains unverified; accepted proof and an unsuccessful prior-work search do not certify novelty.</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</si>
  <si>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</si>
  <si>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[2026-10-13; accepted-result cutoff 05:16:43 UTC; bounded later acceptance]
Do not infer equality attainment, a minimum over all pairs, a quadratic bound when delta is nonzero, legal-pole optimality, runtime or wider grammar. A later historical claim needs an explicit complete model-matched implication.
Earlier dated history (preserved verbatim):
Resolve only the explicitly named scope with source-bound evidence and independent review, or record a precise blocker. Do not infer global closure, historical novelty, unrestricted runtime or production speed from a scoped result.</t>
  </si>
  <si>
    <t>10</t>
  </si>
  <si>
    <t>Q03: Proof closed. Common-prime content carry and guarded odd legal-bank minima retained.
Q08: Proof closed. Fixed-degree full cluster singular spectrum added; constants remain degree-dependent.</t>
  </si>
  <si>
    <t>Certified growing-fiber full Fourier transform</t>
  </si>
  <si>
    <t>FIBER | Certified growing and aggregate sparse-fiber transforms</t>
  </si>
  <si>
    <t>Specialized exact algorithm for certified structured inputs</t>
  </si>
  <si>
    <t>Q03: Lubinsky–Saff Theorem 3.2 directly supplies the chirp Hankel determinant, shifted RS annihilator and forced-diagonal product after explicit maps. Retain only specified legal-node/resonance/minimum and guarded content/carry applications for further priority review.
Q08: General spectral mechanism is classical; RS specialization priority unresolved.
Exact source comparison: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</si>
  <si>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Q29 gate (priority 54): review the t=27 normalized intrinsic-discriminant unit implication. The current counterexample candidate is not accepted at this cutoff; broader repeated-prime/composite obligations are unchanged.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</si>
  <si>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Q03: Keep common-good-component and no repeated-prime assumptions. Implementation: Implementation pending
Q08: Does not give a uniform growing-degree stability theorem. Implementation: Implementation pending</t>
  </si>
  <si>
    <t>Bounded prior-interface comparison completed. The restricted exact-complex O(N log log N) polylog-budget headline can also be obtained with a fully charged classical capped-tree/consecutive-sample route. The original sharper Bringmann plug-in is not accepted unchanged: it lacks a charged uniform RIP-set prerequisite. Full-interface historical priority and arbitrary-field identity remain unresolved.</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</si>
  <si>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</si>
  <si>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proved_scoped | REVIEW-06 | Internal scoped outcome. Proof/certificate replay limits: replay_status: Rank, fallback, resonance, discriminant and trace proofs read; six exact annihilator/forced-diagonal controls. No 250-record fresh replay.
Source identity/access boundary: 
Documented sanitized exports: dfea8a0a54f747e9af09acceb7d92b0345233731da03fe9ed0e86f4d26524c6a. Original-byte gaps remain preserved.</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</si>
  <si>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</si>
  <si>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accepted_scope: Without diagonal Q_min=m+1. With diagonal Q_min=m iff unique T_m=(-1)^m H_m(-z) is squarefree and nonresonant, else m+1. Uniform resonance gcd 1 at N=1 mod4 and z-1 at N=3 mod4; forced nonzero diagonal has exact product formula.
Model/guards/costs: exact_hypotheses: Characteristic zero, odd N=2m+1&gt;=3, primitive q, scalar first-order resolvents sharing one natural cycle.
Nonzero nodes/weights, lambda^N!=1; nodes allowed in algebraic closure of Q(q).
Optional one free scalar diagonal; arbitrary added diagonal collapses to scalar only within this circulant grammar.
Corrections/rejected extensions: excluded_claims: No branch-dependent endpoint/different-cycle/confluent or unrestricted inverse minimum.
Prime-order simplicity plus finite certificates does not prove all composite simplicity.
O(N^2) base-field setup/application on smaller branch; growing algebra state and bit/precision/root-extraction obligations remain.</t>
  </si>
  <si>
    <t>Bounded primary-source comparison and independent repaired-composition review available and source-bound. The review reads HIKP SODA/STOC, Nakos–Song–Wang A.16 and Bringmann et al.; it proves the conservative exact-complex composition and reports 2,608 fresh exact-rational cap controls. This reconciliation reuses that accepted review; no new full proof replay or complete worldwide survey.</t>
  </si>
  <si>
    <t>N=2^k&gt;=4, Q=2^floor(k/2), M=N/Q, 1&lt;=b&lt;=M/2. Accept exactly raw inputs (or guarded Green residuals) whose Q strided M-fibers each have &lt;=b modes; locations/amplitudes are not supplied. All N unnormalized outputs on acceptance.</t>
  </si>
  <si>
    <t>fresh_check_groups: ordinary_discriminant_q1
shifted_annihilator_and_forced_diagonal
evidence_type: uniform_restricted_model_minimum_criterion
Review record: research_cycle_2104/review06_algebra/PER_ID_OUTCOMES.json; SHA256 6cbe4997dcb79534c20fbdde683346448bd1f0ff1a8944b53d3cc0c5d1e7d363.
Consolidation verifies mapping and hashes; it does not rerun all packet checks. No priority claim.</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</si>
  <si>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Original F015 retains its own supplied-field theorem and sharper finite-parameter ledger; the largest inherited counted profile was not a measured speed win.</t>
  </si>
  <si>
    <t>remaining_obligation: None blocks the scoped result. Wider mathematical, implementation, replay and priority boundaries are stated explicitly.
Current supplement treatment: 
Packet priority qualification: novelty_status: Classical finite moments, formal orthogonality, Padé denominator and Rogers–Szegő theory; model-specific novelty unverified.
Historical gaps and historical current-overlay text are preserved in the consolidated ledger and A:V.</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</si>
  <si>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full raw-input acceptance/rejection contract and sharper finite-parameter ledger with a named, uniformly prepared prior solver. For the original near-quadratic substitution, supply a certified RIP-set family with all advice/preparation charged or retain the conservative D_M comparator. Resolve direct arbitrary-length binning and finite-word numerics separately.</t>
  </si>
  <si>
    <t>Massey1969: Massey, Shift-Register Synthesis and BCH Decoding | https://www.isiweb.ee.ethz.ch/archive/massey_pub/pdf/BI411.pdf
FFTWPruned: FFTW authors, Pruned FFTs | https://fftw.org/pruned.html
vdHoevenLecerf2024: van der Hoeven–Lecerf, Sparse polynomial interpolation: Faster strategies over finite fields | https://www.texmacs.org/joris/ffsparse/ffsparse.html</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</si>
  <si>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</si>
  <si>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post-checkpoint successor intake]
Current successor priority54/100
Earlier dated history (preserved verbatim):
Unassigned</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</si>
  <si>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
Independent STR-Q5 review and repaired composition: Library libfile_3e6100d5e41c81918760fd96ebb06103 v0; archive SHA256 1d1fb981a71d5af0687090534295af812d758dab736acf5fe910c914e83ec48e; report SHA256 787960e75967cc6e2bec564bdd72a92fc937ad853a4611408e430442eb002ff9. Live source: Research queue I17; Next cycle C8:F8.</t>
  </si>
  <si>
    <r>
      <rPr>
        <rFont val="Arial"/>
        <color rgb="FF1155CC"/>
        <sz val="10.0"/>
        <u/>
      </rPr>
      <t xml:space="preserve">novelity breakthough: Q29
</t>
    </r>
    <r>
      <rPr>
        <rFont val="Arial"/>
        <color rgb="FF1155CC"/>
        <sz val="10.0"/>
        <u/>
      </rPr>
      <t xml:space="preserve">Research queue 32
</t>
    </r>
    <r>
      <rPr>
        <rFont val="Arial"/>
        <color rgb="FF1155CC"/>
        <sz val="10.0"/>
        <u/>
      </rPr>
      <t>Source comparisons 17</t>
    </r>
  </si>
  <si>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Accepted at its explicitly guarded scope in the recorded internal review; this ranking adds no proof or replay acceptance.</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</si>
  <si>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For exact legal scalar chirp-resolvent bank minima, recover the missing LS87 bibliography page and trace exact legal nonzero/nonresonant-node/minimum statements in the same common-cycle scalar grammar. Keep the classical moment identities separate from the guarded application. Preserve this boundary: No unrestricted inverse-bank minimum or all-composite squarefreeness.</t>
  </si>
  <si>
    <t>[2026-10-13 12:24:37 UTC; frozen accepted-source cutoff]
Record an exact implication or qualified nonmatch. General confluent/Jordan realizations are not legal simple-node branch theorems. No new correctness re-audit, unrestricted minimum, all-composite squarefreeness, stability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</si>
  <si>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</si>
  <si>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[2026-10-13; post-checkpoint successor intake]
2026-10-13
Earlier dated history (preserved verbatim):
2026-10-11 17:24–17:31 UTC</t>
  </si>
  <si>
    <t>Project-relative growing-budget improvement; classical ingredients. External originality unresolved.</t>
  </si>
  <si>
    <t>ALG-061</t>
  </si>
  <si>
    <t>Vanished probes/resultant and nonlinear gamma gcd can decline valid inputs. Tonelli–Shanks nonresidue and O(log p+v2(p−1)²) cost not free; complete subgroup scan avoids this. Legacy root-table undercharge not on new active path. No new current closure; historical limitations…</t>
  </si>
  <si>
    <t>Trace sieve and short-probe sparse-rational recognizer</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</si>
  <si>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BOUNDED PRIMARY COMPARISON COMPLETE with the RIP-preprocessing qualification and conservative exact-complex repair. Historical priority of the full F015 interface remains unresolved; neither inspected-source coverage nor the alternative derivation proves worldwide absence or identity.</t>
  </si>
  <si>
    <t>[2026-10-13; accepted-result cutoff 05:16:43 UTC; bounded later acceptance]
Independent review closes only the bounded exact arbitrary-amplitude raw-grid prior-solver comparison and cold cost ledger. Preserve historical 53 and the original supplied-root theorem plus conservative D_M comparator. The sharper solver/advice gate remains in existing Q14/STR-Q5. Current priority 15/100 applies to completed F015 bounded comparison only; it is not a novelty probability.
Earlier dated history (preserved verbatim):
Recorded focused candidate; exact remaining contract and historical priority still need work. Triage from recorded evidence, 2026-10-12; not a proof or novelty probability.</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</si>
  <si>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Accepted at its explicitly guarded scope in the recorded internal review; this ranking adds no proof or replay acceptance.</t>
  </si>
  <si>
    <t>[2026-10-13; full status reconciliation]
OPEN: historical attribution / primary-source comparison is the leading recorded task. The accepted scoped correctness proof is not being reopened.
Earlier dated history (preserved verbatim):
Guarded trace-sieve and short-probe review recorded; broader input coverage and executor qualification remain open</t>
  </si>
  <si>
    <t>[2026-10-13; accepted-result cutoff 05:16:43 UTC; bounded later acceptance]
Bounded comparison completion only; historical priority remains unresolved. No new canonical claim or automatic successor.
Earlier dated history (preserved verbatim):
A | focused candidate; bounded comparison; priority unresolved. Exact historical priority remains unverified; accepted proof and an unsuccessful prior-work search do not certify novelty.</t>
  </si>
  <si>
    <t>Independent audits accept sieve/enumeration and coverage improvement, conditional on inherited nonzero-resultant and Green guards.</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</si>
  <si>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original growing-fiber raw-input recognition/rejection contract and sharper finite-parameter ledger with a named uniformly prepared prior solver. Any near-quadratic substitution must supply a certified RIP-set family with all advice/preparation charged, or retain the conservative D_M comparator. Direct arbitrary-length binning and finite-word numerics are separate.</t>
  </si>
  <si>
    <t>[2026-10-13; accepted-result cutoff 05:16:43 UTC; bounded later acceptance]
An interface nonmatch does not rule out adaptation. RIP certification is sufficient, not necessary for every exact solver. Pay full FFT coefficient recovery and any arbitrary off-grid evaluation. No uniform near-quadratic solver, runtime superiority or worldwide novelty follows.
Earlier dated history (preserved verbatim):
A primary theorem with an exact interface/cost mapping, or a specific unmatched hypothesis or preparation blocker; no generic-input speedup or uniform RIP constructor inferred.</t>
  </si>
  <si>
    <r>
      <rPr>
        <rFont val="Arial"/>
        <color rgb="FF1155CC"/>
        <sz val="10.0"/>
        <u/>
      </rPr>
      <t xml:space="preserve">Catalogue: ALG-061
</t>
    </r>
    <r>
      <rPr>
        <rFont val="Arial"/>
        <color rgb="FF1155CC"/>
        <sz val="10.0"/>
        <u/>
      </rPr>
      <t>novelity breakthough: ALG-061</t>
    </r>
  </si>
  <si>
    <t>11</t>
  </si>
  <si>
    <t>["F014"]</t>
  </si>
  <si>
    <t>SCALAR_BANK | Legal scalar common-cycle bank minima and even extra-pole construction</t>
  </si>
  <si>
    <t>https://github.com/AgentSlop-Si/research/blob/main/math/archive/objects/9d/9d758168f13b9820d2c6287286a550c4b67d772c41cea49439df272f75283f96__PHASE22_AUDIT.md | export SHA256 d372ddeb4dbd5033dfb44fea8d76c8ac4745a8e80b90a58c066c8fc3463b7543…</t>
  </si>
  <si>
    <t>Specialized exact minimum/existence theorem</t>
  </si>
  <si>
    <t>Narrow legal-node/resonance/minimum application candidate; historical priority unresolved. The chirp Hankel determinant, shifted RS annihilator and forced diagonal are classical by the inherited exact Lubinsky–Saff comparison. This follow-up did not newly read the original LS87 scan or settle arbitrary-composite squarefreeness.</t>
  </si>
  <si>
    <t>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</si>
  <si>
    <t>R2 follow-up reconciliation limited to F021 attribution/application boundaries in P2109 §5; LS87 Theorem 3.2 comparison is inherited, not a fresh full-body reading. No new proof or model-wide minimum audit.</t>
  </si>
  <si>
    <t>For trace sieve and short-probe sparse-rational recognizer, compare the exact nonzero eliminant with unknown-common-width Gaussian Prony methods, full 2009 chirp sensing algorithms and structured Toeplitz determinant literature; match field, grid and rejection contracts. Preserve this boundary: Vanished probes/resultant and nonlinear gamma gcd can decline valid inputs.</t>
  </si>
  <si>
    <t>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t>
  </si>
  <si>
    <t>["Q15"]</t>
  </si>
  <si>
    <t>Recover the missing LS87 bibliography page and trace exact legal nonzero/nonresonant-node/minimum statements in the same common-cycle scalar grammar. Keep the classical moment identities separate from the guarded application.</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</si>
  <si>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
[2026-10-10 follow-up comparison; access limits in source ledger]
LubinskySaff1987: Convergence of Padé approximants of partial theta functions and the Rogers–Szegő polynomials | https://doi.org/10.1007/BF01890574</t>
  </si>
  <si>
    <t>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</si>
  <si>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t>
  </si>
  <si>
    <t>Universal reciprocal diagonal-pencil resultant</t>
  </si>
  <si>
    <t>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</si>
  <si>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</si>
  <si>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Ordered depth-two paths in one fixed Weyl basis/pair. Canonical endpoint allowance is different from fixed-pair Hankel theorem.</t>
  </si>
  <si>
    <t>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t>
  </si>
  <si>
    <t>Changing generators can collapse coefficient rank to1. Reverse order and depth3 give full coefficient rank with O(N) application; mixed orders/generators/arbitrary diagonal gauges outside bounds.</t>
  </si>
  <si>
    <r>
      <rPr>
        <rFont val="Arial"/>
        <color rgb="FF1155CC"/>
        <sz val="10.0"/>
        <u/>
      </rPr>
      <t xml:space="preserve">Catalogue: C03
</t>
    </r>
    <r>
      <rPr>
        <rFont val="Arial"/>
        <color rgb="FF1155CC"/>
        <sz val="10.0"/>
        <u/>
      </rPr>
      <t xml:space="preserve">novelity breakthough: C03
</t>
    </r>
    <r>
      <rPr>
        <rFont val="Arial"/>
        <color rgb="FF1155CC"/>
        <sz val="10.0"/>
        <u/>
      </rPr>
      <t>Theorem register 33</t>
    </r>
  </si>
  <si>
    <t>Representation-theoretic and Prony/separation-rank comparison for the exact ordered grammar; never infer general runtime from coefficient rank.</t>
  </si>
  <si>
    <t>[{"archive_relative_path":"master/fft_research_master_20261009/additions/0155_material_coverage_and_new_results/reviews/review_hero17_phase13/PHASE13_AUDIT.md","sha256":"f600c061b00911e10d500ee29c375e7052553ae4d91c9fbfafb7be85e7b7c5b2","inspection":"Theorem and/or accepted audit read as inert text in this pass; no supplied program executed, imported, compiled or AST-parsed."},{"archive_relative_path":"master/fft_research_master_20261009/additions/0155_material_coverage_and_new_results/reviews/review_hero17_phase13/source/hero17_phase13_weyl_branch/PROOF_CERTIFICATE.md","sha256":"826592d16ce4175f5797aa671ceeea7700aebff31c4c48e1fa3aab8967116b61","inspection":"Theorem and/or accepted audit read as inert text in this pass; no supplied program executed, imported, compiled or AST-parsed."}]</t>
  </si>
  <si>
    <t>BOUNDED FOLLOW-UP COMPARISON: saved P2109 audit reconciled; worldwide priority unresolved. Correctness remains separately attributed; no new independent proof review.</t>
  </si>
  <si>
    <t>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t>
  </si>
  <si>
    <t>2026-10-11 19:40 UTC</t>
  </si>
  <si>
    <t>12</t>
  </si>
  <si>
    <t>GALOIS | Cyclotomic rational-channel and relative projection ranks</t>
  </si>
  <si>
    <t>Specialized algebraic lower-bound/projection theorem</t>
  </si>
  <si>
    <t>Exact relative/exterior contract may support a focused note; Galois, Ramanujan/gcd-even and normal-basis mechanisms are classical. Priority unassessed beyond inherited assessment.</t>
  </si>
  <si>
    <t>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</si>
  <si>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R1: live exact statements and inherited priority notes screened; targeted external novelty audit not done</t>
  </si>
  <si>
    <t>Q15: Proof closed. Fixed common ordered Weyl pair: gcd-sensitive branch bound, ceil(sqrt N) at odd N and (N+1)/2 at odd prime powers.</t>
  </si>
  <si>
    <t>Component only; no cheap arbitrary-input complement or full-FFT improvement. N=61440 count is 64603 literal events or 64499 with signed accumulation under stated unit-cost inverse convention.
E=Q(zeta_d) inside Q(zeta_N), rank over E; all-rational exterior still requires N-tau(N) width.</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</si>
  <si>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relative-field rank formula and whole-circuit interface with classical rational Fourier/Ramanujan transforms and Galois-linear complexity.</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</si>
  <si>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Q15: Final Delvaux–Van Barel 2008 comparison complete. fixed pair Weyl Green bound distinct relative to DV2008 final; worldwide unresolved.
Exact source comparison: PRIMARY-FOURIER. Classical overlap: No matching theorem identified; no novelty inference. Retained: Explicit gcd rank maximum; (N+1)/2 for odd prime powers; ceil(sqrt(N)) for every odd N. Remaining: One fixed ordered generating pair and no extra endpoints in composite/Hankel theorem. No half-length theorem for all mixed composites; branch count is not runtime.</t>
  </si>
  <si>
    <t>No model-matched primary comparison newly completed; see inherited status and source locators.</t>
  </si>
  <si>
    <t xml:space="preserve">
https://docs.google.com/spreadsheets/d/1BHaGJHkXxf_UfZdyTKF2zrWNFzIP4IvhaqFMj-83BjU/edit#gid=1877766156&amp;range=A43:V43</t>
  </si>
  <si>
    <t>https://docs.google.com/spreadsheets/d/1BHaGJHkXxf_UfZdyTKF2zrWNFzIP4IvhaqFMj-83BjU/edit#gid=1877766156&amp;range=A43:V43</t>
  </si>
  <si>
    <t>[2026-10-13; full status reconciliation]
OPEN: implementation, costing, integration or a stronger extension remains; the earlier accepted scoped result is retained. Shared work view: Q07, FUS-05, NEW-04, TH-07. This is not theorem equivalence.
Earlier dated history (preserved verbatim):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</si>
  <si>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Q15: No branch-specific generators/endpoints and no general circuit lower bound. Implementation: Not applicable to abstract proof</t>
  </si>
  <si>
    <t>proved_scoped | REVIEW-08 | Internal scoped outcome. Proof/certificate replay limits: replay_status: fresh_exact_small_checks_passed_uniform_proof_rederived
Source identity/access boundary: 
Documented sanitized exports: f600c061b00911e10d500ee29c375e7052553ae4d91c9fbfafb7be85e7b7c5b2. Original-byte gaps remain preserved.</t>
  </si>
  <si>
    <t>accepted_scope: Canonical ordered pair with Weyl-monomial endpoints needs b&gt;=N at odd N. One shared generating ordered pair with no additional endpoints satisfies the full gcd/Hankel maximum, hence ceil(sqrt N) at every odd N and (N+1)/2 at odd prime powers.
Model/guards/costs: field_and_grammar: Field containing exact-order odd-N root; N invertible. Same ordered pair across branches. Canonical endpoint allowance is not the composite Hankel endpoint allowance.
Corrections/rejected extensions: rejected_or_unestablished: No branch-dependent generating pairs or mixed ordering theorem
No extra endpoint allowance in Hankel theorem
No half-length bound at every mixed composite from this formula
No runtime lower bound from Weyl coefficient rank</t>
  </si>
  <si>
    <t>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</si>
  <si>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13</t>
  </si>
  <si>
    <r>
      <rPr>
        <rFont val="Arial"/>
        <color rgb="FF1155CC"/>
        <sz val="10.0"/>
        <u/>
      </rPr>
      <t xml:space="preserve">Fusion list 8
</t>
    </r>
    <r>
      <rPr>
        <rFont val="Arial"/>
        <color rgb="FF1155CC"/>
        <sz val="10.0"/>
        <u/>
      </rPr>
      <t xml:space="preserve">Theorem register 8
</t>
    </r>
    <r>
      <rPr>
        <rFont val="Arial"/>
        <color rgb="FF1155CC"/>
        <sz val="10.0"/>
        <u/>
      </rPr>
      <t>Prior work 16</t>
    </r>
  </si>
  <si>
    <t>fresh_checks: 18,912 rotated coefficient entries
192 exact Hankel ranks
147,216 invertible direction tuples
N5 endpoint-shift Hankel rank-two countercontrol
proof_basis: Exact Gauss product, actual Weyl word phase, character-rank order, nonwrapping Hankel Vandermonde rank, and coprime-gcd arithmetic independently rederived.
Review record: research_cycle_2111/review08_separators/PER_ID_OUTCOMES.json; SHA256 77becd6e804712be7e69180f762d4c2a8505f319ccb4771692edc628ab460d38.
Consolidation verifies mapping and hashes; it does not rerun all packet checks. No priority claim.</t>
  </si>
  <si>
    <t>BOUNDARY | Canonical odd-grid spectral minima and scoped reciprocal preparation</t>
  </si>
  <si>
    <t>Specialized theorem / certified numerical preparation</t>
  </si>
  <si>
    <t>[2026-10-11; publication-readiness reconciliation] The all-b grid minimum and equality classification are a specialized canonical-root application of known q-Hermite/q-Chebyshev identities and finite Jacobi positivity. The cold recurrence-stability theorem is a family-specific specialization of established rounding and determinant-perturbation theory, including Ipsen–Rehman Corollary 2.14. No new polynomial family, calibration identity or general stability principle is claimed; historical priority remains unresolved.
Prior dated record, preserved verbatim:
Classical low-degree family with unresolved exact grid-extremum priority; no new special functions or transform principle.</t>
  </si>
  <si>
    <t>[2026-10-11;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remaining_obligations: Matching construction/optimality and wider grammar remain outside scope
Historical publication priority remains unresolved
Current supplement treatment: supplemental_sources: supplements/NEW_COMPOSITE_WEYL_THEOREM.md
supplements/CORE_THEOREMS_SECOND_AUDIT.md
Packet priority qualification: No priority assessment or upgrade in this consolidation.
Historical gaps and historical current-overlay text are preserved in the consolidated ledger and A:V.</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</si>
  <si>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publication-readiness reconciliation] Current accepted scopes are separate: (1) all-b canonical nonchirp spectral minimum/equality theorem; (2) first-order all-length reciprocal preparation with explicit b-dependent multiword/cold costs; (3) canonical nonchirp second-order relative multiplier stability; (4) b=1 full-Q inverse at bounded-description dyadic input/fixed tolerance, with later actual-residual acceptance. The broader P/Fourier execution problem remains open. Old b=1,2-only and general-preparation-open wording is historical, not the current scoped disposition.
Prior dated record, preserved verbatim:
Conditional proof closed
[2026-10-10; independently accepted b=2 boundary update] Partially closed: odd-N fixed b=1 and b=2 finite-word reciprocal preparation are independently accepted at their recorded scopes; general/growing-b preparation remains open.</t>
  </si>
  <si>
    <t>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</si>
  <si>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This is a source-bound reconciliation, not a new proof replay. The all-b final author reconciliation, independent preparation and recurrence verdicts, b=1 full-Q inverse verdict and actual-residual verdict are separately hash-bound in the readiness source manifest. Later prior-work reports identify known q-Chebyshev and determinant-perturbation antecedents. No external human specialist or journal review is documented in the available evidence; independent agent checks are distinct from external peer review.
Prior dated record, preserved verbatim:
R2: accepted scope and complete saved boundary priority report inspected; selected primary q-polynomial text reopened; close full-text gaps retained</t>
  </si>
  <si>
    <t>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Full guards remain in the cited source row.</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</si>
  <si>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[2026-10-11; publication-readiness reconciliation] For b≥1 and odd N≥2b+3 at the canonical negative-Fourier complex root, min|lambda|=2^b product_{j=1}^b sin((2j−1)pi/N), attained exactly at k0=(N+1)/2 and k0±1. The separate endpoint N=2b+1 has all N magnitudes sqrt(N). First-order preparation: ordinary binary b≥1, odd N≥2b+1, 2≤t≤n=ceil(log2(N+1)); p=t+(2b+1)n+ceil(log2(4096K_b)), K_b=16(b+1)4^b, D=b+p+n; reciprocal absolute sup error &lt;2^(−t)/256 with O(N(b+1)^3+D^20) word work and O(N(b+1)+D^8) words. Separately, nonchirp recurrence relative accuracy epsilon follows at p≥ceil(log2(64N^4/epsilon)), 0&lt;epsilon≤1/4, in its reviewed cold floating model. Separately, b=1 odd N≥5 full-Q inverse has output-relative l2 error ≤1/8 for fixed-d represented dyadics of component magnitude ≤2^(dn) and denominator exponent ≤dn, cold O_d(N+n^20) word work, O_d(N+n^8) storage and O_d(Nn²+n^20) bit work. The actual nonzero-input relative Q residual is ≤8·2^(−(d+16)n−64)≤2^(−112) at unchanged parameters; zero has exact zero absolute residual.
Prior dated record, preserved verbatim:
b=1 and b=2 global odd-grid modulus minima and equality modes, plus explicit reciprocal error and growing-word preparation budgets. b=1: minimum 2sin(pi/N), odd N&gt;=5; p=t+3n+10. b=2: minimum 4sin(pi/N)sin(3pi/N), odd N&gt;=7; p=t+5n+10. Both uniform reciprocal error &lt;2^-t/256 and charged O(N+(n+t)^12) word preparation on the stated 64n-bit RAM.</t>
  </si>
  <si>
    <t>Original D06 source-byte provenance is recovered and closed (SHA256 e871250b94c9a5823adacee7da26bb6d4477af0758c684aa8c8ff9e34be21f89). Optimized implementation, complete production resource accounting and full-interface priority remain open.</t>
  </si>
  <si>
    <t>[2026-10-11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publication-readiness reconciliation] Fixed b gives asymptotic O_b(N) first-order word work with displayed cold terms retained; growing b retains its explicit larger multiword/preparation cost, not uniform O(N) or constant-word work. Nonchirp recurrence stability excludes N=2b+1. Canonical nonchirp inequalities do not transfer to arbitrary primitive embeddings or finite fields. The b=1 full-Q inverse is not the full-chirp endpoint, a P executor or a full Fourier executor. No fixed-IEEE, precision-optimality, linear-bit-work, production-speed, low-condition compiler or worldwide-priority claim. Efficient paid P application and end-to-end finite-precision Fourier composition remain open.
Prior dated record, preserved verbatim:
Only fixed b and canonical complex root. b=1 conditioning Theta(N), b=2 Theta(N^2); growing-b stability and useful low-condition inverse transfer remain open. Linear word preparation is not linear bit cost.</t>
  </si>
  <si>
    <t>[2026-10-11; publication-readiness reconciliation] Compare the exact canonical all-b grid minimum/equality package and complete cold specialization, crediting known q-Chebyshev calibration and Ipsen–Rehman perturbation. Retain named unread Zhedanov/citation-chain and other close-body gaps. Selected LS87 pages were subsequently image-read for the RS comparison, but that does not establish the Q30-specific implication or recover the omitted printed page 360. Prepare a source-bound scoped manuscript; do not re-audit already accepted component proofs merely to refresh this label.
Prior dated record, preserved verbatim:
Check the exact global discrete minimum and equality classification against q-Hermite root-of-unity inequalities, and retrieve inaccessible Zhedanov/Dalkılıç–Koçer sources.</t>
  </si>
  <si>
    <r>
      <rPr>
        <rFont val="Arial"/>
        <color rgb="FF1155CC"/>
        <sz val="10.0"/>
        <u/>
      </rPr>
      <t xml:space="preserve">novelity breakthough: NEW-03
</t>
    </r>
    <r>
      <rPr>
        <rFont val="Arial"/>
        <color rgb="FF1155CC"/>
        <sz val="10.0"/>
        <u/>
      </rPr>
      <t>New results 6</t>
    </r>
  </si>
  <si>
    <t>AAK2009: Atakishiyeva–Atakishiyev–Koornwinder, q-extension of Mehta eigenvectors | https://arxiv.org/html/0811.4100v2
SpiridonovZhedanov1997: Spiridonov–Zhedanov, Zeros and orthogonality of Askey–Wilson polynomials for q a root of unity | https://arxiv.org/pdf/q-alg/9605034
Gray2006: Gray, Toeplitz and Circulant Matrices: A Review | https://ee.stanford.edu/~gray/toeplitz.pdf
Brent1976: Brent, Fast Multiple-Precision Evaluation of Elementary Functions | https://maths-people.anu.edu.au/~brent/pd/rpb034.pdf
PottsSteidlTasche: Potts–Steidl–Tasche, Numerical stability of fast trigonometric transforms: a worst case study | https://www-user.tu-chemnitz.de/~potts/paper/stabfinal.pdf</t>
  </si>
  <si>
    <t>Audit artifact REPORT.md; SHA256 45282c36a3cdaf743be7586b0315e34c531b40cc250dc4eb9d436dbc2c94f217 Audit artifact REVIEW.md; SHA256 5caac961c8ef5120c55fa024063080e0d87b67e8cc5847387f239221cb6d3cbb Audit artifact REPORT.md; SHA256…</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</si>
  <si>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B1: SHA256 57969ab5e62d1e6f7f161c233eb22d7c7559292029bbadcafe7801c6aa3cd87d; B2: SHA256 12529521aa1c83eb6f9610282be3661056f92e612f6d84c88f6784eb10b23182; B3: SHA256 723d8b5cef74ef48a293fe78407f47f75131502eee26e223cee593204a28a873; B4: SHA256 3ce50e0ea1c2fa71c4664b6dbea75f16db7bddfb1c541324feb9affa28479992; B5: SHA256 6828312f2ab176e251cd4f4278685a7b8b1af23d022320427a8f47b33c50adcc; B6: SHA256 976cd000e1f13e02c00d1d6e7dc4266283c4b0915f3ad2cb40d89459cf31a811; B7: SHA256 ca25a43e4fc5520441367969fc6fad9e70a0025fbd2d5e53b8592d917be9cbe8. Full-Q preservation: Library libfile_c6ac4a3f65088191ac712faaa4a358c3. Residual independent review: Library libfile_b308e6d8698c819195a43342e581b763. Exact source filenames and byte lengths are in SOURCE_MANIFEST.json of the readiness report. Readiness ledger: Library libfile_8c27c5bd07a8819195ea3464dac6f856 v0, SHA256 f17a5668c3a9e221f1c968cfd584d92dafe236b88f6b2f2fae11a5f549429855; 27 underlying source bodies and seven packet payloads verified. Previous family display F69 retained here: BOUNDARY | b=1 and b=2 odd-grid q-Hermite spectral floors and preparation.
Prior dated record, preserved verbatim:
Audit artifact REPORT.md; SHA256 81c346fd0b3fdf13d58a4150cf29b0c9e417c5edc642ecfceb707d4f28e94833
Audit artifact ACCEPTED_SCOPE.json; SHA256 7aa636d72af61e49102194cff16c7fe8d814d16ba7713040d6f7cb01ea19ec0e
https://docs.google.com/spreadsheets/d/1BHaGJHkXxf_UfZdyTKF2zrWNFzIP4IvhaqFMj-83BjU/edit#gid=1877766156&amp;range=A33:V33</t>
  </si>
  <si>
    <t>https://docs.google.com/spreadsheets/d/1BHaGJHkXxf_UfZdyTKF2zrWNFzIP4IvhaqFMj-83BjU/edit#gid=1877766156&amp;range=A33:V33</t>
  </si>
  <si>
    <t>Spectral transfer and Stieltjes-Wigert mechanism classical; no novel generic inverse claim.</t>
  </si>
  <si>
    <t>[2026-10-11; publication-readiness reconciliation] BOUNDED LATER SOURCE COMPARISON: uniform-grid and cold-stability reports inspected; known q-Chebyshev and determinant-perturbation mechanisms attributed. No historical-priority clearance. Component correctness is independently accepted at the separate scopes in J/L, while full Fourier execution remains open. No external human specialist or journal review is documented in the available evidence; independent agent checks are distinct from external peer review.
Prior dated record, preserved verbatim:
BOUNDED COMPARISON: selected original/primary or inherited claim-level sources; worldwide priority still unassessed</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</si>
  <si>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t>
  </si>
  <si>
    <t>[2026-10-13 12:24:37 UTC; frozen accepted-source cutoff]
Source-blocked: recover the exact current backend package, then select a different P executor or lemma with its full paid model. The accepted superlinear baseline is complete.
Earlier dated history (preserved verbatim):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t>
  </si>
  <si>
    <t>C | supporting lemma / finite certificate / refinement</t>
  </si>
  <si>
    <t>ALG-022</t>
  </si>
  <si>
    <t>Fixed q-Pascal Fourier factorization and cheap recurrences</t>
  </si>
  <si>
    <t>RECOVERY | Other structured exact recognizers and q-difference evaluators</t>
  </si>
  <si>
    <t>Technical lemma or supporting specialization within Other structured exact recognizers and q-difference evaluators</t>
  </si>
  <si>
    <t>Row-specific inherited assessment: Known q-calculus/Vandermonde factorization foundation; task-specific specializations not cleared for priority.</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</si>
  <si>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supporting identities; exact boundaries matter.</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</si>
  <si>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Shared work view: NEW-06, Q17. This is not theorem equivalence.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</si>
  <si>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Finite q-Pascal/q-exponential Fourier factorization, corrected boundary intertwining, sparse forcing, and first-tail layer identities are valid in their stated nilpotent/truncated rings.</t>
  </si>
  <si>
    <t>A compact polynomial or fixed kernel is not an O(N) application oracle. All changed child actions and terminal decoders remain charged.
No new current closure; historical limitations remain.</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</si>
  <si>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exact input families, all-coordinate verification and full cost ledger with Prony, rational generating functions and sparse interpolation; implementation repairs are separate.</t>
  </si>
  <si>
    <t>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</si>
  <si>
    <r>
      <rPr>
        <rFont val="Arial"/>
        <color rgb="FF1155CC"/>
        <sz val="10.0"/>
        <u/>
      </rPr>
      <t xml:space="preserve">novelity breakthough: NEW-06
</t>
    </r>
    <r>
      <rPr>
        <rFont val="Arial"/>
        <color rgb="FF1155CC"/>
        <sz val="10.0"/>
        <u/>
      </rPr>
      <t>New results 9</t>
    </r>
  </si>
  <si>
    <t>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</si>
  <si>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["F015"]</t>
  </si>
  <si>
    <t>["FUS-05","FUS-07"]</t>
  </si>
  <si>
    <t>Known q-calculus/Vandermonde factorization foundation; task-specific specializations not cleared for priority.</t>
  </si>
  <si>
    <t>["Q14"]</t>
  </si>
  <si>
    <t>[2026-10-13; accepted-result cutoff 05:16:43 UTC; bounded later acceptance]
Preserve the separate recurrence/F096 parent at 53. The bounded external-source semantic audit is complete without a concrete mismatch, conditional on pinned proof dependencies; full Lean kernel/dependency correctness remains unverified. No priority increase or local-comparison reopening. Current priority 53/100 applies to unchanged recurrence parent; it is not a novelty probability.
Earlier dated history (preserved verbatim):
[2026-10-13; accepted-result cutoff 04:23:32 UTC; reviewed-results sync]
Retain the separate recurrence parent at 53. Only its borrowed-compiler slice has comparison complete at 15 and residual 32; other F096 obligations were not audited or reranked. Current priority 53/100 applies to the separate recurrence parent; compiler residual is 32 only;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</si>
  <si>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Research queue 20</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</si>
  <si>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at its explicitly guarded scope in the recorded internal review; this ranking adds no proof or replay acceptance.</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</si>
  <si>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The bounded compiler comparison supplies no new asymptotic saving; the broader recurrence novelty/proof scope is unchanged and remains independently unresolved.
Earlier dated history (preserved verbatim):
Known/attributed mechanism, prior asymptotic, or no standalone novelty opportunity established for this task. The work-priority score does not claim originality.</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</si>
  <si>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</si>
  <si>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5</t>
  </si>
  <si>
    <t>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Full guards remain in the cited source row.</t>
  </si>
  <si>
    <t>Sharp dyadic Fourier endpoint minimax</t>
  </si>
  <si>
    <t>MINIMAX | Fourier endpoint minimax and autocorrelation-deficit rank bounds</t>
  </si>
  <si>
    <t>Specialized theorem in Fourier submatrix geometry</t>
  </si>
  <si>
    <t>Accepted all-size theorem; recovered companion consistent under documented contracts.</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</si>
  <si>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Two focused application candidates with historical priority unresolved: the all-size cyclic-dyadic independent-endpoint minimax and the separately scoped arbitrary-abelian deficit rank/gap formula. Digit reversal, the N=8 corollary, rank &gt;= rh/N, stabilizer-sensitive uncertainty and the maximum-translation-overlap statistic are established; no new invariant or spectral principle is claimed.</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</si>
  <si>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
Related current status (scope, not blanket theorem equivalence): Q05: Proof closed. Endpoint minimax and odd-moment bounds retained. Deficit invariant extends the block-rank/gap argument to arbitrary finite abelian groups.</t>
  </si>
  <si>
    <t>Structured family only. Ordinary fallback restores O(N log N) worst case. Green solver requires every local diagonal and closure denominator nonzero, stronger than invertibility alone. Largest independently counted profile: 7,516,160 vs 7,340,032 operations (2.4% more), no measured speed win.</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</si>
  <si>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independent manuscript review] ACCEPT for the exact 12-page Fourier endpoint manuscript and rendered PDF. Cyclic-dyadic minimax, boundary cases/bit-reversal attainment, separate half-square rank minimum and finite-abelian deficit rank/positive indexed approximation bounds accepted. Fresh exact controls and 12-page visual inspection passed. Final DV2008 source/comparison provenance is closed; historical priority remains unresolved. Earlier pass descriptions below are retained as history.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</si>
  <si>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Full theorem-level Fourier–Prony/tree-search comparison, beyond abstract checks; separate input promise, supplied roots, bit cost and numerical stability.</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</si>
  <si>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For N=2^m≥8 in characteristic zero, min_(ρ,σ) q(Pρ F_N Pσ^T)=N/4+1, attained by double bit reversal. r_N(k)=ceil(k/2)+r_(N/4)(floor(k/2)) for k≤N/2 with reflection; total upper-cut sum is exactly minimal at N8,16 (14,48), and bit reversal has leading asymptotic N²/6.</t>
  </si>
  <si>
    <t>Single-matrix exact quasiseparable rank; all independent endpoint permutations, characteristic zero.</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</si>
  <si>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No arithmetic lower bound; finite fields not covered by positivity argument; exact all-size minimum rank sum not proved.
Q05: General deficit extension is tracked separately. Implementation: Not applicable to abstract proof</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</si>
  <si>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archive_relative_path":"master/fft_research_master_20261009/additions/0155_material_coverage_and_new_results/reviews/review_growing_fiber_companion/REVIEW.md","sha256":"e948b168f957e95cb2a6c19c2f664ad9c38162ddb7b1df7bef4e84551a0e1a0b","inspection":"Attributed saved evidence; supplied research programs unrun in this review","bytes":7593}]</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</si>
  <si>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current remaining work]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</si>
  <si>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[2026-10-12 01:29 UTC; Q05 classical upper attribution correction]
Fresh primary-text bridge: Delvaux–Van Barel TW477, November2006, https://www.cs.kuleuven.be/publicaties/rapporten/tw/TW477.pdf, Lemma11 printedpp10–11/PDF12–13, Lemma12 printedp11/PDF13, Remark13 and Theorem20/Corollary21 printedpp17–18/PDF19–20. TW477 is the preprint of the2007 Kronecker-product paper, distinct from the final2008 cyclic paper https://doi.org/10.1016/j.laa.2008.04.043. Final2007 body/numbering not independently checked; TW470 numbering inherited after retrieval failure. Pernet–Storjohann arXiv1701.00396v2 Definition1 identifies the standard maximum of the two quasiseparable orders. Textual primary inspection only; no new visual-page or final2008 PDF-byte verification claim.
Earlier dated history (preserved):
DV2008: Delvaux–Van Barel, Rank-deficient submatrices of Fourier matrices | https://doi.org/10.1016/j.laa.2008.04.043
[2026-10-10 follow-up comparison; access limits in source ledger]
P2134_DV2008_FINAL: Rank-deficient submatrices of Fourier matrices | https://www.sciencedirect.com/science/article/pii/S0024379508002164
P2134_DV2006_TW470: Rank-deficient submatrices of Fourier matrices | https://www.cs.kuleuven.be/publicaties/rapporten/tw/TW470.pdf
P2134_DV2006_TW477: Rank-deficient submatrices of Kronecker products of Fourier matrices | https://www.cs.kuleuven.be/publicaties/rapporten/tw/TW477.pdf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</si>
  <si>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exact reviewed manuscript sources]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
[Earlier record preserved below]
https://github.com/AgentSlop-Si/research/blob/main/math/archive/objects/31/317be720b139fdf6fa9218d6cf6a2ad5c725100c566bae39083a64ec49fa5ef6__ENDPOINT_AUDIT.md | export SHA256 317be720b139fdf6fa9218d6cf6a2ad5c725100c566bae39083a64ec49fa5ef6
Q05 current accepted scope: https://docs.google.com/spreadsheets/d/1BHaGJHkXxf_UfZdyTKF2zrWNFzIP4IvhaqFMj-83BjU/edit#gid=1877766156&amp;range=A8:V8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</si>
  <si>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[2026-10-13; accepted-result cutoff 04:23:32 UTC; reviewed-results sync]
Completed selected slice 15; broader parent OPEN, no active dispatch
Earlier dated history (preserved verbatim):
[2026-10-13 00:04 UTC; current cycle]
Current next action 55/100
Earlier dated history (preserved verbatim):
Unassigned</t>
  </si>
  <si>
    <t>Next cycle 5</t>
  </si>
  <si>
    <t>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</si>
  <si>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Next: resolve the precise raw-input/rejection interface at sharper budgets or document a matched prior theorem, while charging roots and all failed attempts.</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</si>
  <si>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</si>
  <si>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P2134 audit reconciled; worldwide priority unresolved. Correctness remains separately attributed; no new independent proof review.</t>
  </si>
  <si>
    <t>[2026-10-13; accepted-result cutoff 05:16:43 UTC; bounded later acceptance]
Retain the original universal N&gt;=16 lower/full-equality historical-attribution obligation at 52. The bounded TW477 scalar-shortening/trace/generalized-weight comparison is complete; the already-classical upper and N=8 lower receive no novelty credit. Current priority 52/100 applies to unchanged critical-rectangle attribution parent; it is not a novelty probability.
Earlier dated history (preserved verbatim):
The latest attribution correction already closes upper-ordering and N=8 novelty claims; only the stated larger-size lower/equality comparison remains. Triage from recorded evidence, 2026-10-12; not a proof or novelty probability.</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</si>
  <si>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F018, Q04 and TH-04 concerns the correction-compatible routed separator theorem. C05 retains its narrower earlier Green obstruction and its later separator extension as distinct scopes. This work grouping is not theorem equivalence. M-ROUTED-FIELD, M-SEPARATION and Q34 are separate scope-specific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Historical C05 and later TH-04/F018 bridge accepted; bounded attribution reconciled; priority unresolved.</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</si>
  <si>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at its explicitly guarded scope in the recorded internal review; this ranking adds no proof or replay acceptance.</t>
  </si>
  <si>
    <t>proved_scoped | REVIEW-14 | Internal scoped outcome. Proof/certificate replay limits: review_bindings: matching_reviews/F015_CURRENT_AUDIT.md: 3
matching_reviews/F015_INDEPENDENT_REVIEW.md
matching_reviews/F015_REVIEW_LEDGER.json: H06-H15
matching_reviews/F015_ACCEPTANCE_RECEIPT.json
Source identity/access boundary: 
Documented sanitized exports: 77803ddc6aeb79ee42a1e22c6048090d00db98886db1aef3214c4a9240e70e2b, e948b168f957e95cb2a6c19c2f664ad9c38162ddb7b1df7bef4e84551a0e1a0b. Original-byte gaps remain preserved.</t>
  </si>
  <si>
    <t>[2026-10-13; accepted-result cutoff 05:16:43 UTC; bounded later acceptance]
Universal N&gt;=16 lower/full-minimax historical attribution unresolved. The matching upper and N=8 lower remain classical; missing original-byte replay is disclosed.
Earlier dated history (preserved verbatim):
A | focused candidate; bounded comparison; priority unresolved. Exact historical priority remains unverified; accepted proof and an unsuccessful prior-work search do not certify novelty.</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</si>
  <si>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t>
  </si>
  <si>
    <t>[2026-10-13; accepted-result cutoff 03:06 UTC; frozen successor sync]
CLOSED named comparison COMPLETE (priority 15); distinct theorem/family scopes retained
Earlier dated history (preserved verbatim):
Unassigned</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</si>
  <si>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Compare the universal N&gt;=16 critical-rectangle lower and full minimax equality against the exact TW477/related support-weight consequences. Keep the already-classical matching upper and N=8 lower out of novelty credit.</t>
  </si>
  <si>
    <t>[2026-10-13; accepted-result cutoff 05:16:43 UTC; bounded later acceptance]
No global nonimplication follows from the local scalar-subspace countercontrol. No worldwide novelty clearance or new discovery count. Do not reopen the completed generic scalar/Hamming comparison. Keep positive-characteristic, asymmetric, nonabelian, mixed-prime, approximation and FFT/circuit scopes separate.
Earlier dated history (preserved verbatim):
A complete implication for the declared lower/equality clause, or an explicit residual clause after source comparison. Failed Hamming tests are not evidence of novelty.</t>
  </si>
  <si>
    <r>
      <rPr>
        <rFont val="Arial"/>
        <color rgb="FF1155CC"/>
        <sz val="10.0"/>
        <u/>
      </rPr>
      <t xml:space="preserve">Catalogue: C05
</t>
    </r>
    <r>
      <rPr>
        <rFont val="Arial"/>
        <color rgb="FF1155CC"/>
        <sz val="10.0"/>
        <u/>
      </rPr>
      <t>novelity breakthough: C05</t>
    </r>
  </si>
  <si>
    <t>accepted_scope: Exact raw-input recognition for every fiber having &lt;=b modes, including full certification and every Fourier output on acceptance; valid guarded Green residual version.
Model/guards/costs: model: N=2^k&gt;=4, Q=2^floor(k/2), M=N/Q, 1&lt;=b&lt;=M/2; supplied exact field and primitive root, char does not divide N; exact equality and logarithmic-word indexing.
cost_ledger: O(N log(b+2)+Qb^2) on every success/rejection, O(N) field-element space. Root setup, three pruned transforms, label fusion and explicit output writes included. Refined O(Qb+bK) requires degree-trimmed successful-prefix implementation.
Corrections/rejected extensions: rejected_or_not_established: Dense raw/final support or full reshaped rank does not imply arbitrary input coverage.
Green invertibility does not imply local scan guards.
No finite-precision Prony stability, bit or practical speed claim.</t>
  </si>
  <si>
    <t>C | accepted refinement or closure; no separate discovery count</t>
  </si>
  <si>
    <t>https://github.com/AgentSlop-Si/research/blob/main/math/archive/objects/f1/f155488c0657b63b2192a6a1ecd7e2264ce4c0e1051b9e084b4dee22bbbf2a07__REVIEW.md | export SHA256 4c51de8a53724bf7cd84e75259eace35ae6fe621ba24bd8a190c2952aee5c630</t>
  </si>
  <si>
    <t>2026-10-11 21:32 UTC</t>
  </si>
  <si>
    <t>Short fixed-rectangle rank/gap application with historical priority unresolved; no separate discovery count. The deficit d_H is h minus the established maximum nonzero-translation overlap rho(H). Stabilizer-sensitive uncertainty, the rank &gt;= rh/N baseline and complementary-Gram second-moment/spectral tools are classical.</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</si>
  <si>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Proof closed</t>
  </si>
  <si>
    <t>[2026-10-11; independent manuscript review] The finite-abelian complex character-table deficit rank and positive indexed operator-norm approximation statements, including transpose and explicit endpoint conventions, are accepted in the 12-page endpoint manuscript. Exact fresh controls passed. This consolidates the existing scoped result without a new discovery count; worldwide priority remains unresolved.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</si>
  <si>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[2026-10-11; current remaining work]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</si>
  <si>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DV2008: Delvaux–Van Barel, Rank-deficient submatrices of Fourier matrices | https://doi.org/10.1016/j.laa.2008.04.043
[2026-10-10 follow-up comparison; access limits in source ledger]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</si>
  <si>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 1250 small exhaustive decisions,45 full transforms,30 late-corruption rejections,3 Green intertwiners and invertible-but-invalid local-pivot control.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</si>
  <si>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[2026-10-11; accepted deficit manuscript section] 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
[Earlier record preserved below]
Audit artifact 317be720b139fdf6fa9218d6cf6a2ad5c725100c566bae39083a64ec49fa5ef6__ENDPOINT_AUDIT.md; SHA256 317be720b139fdf6fa9218d6cf6a2ad5c725100c566bae39083a64ec49fa5ef6
https://docs.google.com/spreadsheets/d/1BHaGJHkXxf_UfZdyTKF2zrWNFzIP4IvhaqFMj-83BjU/edit#gid=627764102&amp;range=A8:V8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</si>
  <si>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Term count≠runtime. No products/shared evaluator bound; fixed positive-error tolerance does not automatically force logarithmic r. Independent routing and bare-cycle multiplicity were already covered. Q04: Finite-stage certificate reconstruction is separate Q33. Implementation:…</t>
  </si>
  <si>
    <t>https://docs.google.com/spreadsheets/d/1BHaGJHkXxf_UfZdyTKF2zrWNFzIP4IvhaqFMj-83BjU/edit#gid=627764102&amp;range=A8:V8</t>
  </si>
  <si>
    <t>BOUNDED FOLLOW-UP COMPARISON: saved P2134 audit reconciled; worldwide priority unresolved. Correctness remains separately attributed; no new independent proof review.</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</si>
  <si>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C05, Q04 and TH-04 concerns the correction-compatible routed separator theorem. The accepted bounded-separator inverse-sum scope is unchanged. This work grouping is not theorem equivalence; the exact-field count, ordered specialization and F4 certificate have separate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</si>
  <si>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</si>
  <si>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[2026-10-13; accepted-result cutoff 05:16:43 UTC; bounded later acceptance]
Universal N&gt;=16 lower/full-minimax historical attribution unresolved. The matching upper and N=8 lower remain classical; missing original-byte replay is disclosed.
Earlier dated history (preserved verbatim):
C | accepted refinement or closure; no separate discovery count. Exact historical priority remains unverified; accepted proof and an unsuccessful prior-work search do not certify novelty.</t>
  </si>
  <si>
    <r>
      <rPr>
        <rFont val="Arial"/>
        <color rgb="FF1155CC"/>
        <sz val="10.0"/>
        <u/>
      </rPr>
      <t xml:space="preserve">Catalogue: F018
</t>
    </r>
    <r>
      <rPr>
        <rFont val="Arial"/>
        <color rgb="FF1155CC"/>
        <sz val="10.0"/>
        <u/>
      </rPr>
      <t xml:space="preserve">novelity breakthough: F018
</t>
    </r>
    <r>
      <rPr>
        <rFont val="Arial"/>
        <color rgb="FF1155CC"/>
        <sz val="10.0"/>
        <u/>
      </rPr>
      <t>Theorem register 26</t>
    </r>
  </si>
  <si>
    <t>PDF: Routed_Inverse_Sums_Working_Manuscript.pdf; Library libfile_2bd30357dd608191b5c2579c2b094857; SHA256 675dad8ee5669e8be510d9be4e4e6473c092c722fe2d3a1fa03457cd41af3554. Review receipt: research_cycle_0010/routed_manuscript_review/RECEIPT.json;…</t>
  </si>
  <si>
    <t>O | construction remains open</t>
  </si>
  <si>
    <t>OPEN | Open, failed or conditional construction routes</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</si>
  <si>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Production/bit/numerical and external-priority work remains separate.
Generic fallback remains separately paid ordinary FFT.
Current supplement treatment: 
Packet priority qualification: No priority assessment or upgrade in this consolidation.
Historical gaps and historical current-overlay text are preserved in the consolidated ledger and A:V.</t>
  </si>
  <si>
    <t>Open problem / conditional framework</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</si>
  <si>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t>
  </si>
  <si>
    <t>Conditional proof closed</t>
  </si>
  <si>
    <t>CURRENT: The Delvaux–Van Barel 2008 final-body comparison is already complete; the earlier first-line full-text blocker below is historical. Remaining work is the exact scoped extension/priority question and Q33’s specifically outstanding finite replay or…</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</si>
  <si>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R1: exact catalogue/current statements and inherited priority notes screened; original proof and historical novelty unassessed in this pass</t>
  </si>
  <si>
    <t>Accepted 9^r separator cutoff retained. New autocorrelation-deficit theorem adds asymmetric arbitrary-abelian block bounds and legal p-coprime trimming. Reviewed update: Matrix proof retained; final Delvaux comparison closes source blocker and demotes bit reversal and N8…</t>
  </si>
  <si>
    <r>
      <rPr>
        <rFont val="Arial"/>
        <color rgb="FF1155CC"/>
        <sz val="10.0"/>
        <u/>
      </rPr>
      <t xml:space="preserve">Fusion list 6
</t>
    </r>
    <r>
      <rPr>
        <rFont val="Arial"/>
        <color rgb="FF1155CC"/>
        <sz val="10.0"/>
        <u/>
      </rPr>
      <t xml:space="preserve">Theorem register 6
</t>
    </r>
    <r>
      <rPr>
        <rFont val="Arial"/>
        <color rgb="FF1155CC"/>
        <sz val="10.0"/>
        <u/>
      </rPr>
      <t>Source comparisons 4</t>
    </r>
  </si>
  <si>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t>
  </si>
  <si>
    <t>Accepted result at cited scope; recorded follow-up open</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</si>
  <si>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Regular fast formal-jet source open</t>
  </si>
  <si>
    <t>Resolve the exact remaining routed-separator/moment comparison, or select one explicitly outstanding Q33 finite replay or uniform-conditioning/all-length construction gate. Preserve the already completed Delvaux–Van Barel final-body comparison and each original endpoint/field restriction.</t>
  </si>
  <si>
    <t>An exact scoped predecessor mapping, a source-bound finite replay, or a stated obstruction for the selected task; no undirected repeat of the completed literature read.</t>
  </si>
  <si>
    <t>Resolve the missing premise or construct the missing object before assessing a breakthrough claim; existing counterexamples close only their stated route.</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</si>
  <si>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https://docs.google.com/spreadsheets/d/1BHaGJHkXxf_UfZdyTKF2zrWNFzIP4IvhaqFMj-83BjU/edit#gid=1877766156&amp;range=A34:V34</t>
  </si>
  <si>
    <t>https://docs.google.com/spreadsheets/d/1BHaGJHkXxf_UfZdyTKF2zrWNFzIP4IvhaqFMj-83BjU/edit#gid=1877766156&amp;range=A34:V34</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</si>
  <si>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Weaker complex asymptotic than separation/A; not obsolete because fields and sparse-correction scope differ. No products/approximation/runtime inference. No new current closure; historical limitations remain. Next comparison: Compare the exact branch-specific common-rectangle…</t>
  </si>
  <si>
    <t>The central positive construction is absent. High potential information gain but low near-term tractability and no established standalone novelty. Triage from recorded evidence, 2026-10-12; not a proof or novelty probability.</t>
  </si>
  <si>
    <t>[2026-10-13; accepted-result cutoff 03:06 UTC; frozen successor sync]
CLOSED only for M-ROUTED-FIELD own audited exact-field theorem/source frontier; distinct sibling scopes remain separate.
Earlier dated history (preserved verbatim):
[2026-10-13; scope-specific work-group correction]
OPEN: distinct scope-specific comparison for the field-general exact projective-column count N&lt;=r(r+1)^r, with its own correction formula and guards. Do not count this as the C05/F018/Q04/TH-04 separator-comparison task or as the M-SEPARATION ordered result. Accepted mathematics and existing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</si>
  <si>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O | construction remains open. Exact historical priority remains unverified; accepted proof and an unsuccessful prior-work search do not certify novelty.</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</si>
  <si>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Provide one actual origin-regular Fourier-compatible scalar source outside the known fixed-sweep obstruction, charging every coefficient, derivative/readout and preparation step before any asymptotic claim.</t>
  </si>
  <si>
    <t>[2026-10-13; accepted-result cutoff 03:06 UTC; frozen successor sync]
CLOSED exact-field theorem/source stage COMPLETE (priority 15); accepted theorem and historical-priority qualification preserved
Earlier dated history (preserved verbatim):
Unassigned</t>
  </si>
  <si>
    <t>A nontrivial exact legal source with full Fourier compatibility and charged ledger, or a precisely scoped obstruction. Formal equivalence and rounded discontinuous circuits do not meet the premise.</t>
  </si>
  <si>
    <r>
      <rPr>
        <rFont val="Arial"/>
        <color rgb="FF1155CC"/>
        <sz val="10.0"/>
        <u/>
      </rPr>
      <t xml:space="preserve">Catalogue: M-ROUTED-FIELD
</t>
    </r>
    <r>
      <rPr>
        <rFont val="Arial"/>
        <color rgb="FF1155CC"/>
        <sz val="10.0"/>
        <u/>
      </rPr>
      <t>novelity breakthough: M-ROUTED-FIELD</t>
    </r>
  </si>
  <si>
    <t>ALG-034</t>
  </si>
  <si>
    <t>Direct unequal-block all-length recurrence route</t>
  </si>
  <si>
    <t>https://github.com/AgentSlop-Si/research/blob/main/math/archive/objects/7a/7a060b6147f4b715356c87f12440fab280ccbc9c7d473309ddb92035e41fa07c__SEALED_PROOF.md | export SHA256 7a060b6147f4b715356c87f12440fab280ccbc9c7d473309ddb92035e41fa07c…</t>
  </si>
  <si>
    <t>No established new theorem at the unproved/failed target level. Failed route to claimed fast/stable output, retained unranked.</t>
  </si>
  <si>
    <t>Algebraic scoped statements survive; actual numeric and helper defects recorded.</t>
  </si>
  <si>
    <t>v14 direct unequal-block formulas can be exact in ideal field arithmetic; variance-only direct-prime ledger cannot beat N log N. Stored binary64 rows show six threshold failures.</t>
  </si>
  <si>
    <t>Exact identity model separated from NumPy complex128 prototype.</t>
  </si>
  <si>
    <t>Six failures include huge error and infinities; row-count helper for p in[1/4,1/2) overflows before cap because bound does not decay. These failures do not refute Gaussian padded theorem.
No new current closure; historical limitations remain.</t>
  </si>
  <si>
    <t>Compare the exact error norm and scale with sparse Fourier recovery, sampling and rank barriers; a sublinear per-bin scale need not imply meaningful relative-l2 accuracy.</t>
  </si>
  <si>
    <t>https://github.com/AgentSlop-Si/research/blob/main/math/archive/objects/91/912610166b4c74a0e3e77a076560f1f1ef7edf854ec6fbfd879920692d75a94e__REVIEW_REPORT.md | export SHA256 912610166b4c74a0e3e77a076560f1f1ef7edf854ec6fbfd879920692d75a94e</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</si>
  <si>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No term-to-runtime conversion or product extension; not new GIRS theory; publication priority unresolved. No new current closure; historical limitations remain. Next comparison: Match the complete independent-routing, weighted-separator and sparse/low-rank correction contract…</t>
  </si>
  <si>
    <t>[2026-10-13; accepted-result cutoff 03:48:30 UTC; bounded later-stage sync]
CLOSED only for M-SEPARATION own audited ordered rectangle/norm frontier; all distinct sibling scopes remain separate.
Earlier dated history (preserved verbatim):
[2026-10-13; accepted-result cutoff 03:06 UTC; frozen successor sync]
OPEN: assigned original-scope closure/source audit in progress. The inherited independent-order/norm theorem remains accepted; no new theorem or closure is inferred. Distinct from the completed additive comparison.
Earlier dated history (preserved verbatim):
[2026-10-13; scope-specific work-group correction]
OPEN: distinct scope-specific comparison for the independent-order common-rectangle/rank-sum theorem and its stated complex norm/prime-Fourier consequences. Do not merge this older ordered specialization into the later routed-separator comparison or field-general exact count. Accepted mathematics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</si>
  <si>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03:48:30 UTC; bounded later-stage sync]
CLOSED ordered theorem/source stage COMPLETE (priority 15); accepted mathematics and historical priority qualification preserved
Earlier dated history (preserved verbatim):
[2026-10-13; accepted-result cutoff 03:06 UTC; frozen successor sync]
Independent-order closure/source audit pending; historical 59 not active rank
Earlier dated history (preserved verbatim):
Unassigned</t>
  </si>
  <si>
    <r>
      <rPr>
        <rFont val="Arial"/>
        <color rgb="FF1155CC"/>
        <sz val="10.0"/>
        <u/>
      </rPr>
      <t xml:space="preserve">Catalogue: M-SEPARATION
</t>
    </r>
    <r>
      <rPr>
        <rFont val="Arial"/>
        <color rgb="FF1155CC"/>
        <sz val="10.0"/>
        <u/>
      </rPr>
      <t>novelity breakthough: M-SEPARATION</t>
    </r>
  </si>
  <si>
    <t>https://github.com/AgentSlop-Si/research/blob/main/math/archive/objects/96/96180a3a24015afd614364e65a915c5c507da566b4727b20d3800c55b6b790de__THEOREM_2_.md | export SHA256 96180a3a24015afd614364e65a915c5c507da566b4727b20d3800c55b6b790de…</t>
  </si>
  <si>
    <t>["F096"]</t>
  </si>
  <si>
    <t>M-TREE-WITNESS</t>
  </si>
  <si>
    <t>Does not prove reverse containment/proper-superset relation, optimal SSS/HSS storage, or fixed-tolerance numerical rank. Not resolution of a published TQS open question. Q04: Finite-stage certificate reconstruction is separate Q33. Implementation: Not applicable to abstract…</t>
  </si>
  <si>
    <t>Uniformly conditioned tree rank-separation witness</t>
  </si>
  <si>
    <t>Failed route to claimed fast/stable output, retained unranked.</t>
  </si>
  <si>
    <t>The positive/general construction is still open or conditional; potential scope is offset by a missing decisive premise. Triage from recorded evidence, 2026-10-12; not a proof or novelty probability.</t>
  </si>
  <si>
    <t>accepted Related current status (scope, not blanket theorem equivalence): Q04: Proof closed. Accepted 9^r separator cutoff retained. New autocorrelation-deficit theorem adds asymmetric arbitrary-abelian block bounds and legal p-coprime trimming.</t>
  </si>
  <si>
    <t>[2026-10-13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Accepted at its explicitly guarded scope in the recorded internal review; this ranking adds no proof or replay acceptance.</t>
  </si>
  <si>
    <t>O | open / conditional / failed route; no breakthrough ranking. Exact historical priority remains unverified; accepted proof and an unsuccessful prior-work search do not certify novelty.</t>
  </si>
  <si>
    <r>
      <rPr>
        <rFont val="Arial"/>
        <color rgb="FF1155CC"/>
        <sz val="10.0"/>
        <u/>
      </rPr>
      <t xml:space="preserve">Catalogue: M-TREE-WITNESS
</t>
    </r>
    <r>
      <rPr>
        <rFont val="Arial"/>
        <color rgb="FF1155CC"/>
        <sz val="10.0"/>
        <u/>
      </rPr>
      <t>novelity breakthough: M-TREE-WITNESS</t>
    </r>
  </si>
  <si>
    <t>[2026-10-13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For direct unequal-block all-length recurrence route, compare the exact error norm and scale with sparse Fourier recovery, sampling and rank barriers; a sublinear per-bin scale need not imply meaningful relative-l2 accuracy. Preserve this boundary: Six failures include huge error and infinities; row-count helper for p in[1/4,1/2) overflows before cap because bound does not decay.</t>
  </si>
  <si>
    <t>[2026-10-13 12:24:37 UTC; frozen accepted-source cutoff]
A failed sufficient enclosure test is INCONCLUSIVE. No stable fast executor, useful uniform precision or full-parent closure is certified. Preserve sealed bytes; the candidate main program rewrites its check receipt. The later precision candidate is outside this frozen acceptance set.
Earlier dated history (preserved verbatim):
[2026-10-13; source cutoff 10:52 UTC; newly recovered-source proposal]
No binary64 stability, nonlinear decoder lower bound, unrestricted FFT lower bound, high-probability guarantee from mean risk, or worldwide novelty follows. Preserve the historical executor/helper failures; they are not newly replayed or repaired by this review.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</si>
  <si>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https://github.com/AgentSlop-Si/research/blob/main/math/archive/objects/4d/4d66a0e697458f18016e7d6b54eb479b2213bdf11da061e7742977986821fbe9__PROOF_AUDIT.md | export SHA256 97fceb6ebf4227c2e426a9771f413e01871b8d26bc63b01e945b69c34326a29b…</t>
  </si>
  <si>
    <t>ALG-068</t>
  </si>
  <si>
    <t>Free-boundary cancellation and marked-cycle unresolved inverse</t>
  </si>
  <si>
    <t>PACKET | Jet, packet, selected-output and bank-interface gates</t>
  </si>
  <si>
    <t>Compare the uniformly conditioned tree rank-separation witness and branch-specific separator/correction interface with exact GIRS/TQS and frame-matrix statements. Retain the same field, independent-routing and half-component hypotheses. The correction-compatible author manuscript is already recovered; only its original short receipt remains an export-identity qualification.</t>
  </si>
  <si>
    <t>An exact theorem/hypothesis mapping or qualified nonmatch/access blocker; no claim of optimal storage, fixed-tolerance numerical rank or resolution of a published TQS problem.</t>
  </si>
  <si>
    <t>No established new theorem at the unproved/failed target level. Classical Schur/path combinatorics; useful route closure, no novelty rank.</t>
  </si>
  <si>
    <t>Accepted failed-route/accounting theorem and conditional scalar-circuit reduction.</t>
  </si>
  <si>
    <t>Free outputs have forced contribution equal to cheap correction; sharing cancels it and leaves partial Fourier. Suffix cuts covering all outputs need at least binary-necklace count. Alternative depathing language has O(Nloglog N/log N) retained coordinates but changes retained operator. Stationary Q^n Fourier graph and marked-circuit differentiation reduction exact.</t>
  </si>
  <si>
    <t>Accepted supporting identities; exact boundaries matter.</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</si>
  <si>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</si>
  <si>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No fast marked scalar circuit or new retained inverse supplied. Individual chart pivots may vanish despite full invertibility; z=omega explicit counterexample.
No new current closure; historical limitations remain.</t>
  </si>
  <si>
    <t>Compare classical volume, uncertainty, Schur and selected-output tools under the exact source/retained-state interface; account for normalization and information dimension.</t>
  </si>
  <si>
    <t>DV2008: Delvaux–Van Barel, Rank-deficient submatrices of Fourier matrices | https://doi.org/10.1016/j.laa.2008.04.043</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</si>
  <si>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C05/F018/TH-04, limited to the routed separator/correction theorem. Keep the distinct M-ROUTED-FIELD exact-field count, M-SEPARATION ordered specialization and Q34 F4 certificate outside this group. Existing proof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</si>
  <si>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</si>
  <si>
    <t>A compact polynomial or fixed kernel is not an O(N) application oracle. All changed child actions and terminal decoders remain charged.</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</si>
  <si>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t>
  </si>
  <si>
    <t>Research queue 7</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</si>
  <si>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result at cited scope; recorded follow-up open</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</si>
  <si>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No separate worldwide/model-matched novelty clearance. Preserve the original source attribution; the priority score does not establish originality.</t>
  </si>
  <si>
    <t>[{"archive_relative_path":"master/fft_research_master_20261009/library/canonical_sources/bc62a95e8677464a__README.md","sha256":"bc62a95e8677464a5ecc682f5afc9a62f329a5e08c218e86f1782986b1998ab0","inspection":"Attributed saved evidence; supplied research programs unrun in this review","bytes":8505},{"archive_relative_path":"master/fft_research_master_20261009/library/canonical_sources/4571d3e8e6f06f0d__README.md","sha256":"4571d3e8e6f06f0ddfe0c57b78b84b2c03c77ea5f5b78643f1a7766ef201473e","inspection":"Attributed saved evidence; supplied research programs unrun in this review","bytes":9394},{"archive_relative_path":"master/fft_research_master_20261009/library/canonical_sources/58001a15deae9625__README.md","sha256":"58001a15deae9625ae6b4bf9e98327fc3c6138a8e5196e2fd152ede1894193de","inspection":"Attributed saved evidence; supplied research programs unrun in this review","bytes":3474}]</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</si>
  <si>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</si>
  <si>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[2026-10-13; accepted-result cutoff 03:48:30 UTC; bounded later-stage sync]
TO RESEARCH: exact-source replay gate BLOCKED_SOURCE22; historical bounded existence COMPLETE (priority 15); preparation frontier separate
Earlier dated history (preserved verbatim):
[2026-10-13; accepted-result cutoff 03:06 UTC; frozen successor sync]
OPEN frontier selection: minimumq/declared new route or paid implementation within NF06/Phase41. Four-routeF4 existence is accepted; no routed-separator comparison applies.
Earlier dated history (preserved verbatim):
[2026-10-13; scope-specific work-group correction]
OPEN: distinct NF06/Phase41 four-route F4 certificate workflow. Its accepted exact F4 Banach certificate, broader synthesis/route/size/cost work and historical-priority question remain separately scoped. This is not the routed-separator comparison task. Preserve the concrete remaining scope in this row’s C cell; no proof or score change is made here.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</si>
  <si>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Classical Schur/path combinatorics; useful route closure, no novelty rank.</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</si>
  <si>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</si>
  <si>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[2026-10-13; accepted-result cutoff 03:48:30 UTC; bounded later-stage sync]
BLOCKED_SOURCE22, dispatch inactive; historical existence COMPLETE (priority 15)
Earlier dated history (preserved verbatim):
[2026-10-13; accepted-result cutoff 03:06 UTC; frozen successor sync]
NF06/Phase41 four-routeF4; next target unselected
Earlier dated history (preserved verbatim):
Unassigned</t>
  </si>
  <si>
    <t>[2026-10-13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at its explicitly guarded scope in the recorded internal review; this ranking adds no proof or replay acceptance.</t>
  </si>
  <si>
    <r>
      <rPr>
        <rFont val="Arial"/>
        <color rgb="FF1155CC"/>
        <sz val="10.0"/>
        <u/>
      </rPr>
      <t xml:space="preserve">novelity breakthough: Q34
</t>
    </r>
    <r>
      <rPr>
        <rFont val="Arial"/>
        <color rgb="FF1155CC"/>
        <sz val="10.0"/>
        <u/>
      </rPr>
      <t xml:space="preserve">Incoming queue 4
</t>
    </r>
    <r>
      <rPr>
        <rFont val="Arial"/>
        <color rgb="FF1155CC"/>
        <sz val="10.0"/>
        <u/>
      </rPr>
      <t>Research queue 37</t>
    </r>
  </si>
  <si>
    <t>[2026-10-13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For free-boundary cancellation and marked-cycle unresolved inverse, compare classical volume, uncertainty, Schur and selected-output tools under the exact source/retained-state interface; account for normalization and information dimension. Preserve this boundary: No fast marked scalar circuit or new retained inverse supplied.</t>
  </si>
  <si>
    <t>[2026-10-13 12:24:37 UTC; frozen accepted-source cutoff]
Use the exact C(1) kernel witness against scalar-compression proposals. O(N) output size does not prove O(N) source arithmetic. No uniform linear C algorithm, full-transform speedup, bit-cost/stability certificate or unaccepted marker-core conclusion.
Earlier dated history (preserved verbatim):
[2026-10-13; source cutoff 10:52 UTC; newly recovered-source proposal]
Do not infer a fast polynomial-input inverse, sub-N-log-N full DFT, numerical or field bit complexity, nnz-based arithmetic lower bound, or automatic scalar-cycle endpoint theorem applicability. Scalar invertibility must retain det(I-zQ)!=0; constant-vector action is not a solve.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</si>
  <si>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[2026-10-12 20:45 UTC; corrected classical factorization and prior compiler cross-reference]
Source binding verified 2026-10-12: the separate BORROWED-FOURIER-COMPILER-20261012 implementation uses exactly the F096 classical F=S T diag(d) T^T S factorization with the same positive-sign unnormalized convention on the shared domain. The independently accepted one-bank construction of an already available exact-width O(log² r) complex compiler and its charged transfer are recorded as unranked source intake. OpenAI’s 8 October formal source already supplies the same depth with polynomial preparation. This annotation does not promote the historical identity or assert a new asymptotic gain.
Earlier dated history (preserved):
No new task-level proof acceptance at this checkpoint; use the explicitly historical statement and scope.</t>
  </si>
  <si>
    <t>ALG-BIVARIATE-MASK-ELIMINATION</t>
  </si>
  <si>
    <t>Bivariate unanchored Macaulay mask certificate</t>
  </si>
  <si>
    <t>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t>
  </si>
  <si>
    <t>FINITE_CERT | Finite Green factorization and elimination certificates</t>
  </si>
  <si>
    <t>Technical theorem / finite certificate</t>
  </si>
  <si>
    <t>Row-specific inherited assessment: Classical diagonal-equivalence/Segre/Macaulay machinery; specialized test-design repair and finite certificate may be useful but priority unconfirmed.</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</si>
  <si>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</si>
  <si>
    <t>[2026-10-12 20:45 UTC; corrected classical factorization and prior compiler cross-reference]
The separate one-bank implementation supports a mathematically accepted scoped all-input transfer already available from the prior formal compiler plus the existing engine and written transfer. This supplies no O(N) direct q-kernel oracle, closure of the distinct tail/forcing branches, arbitrary-field extension of the complex regularizer, bit/stability or production performance. Preserve the old accepted classical status and branch-specific limits. Corrected binding report SHA256 351c4e8b155d45933b7719f95eca3930faab3cb0e25895aaeb37fc297d654c39; focused prior review 9ac2bf747b0d09453e5a0c61e8b020af9de6471c13c93acf6d12be0993b1e3f4.
Earlier dated history (preserved):
No new current closure; historical limitations remain.</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</si>
  <si>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</si>
  <si>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Fixed seven Green kernels and outer mixing; projective coefficient x=(1:λ:μ) generalized to P². Two invertible complex internal diagonals and permutations allowed.</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</si>
  <si>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</si>
  <si>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</si>
  <si>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[2026-10-13; full status reconciliation]
OPEN: a new proof or positive construction remains. Earlier accepted scoped theorems remain complete.
Earlier dated history (preserved verbatim):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</si>
  <si>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accepted_scope: Known finite q-Pascal factorization F=S T diag(d) T^T S, linear coefficient preparation, exact inverse q-kernel, full-rank Hankel/streaming obstruction, sparse forcing, and first-tail-layer/short-prefix identities remain accepted.
Model/guards/costs: cost_and_preparation: Fixed coefficient prep uses 6N-4+log2N multiplies, N-1 subtractions/negations and one constant inverse. Full factorization requires 2C(N)+O(N) online. Sparse forcing costs O(N(s+1)) including detection and all outputs, quadratic worst case. First tail layer uses two ordinary N-FFTs and O(N) scales; prefix k costs O(N log N+kN), complete recurrence Theta(N^2), worse than the paid O(N log N) full-operator fallback.
model_and_quantifiers: Exact field arithmetic, supplied dyadic primitive root, characteristic not dividing N; normalized Fourier conventions must not be imported here (F is unnormalized). Root preparation, field representation and numerical stability are separate. Nth-root-only convolution fallback uses split half-products instead of assuming a free 2Nth root.
Corrections/rejected extensions: rejected_or_unsupported_extensions: A one-term coefficient recurrence is a short-state convolution filter.
The inverse kernel cancels through a transpose and nonconstant middle diagonal.
All omitted tail layers vanish.
Sparse forcing is guaranteed for arbitrary input.
A midpoint state lower bound proves NlogN time.</t>
  </si>
  <si>
    <t>Match precisely the topology, size, gauges and field; establish a reusable theorem increment before proposing a standalone novelty claim.</t>
  </si>
  <si>
    <t>proof_review: The finite q-binomial identity specializes safely because every denominator exponent is &lt;N. Prefix/suffix products and product_(j=1)^(N-1)(1-q^j)=N prepare f,t,d. The q-difference boundary becomes a constant on the N-grid; sparse residual r_j=(q^j-1)x_j+x_(j-1) supplies every DFT output through a zero-multiplier anchor. Residual encoding is invertible, so it is arbitrary for arbitrary input. Hankel nonsingularity limits constant-coefficient streaming state, not random-access runtime. For the homogeneous finite tail, P_N is a gauged cyclic convolution with explicit sawtooth spectrum. The recurrence CP_(N+k-1)=(1-q^k)P_(N+k)+(t_k/N)(q^k W^k-U^k) retains both missing-edge terms, including the terminal equation.
fresh_check_groups: ALG022_factorization
ALG022_inverse_kernel
ALG020_Hankel
ALG022_forcing_inverse
ALG022_forcing_DFT
ALG022_first_tail
ALG022_tail_commutator
ALG022_tail_recurrence
ALG022_tail_spectrum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</si>
  <si>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t>
  </si>
  <si>
    <t>CROSS review</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</si>
  <si>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https://github.com/AgentSlop-Si/research/blob/main/math/archive/objects/df/dfad32c3ce3aadcdf04e535aee662de005cc274e25ad718133d9975f23de6908__THEOREM.md | export SHA256 dfad32c3ce3aadcdf04e535aee662de005cc274e25ad718133d9975f23de6908
https://github.com/AgentSlop-Si/research/blob/main/math/archive/objects/ae/ae8e1e33b3b687c63d43671b0c8fe4e79a80ef82037b5bc83e13d629c6d92e84__VALIDATION.md | export SHA256 e38b33fc645a97bbac45649742225509d75b8527ad793a8508d5b81d9abfdf21
https://github.com/AgentSlop-Si/research/blob/main/math/archive/objects/9d/9d901b4894dd5afc8871d323d0bd17ea72f7c1cf6686284d1ed9dd7c10895b06__PRIOR_ART.md | export SHA256 9d901b4894dd5afc8871d323d0bd17ea72f7c1cf6686284d1ed9dd7c10895b06
Q26 current accepted scope: https://docs.google.com/spreadsheets/d/1BHaGJHkXxf_UfZdyTKF2zrWNFzIP4IvhaqFMj-83BjU/edit#gid=1877766156&amp;range=A29:V29</t>
  </si>
  <si>
    <t>Incoming queue 20</t>
  </si>
  <si>
    <t>remaining_obligations: An exact fresh-input faster kernel evaluator or different full graph is still missing.
Current supplement treatment: 
Packet priority qualification: No priority assessment or upgrade in this consolidation.
Historical gaps and historical current-overlay text are preserved in the consolidated ledger and A:V.</t>
  </si>
  <si>
    <t>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</si>
  <si>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t>
  </si>
  <si>
    <t>Classical diagonal-equivalence/Segre/Macaulay machinery; specialized test-design repair and finite certificate may be useful but priority unconfirmed.</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</si>
  <si>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</si>
  <si>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The N=32 cubic exhaustive obligation is already complete. Further brute-force size growth is expensive; a reusable structural certificate is the worthwhile gate. Triage from recorded evidence, 2026-10-12; not a proof or novelty probability.</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</si>
  <si>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Formulate a uniform quotient/syzygy certificate or one explicitly resourced next-size experiment beyond completed N=32 cubic coverage; preserve exceptional-prime handling and all mappings.</t>
  </si>
  <si>
    <t>A reviewed uniform lemma or exact complete new finite certificate with coverage receipt. Partial ranks and a successful prior size are not an all-N theorem.</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</si>
  <si>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t>
  </si>
  <si>
    <t>[2026-10-13; accepted-result cutoff 05:16:43 UTC; bounded later acceptance]
Parent OPEN 52; bounded TW477 comparison COMPLETE 15
Earlier dated history (preserved verbatim):
Unassigned</t>
  </si>
  <si>
    <r>
      <rPr>
        <rFont val="Arial"/>
        <color rgb="FF1155CC"/>
        <sz val="10.0"/>
        <u/>
      </rPr>
      <t xml:space="preserve">Catalogue: C02
</t>
    </r>
    <r>
      <rPr>
        <rFont val="Arial"/>
        <color rgb="FF1155CC"/>
        <sz val="10.0"/>
        <u/>
      </rPr>
      <t xml:space="preserve">novelity breakthough: C02
</t>
    </r>
    <r>
      <rPr>
        <rFont val="Arial"/>
        <color rgb="FF1155CC"/>
        <sz val="10.0"/>
        <u/>
      </rPr>
      <t>Theorem register 23</t>
    </r>
  </si>
  <si>
    <t>Guarded RS-specific arithmetic application candidate; historical priority unresolved. The local coefficient order and selection of one good residue component are the specialized input; cyclotomic ramification and the minimum-to-floor conversion are classical. No repeated-prime or unramified-support theorem follows.</t>
  </si>
  <si>
    <t>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</si>
  <si>
    <t>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t>
  </si>
  <si>
    <t>Define c_d^sep as content of nonzero rem_(Φ_d)(D_((d−1)/2)(q)Res_z(z^d+1,H_((d−1)/2)(z;q))), with c_1^sep=1. If s&gt;0, s≡1 mod4, p≡1 mod4 prime, c_s^sep≠0 and p∤s c_s^sep, then c_(sp)^sep≠0 and v_p(c_(sp)^sep)=floor(3s(p−1)/8). In particular v_ℓ(c_ℓ^sep)=floor(3(ℓ−1)/8) for primes ℓ≡1 mod4.</t>
  </si>
  <si>
    <t>Rational coefficient content, hence minimum valuation over all primes above p, not a norm. Whole integer cyclotomic division precedes reduction.</t>
  </si>
  <si>
    <t>No repeated-p ramification, p≡3 mod4 analogue, or determination of unramified prime support.
Q03: Keep common-good-component and no repeated-prime assumptions. Implementation: Implementation pending</t>
  </si>
  <si>
    <t>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t>
  </si>
  <si>
    <t>Recover the missing Lubinsky–Saff bibliography page 360 and Zhedanov 1997 through authorized copies, then trace exact fixed-root moving-variable ordinary-discriminant results. Compare the complex-parameter disk and inverse-pair application separately; their priority is not cleared.</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</si>
  <si>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P2109_Sharifi: Algebraic Number Theory, Chapter 3 | https://math.ucla.edu/~sharifi/notes/algnum-ch03.html
LubinskySaff1987: Convergence of Padé approximants of partial theta functions and the Rogers–Szegő polynomials | https://doi.org/10.1007/BF01890574
P2109_SU19final: Discriminants of classical quasi-orthogonal polynomials with application to Diophantine equations | https://www.jstage.jst.go.jp/article/jmath/71/3/71_831/_pdf</t>
  </si>
  <si>
    <t>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
Prior dated record, preserved verbatim:
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https://github.com/AgentSlop-Si/research/blob/main/math/archive/objects/fe/febe207594ae34bd304a3c3baacba7e58c24b550cd39716b9188af44e6d20ab5__DECISION_MEMO.md | export SHA256 febe207594ae34bd304a3c3baacba7e58c24b550cd39716b9188af44e6d20ab5
Q03 current accepted scope: https://docs.google.com/spreadsheets/d/1BHaGJHkXxf_UfZdyTKF2zrWNFzIP4IvhaqFMj-83BjU/edit#gid=1877766156&amp;range=A6:V6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</si>
  <si>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C07</t>
  </si>
  <si>
    <t>Passing cuts not sufficient; singular endpoint exact rank requires supported-coordinate deletion; no linear-time optimizer or full evaluator. Q05: General deficit extension is tracked separately. Implementation: Not applicable to abstract proof Next comparison: Compare the…</t>
  </si>
  <si>
    <t>Two-sided rectangle rank oracle</t>
  </si>
  <si>
    <t>accepted Related current status (scope, not blanket theorem equivalence): Q05: Proof closed. Endpoint minimax and odd-moment bounds retained. Deficit invariant extends the block-rank/gap argument to arbitrary finite abelian groups.</t>
  </si>
  <si>
    <r>
      <rPr>
        <rFont val="Arial"/>
        <color rgb="FF1155CC"/>
        <sz val="10.0"/>
        <u/>
      </rPr>
      <t xml:space="preserve">Catalogue: C07
</t>
    </r>
    <r>
      <rPr>
        <rFont val="Arial"/>
        <color rgb="FF1155CC"/>
        <sz val="10.0"/>
        <u/>
      </rPr>
      <t>novelity breakthough: C07</t>
    </r>
  </si>
  <si>
    <t>https://github.com/AgentSlop-Si/research/blob/main/math/archive/objects/55/55c47aaa4673fa4c6d77575ab758a0a27ebd3cfd70d1a5df07648a5a56e180e7__REVIEW.md | export SHA256 2a92fbdd13bf4ecdd9c26654dabb9bec8b147640ab4891ea1a503df2183fa4f7 Q05 current…</t>
  </si>
  <si>
    <t>For two-sided rectangle rank oracle, compare the all-size extremum and arbitrary-abelian deficit formula with quantitative uncertainty/rank literature, beyond Delvaux–Van Barel Theorem 9. Preserve this boundary: Passing cuts not sufficient; singular endpoint exact rank requires supported-coordinate deletion; no linear-time optimizer or full evaluator.</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</si>
  <si>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 Next comparison: Final DV2008 source access and recovered comparison-report provenance are verified closed in the accepted manuscript review, superseding the recovery task below. The exact deficit…</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</si>
  <si>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Accepted result at cited scope; recorded follow-up open</t>
  </si>
  <si>
    <t>["C02"]</t>
  </si>
  <si>
    <r>
      <rPr>
        <rFont val="Arial"/>
        <color rgb="FF1155CC"/>
        <sz val="10.0"/>
        <u/>
      </rPr>
      <t xml:space="preserve">novelity breakthough: NEW-05
</t>
    </r>
    <r>
      <rPr>
        <rFont val="Arial"/>
        <color rgb="FF1155CC"/>
        <sz val="10.0"/>
        <u/>
      </rPr>
      <t>New results 8</t>
    </r>
  </si>
  <si>
    <t>Clean specific application candidate; terminal minimum/floor step and cyclotomic ramification classical.</t>
  </si>
  <si>
    <t>Exact manuscript/PDF and receipt are the endpoint package linked in Q32: PDF Library libfile_c83f2c614a948191bd610548e149936a; source/review bundle libfile_49367504a6a481919e7b31ab67d4d1f9. Receipt…</t>
  </si>
  <si>
    <t>["Q05"]</t>
  </si>
  <si>
    <t>Row-specific inherited assessment: New within project; external novelty unresolved and inherited classical zero theory still needs complete comparison.</t>
  </si>
  <si>
    <t>Separated bases d∈{5,9,13,17,21,25}: H_((dp−1)/2)(z;ζ_dp) is squarefree for every odd prime p∤d. c_d^sep equals 5, 3^8, 13^4, 17^6, 3^11·7^9, 5^17 respectively.
Overlap bases d∈{3,7,11,15,19}: squarefreeness for every prime p≡3 mod4 with p∤d. Paired contents are 1, 7², 11^5, 3^12·5^9, 19^11 respectively.
Existing individually accepted certificates supply N=25,169 for the initial separated p≡1 mod4 families, and N=9,45,49,121,361 for all excluded p|d cases in the five overlap p≡3 mod4 families. The new separated bases alone do not supply N=289,63,147,125.</t>
  </si>
  <si>
    <t>Infinite prime-index families are proved by uniform theorem plus finite fixed-base inputs. The eleven parameterizations can overlap; not eleven independent discoveries.</t>
  </si>
  <si>
    <t>No all odd composites, arbitrary prime powers, or all 5r². Congruence and p∤d guards cannot be silently dropped.
No new current closure; historical limitations remain.</t>
  </si>
  <si>
    <t>Compare exact local ordinary-discriminant leading terms and valuation formulas, not static factorization, against Lubinsky–Saff, root-of-unity q-polynomial literature and citations of the quasi-orthogonal discriminant papers.</t>
  </si>
  <si>
    <t>For N=2^m≥8 in characteristic zero, min_(ρ,σ) q(Pρ F_N Pσ^T)=N/4+1, attained by double bit reversal. r_N(k)=ceil(k/2)+r_(N/4)(floor(k/2)) for k≤N/2 with reflection; total upper-cut sum is exactly minimal at N8,16 (14,48), and bit reversal has leading asymptotic N²/6.</t>
  </si>
  <si>
    <t>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</si>
  <si>
    <t>Research queue 8</t>
  </si>
  <si>
    <t>No arithmetic lower bound; finite fields not covered by positivity argument; exact all-size minimum rank sum not proved.</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</si>
  <si>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</si>
  <si>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[2026-10-13; accepted-result cutoff 05:16:43 UTC; bounded later acceptance]
Universal N&gt;=16 lower/full-minimax historical attribution unresolved. The matching upper and N=8 lower remain classical; missing original-byte replay is disclosed.
Earlier dated history (preserved verbatim):
No separate worldwide/model-matched novelty clearance. Preserve the original source attribution; the priority score does not establish originality.</t>
  </si>
  <si>
    <t>Compare the final Delvaux–Van Barel 2008 paper, beyond official TW470; check projection-rank minimax antecedents.</t>
  </si>
  <si>
    <t>ALG-017</t>
  </si>
  <si>
    <t>[{"archive_relative_path":"master/fft_research_master_20261009/additions/1848/ENDPOINT_AUDIT.md","sha256":"317be720b139fdf6fa9218d6cf6a2ad5c725100c566bae39083a64ec49fa5ef6","inspection":"Theorem and/or accepted audit read as inert text in this pass; no supplied program executed, imported, compiled or AST-parsed."}]</t>
  </si>
  <si>
    <t>Additional 2Nth root is supplied, not extracted free from q. Fresh input still pays ordinary transforms. Boundary term cannot be omitted. No new current closure; historical limitations remain. Next comparison: Test a simultaneous count-preserving equivalence of all four…</t>
  </si>
  <si>
    <t>Linear q-kernel spectrum preparation</t>
  </si>
  <si>
    <t>Accepted finite-boundary identity and constructive preparation.</t>
  </si>
  <si>
    <r>
      <rPr>
        <rFont val="Arial"/>
        <color rgb="FF1155CC"/>
        <sz val="10.0"/>
        <u/>
      </rPr>
      <t xml:space="preserve">Catalogue: ALG-017
</t>
    </r>
    <r>
      <rPr>
        <rFont val="Arial"/>
        <color rgb="FF1155CC"/>
        <sz val="10.0"/>
        <u/>
      </rPr>
      <t>novelity breakthough: ALG-017</t>
    </r>
  </si>
  <si>
    <t>New within project; external novelty unresolved and inherited classical zero theory still needs complete comparison.</t>
  </si>
  <si>
    <t>https://github.com/AgentSlop-Si/research/blob/main/math/archive/objects/9c/9c80e17183dc11eb2f1c23d1ad7b8025cc58b564e23467cf1ad128f5f6713eaa__9c80e17183dc11eb2f1c23d1ad7b8025cc58b564e23467cf1ad128f5f6713eaa__README.md | export SHA256…</t>
  </si>
  <si>
    <t>For linear q-kernel spectrum preparation, test a simultaneous count-preserving equivalence of all four weighted orientations to known rational-normal-scroll/simultaneous Waring models; compare the specific Fourier kernel envelope and axis-minor identity. Preserve this boundary: Additional 2Nth root is supplied, not extracted free from q.</t>
  </si>
  <si>
    <t>ALG-078</t>
  </si>
  <si>
    <t>Input kernel identity is not a free arbitrary-input solve: a(z)/a(eta z) may not exist, and a(z)=z counterexample. Grid zero multipliers save only O(M) products; common-anchor/growing-radix exclusions remain interface-specific. Exponential orbit conditioning affects finite…</t>
  </si>
  <si>
    <t>Joint universal-orbit and compiled q-grid application</t>
  </si>
  <si>
    <t>[2026-10-13; full status reconciliation]
OPEN: historical attribution / primary-source comparison is the leading recorded task. The accepted scoped correctness proof is not being reopened.
Earlier dated history (preserved verbatim):
Orbit identities and kernel preparation reviewed; cheaper raw-input application and stability remain open</t>
  </si>
  <si>
    <t>Independent reviews accept identities, linear preparation improvement and application accounting.</t>
  </si>
  <si>
    <r>
      <rPr>
        <rFont val="Arial"/>
        <color rgb="FF1155CC"/>
        <sz val="10.0"/>
        <u/>
      </rPr>
      <t xml:space="preserve">Catalogue: ALG-078
</t>
    </r>
    <r>
      <rPr>
        <rFont val="Arial"/>
        <color rgb="FF1155CC"/>
        <sz val="10.0"/>
        <u/>
      </rPr>
      <t>novelity breakthough: ALG-078</t>
    </r>
  </si>
  <si>
    <t>https://github.com/AgentSlop-Si/research/blob/main/math/archive/objects/e8/e8e4702ce7987f295573f6deb6a97a6822980433d6b56c9126d8067d8fb4fba2__e8e4702ce7987f295573__JOINT_ORBIT_REPORT.md | export SHA256…</t>
  </si>
  <si>
    <t>RS inverse-parameter/common-good-component application candidate; historical priority unresolved. The standalone gap-two Hermite discriminant and hook congruence are exact classical reductions. The later all-odd-prime comparison retains its unique p≡1 mod4, tau=tau_prime=2 triple-zero exception; the historical p≡3 mod4 theorem text below is preserved.</t>
  </si>
  <si>
    <t>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</si>
  <si>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For joint universal-orbit and compiled q-grid application, test a simultaneous count-preserving equivalence of all four weighted orientations to known rational-normal-scroll/simultaneous Waring models; compare the specific Fourier kernel envelope and axis-minor identity. Preserve this boundary: Input kernel identity is not a free arbitrary-input solve: a(z)/a(eta z) may not exist, and a(z)=z counterexample.</t>
  </si>
  <si>
    <t>For d≡3 mod4, b=(d−1)/2, the overlap parameters at ω and ω^(−1) satisfy 1/τ+1/τ*=1 where defined; a denominator-free identity also holds.
For prime p≡3 mod4, A=(p−1)/2, at least one of J_(A+1)(y;τ), J_(A+1)(y;τ*) is squarefree when the reciprocal relation and nonzero-parameter guards hold.
Let U_b=H_b/(z+1), Γ_d=Disc(U_b)Res(z^d+1,U_b), and c_d^pair be the coefficient content of the nonzero canonical remainder Γ_d(q)Γ_d(q^(d−1)) mod Φ_d. If p∤d c_d^pair, H_((dp−1)/2)(z;ζ_dp) is squarefree.</t>
  </si>
  <si>
    <t>Distinct paired-content invariant; ordinary derivatives, p≡3 mod4, p∤d, one good residue component suffices.</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</si>
  <si>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Q05: Proof closed. Endpoint minimax and odd-moment bounds retained. Deficit invariant extends the block-rank/gap argument to arbitrary finite abelian groups.</t>
  </si>
  <si>
    <t>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t>
  </si>
  <si>
    <t>[2026-10-13; full status reconciliation]
CLOSED: the accepted named scope is complete. No concrete unfinished task at that same scope is recorded; broader work and novelty remain separate.
Earlier dated history (preserved verbatim):
Accepted result at cited scope; recorded follow-up open</t>
  </si>
  <si>
    <t>[2026-10-13; full status reconciliation]
Named scope CLOSED using existing recorded independent acceptance / exclusion; this reconciliation is not a new full proof audit. independently_accepted
Earlier dated history (preserved verbatim):
independently_accepted The weight matrix has rank N for N=2 modulo 4 and N-1 for N=0 modulo 4 over every field satisfying the exact-order root and nonzero chart hypotheses.</t>
  </si>
  <si>
    <t>[2026-10-13; full status reconciliation]
Completed named scope; priority 15/100
Earlier dated history (preserved verbatim):
Unassigned</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</si>
  <si>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P2109_GGM16: Durfee rectangles and pseudo-Wronskian equivalences for Hermite polynomials | https://arxiv.org/pdf/1612.05514
Grosu2020: The irreducibility of some Wronskian Hermite polynomials | https://arxiv.org/pdf/2007.00065v1</t>
  </si>
  <si>
    <r>
      <rPr>
        <rFont val="Arial"/>
        <color rgb="FF1155CC"/>
        <sz val="10.0"/>
        <u/>
      </rPr>
      <t xml:space="preserve">novelity breakthough: H17-PHASE20-EVEN-RANK-20261010
</t>
    </r>
    <r>
      <rPr>
        <rFont val="Arial"/>
        <color rgb="FF1155CC"/>
        <sz val="10.0"/>
        <u/>
      </rPr>
      <t xml:space="preserve">Incoming queue 15
</t>
    </r>
    <r>
      <rPr>
        <rFont val="Arial"/>
        <color rgb="FF1155CC"/>
        <sz val="10.0"/>
        <u/>
      </rPr>
      <t>Research queue 48</t>
    </r>
  </si>
  <si>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Exact source comparison: 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 Remaining: Not a +1 bound on N/2-square blocks; the exact arbitrary-half-square minimum is N/4. No worldwide novelty certificate; no finite-field analytic transfer. No matching minimax upper for all noncyclic 2-groups. C07 was not newly audited by this comparison.</t>
  </si>
  <si>
    <t>Exact source binding: Research queue L48; exported note SHA256 7e6761dd5f3fd5fc9f48efa1f02e0fb142aae7849dd2e42ac4975534a42200e9; final source-coverage packet libfile_f76e200c4eec8191b344b1156d5d8922 v0.</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</si>
  <si>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Q05: General deficit extension is tracked separately. Implementation: Not applicable to abstract proof</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</si>
  <si>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t>
  </si>
  <si>
    <t>[2026-10-13; full status reconciliation]
CLOSED: the accepted named scope is complete. No concrete unfinished task at that same scope is recorded; broader work and novelty remain separate.
Earlier dated history (preserved verbatim):
Scoped proof accepted with corrections; recorded follow-up open</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</si>
  <si>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 All-length coefficient identities and even parity blocks, odd full-rank first-chart weights and convolution contraction are valid. Even-chart extension has rank N except rank N-1 when N=0 mod4.</t>
  </si>
  <si>
    <r>
      <rPr>
        <rFont val="Arial"/>
        <color rgb="FF1155CC"/>
        <sz val="10.0"/>
        <u/>
      </rPr>
      <t xml:space="preserve">novelity breakthough: H17-PHASE20-GAUSS-HANKEL
</t>
    </r>
    <r>
      <rPr>
        <rFont val="Arial"/>
        <color rgb="FF1155CC"/>
        <sz val="10.0"/>
        <u/>
      </rPr>
      <t xml:space="preserve">Incoming queue 12
</t>
    </r>
    <r>
      <rPr>
        <rFont val="Arial"/>
        <color rgb="FF1155CC"/>
        <sz val="10.0"/>
        <u/>
      </rPr>
      <t>Research queue 45</t>
    </r>
  </si>
  <si>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accepted_scope: For N=2^m&gt;=8, min independent-endpoint maximum cut rank equals N/4+1, attained by double bit reversal; stated characteristic-zero gap extension retained.
Model/guards/costs: essential_assumptions: Complex/characteristic-zero field for universal lower theorem
N dyadic &gt;=8 for matching upper
Analytic abelian-2-group extension gives lower/gap, not general matching upper
charged_cost_scope: Cut-rank recurrence/certificate cost separate from applying matrix.
Corrections/rejected extensions: current_scope_reconciliation: Current matrix proof and second audit recovered; original critical rectangle dimensions preserved.
rejected_or_open_extensions: No general finite-field analytic lower theorem
No all-size exact total-rank minimum
Interstage permutations must be charged
No FFT operation lower bound</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</si>
  <si>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fresh_verification: 53 exact finite-field cut ranks N8/16/32 and 100 rational trace inequalities
proof_kind: uniform analytic/algebraic theorem
Review record: research_cycle_2110/review07_weyl/PER_ID_OUTCOMES.json; SHA256 7e95bad2515c24c67d2e7474abafd54f6e980173123b8a5d9cd65707fa968bce.
Consolidation verifies mapping and hashes; it does not rerun all packet checks. No priority claim.</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</si>
  <si>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Existential span≠cheap synthesis; Weyl endpoints/long stride/products escape. Original odd equal-half product-rank lemma false (N3 counterexample), repaired theorem accepted. No new current closure; historical limitations remain. Next comparison: Test a simultaneous…</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</si>
  <si>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Supplied direct-product decomposition is an explicit input. The construction outputs endpoint permutations/rank certificates, with O(dN^2) bounded-integer table work, O(N^2) integer-word storage and conservative deterministic O(dN^2(log N)^3) schoolbook bit work; black-box decomposition is excluded. An upper bound also holds over splitting fields of characteristic other than2, but no universal lower there is newly proved. Proof row sums are not authorized transform stages.
Earlier dated history (preserved):
rejected_or_open_extensions: No general finite-field analytic lower theorem
No all-size exact total-rank minimum
Interstage permutations must be charged
No FFT operation lower bound
Current supplement treatment: 
Packet priority qualification: No priority assessment or upgrade in this consolidation.
Historical gaps and historical current-overlay text are preserved in the consolidated ledger and A:V.</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</si>
  <si>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Accepted result at cited scope; recorded follow-up open</t>
  </si>
  <si>
    <t>[2026-10-13; accepted-result cutoff 05:16:43 UTC; bounded later acceptance]
Parent OPEN 56 unselected; N5 all-field COMPLETE 15
Earlier dated history (preserved verbatim):
[2026-10-13; accepted-result cutoff 03:06 UTC; frozen successor sync]
OPEN (priority 56) distinct signed-bank frontier; N5/F11/q3 COMPLETE (priority 15)
Earlier dated history (preserved verbatim):
Unassigned</t>
  </si>
  <si>
    <r>
      <rPr>
        <rFont val="Arial"/>
        <color rgb="FF1155CC"/>
        <sz val="10.0"/>
        <u/>
      </rPr>
      <t xml:space="preserve">Catalogue: M-MAGNETIC-SPAN
</t>
    </r>
    <r>
      <rPr>
        <rFont val="Arial"/>
        <color rgb="FF1155CC"/>
        <sz val="10.0"/>
        <u/>
      </rPr>
      <t>novelity breakthough: M-MAGNETIC-SPAN</t>
    </r>
  </si>
  <si>
    <t>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</si>
  <si>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t>
  </si>
  <si>
    <t>[2026-10-13; full status reconciliation]
Named scope CLOSED using existing recorded independent acceptance / exclusion; this reconciliation is not a new full proof audit. independently_accepted
Earlier dated history (preserved verbatim):
independently_accepted Five explicit legal banks over Q(q) realize negative Fourier at N=5. Together with the accepted support gate and four-bank exclusion, the exact minimum is five in characteristic zero.</t>
  </si>
  <si>
    <r>
      <rPr>
        <rFont val="Arial"/>
        <color rgb="FF1155CC"/>
        <sz val="10.0"/>
        <u/>
      </rPr>
      <t xml:space="preserve">novelity breakthough: N5-SIGNED-FIVE-BANK-20261010
</t>
    </r>
    <r>
      <rPr>
        <rFont val="Arial"/>
        <color rgb="FF1155CC"/>
        <sz val="10.0"/>
        <u/>
      </rPr>
      <t xml:space="preserve">Incoming queue 16
</t>
    </r>
    <r>
      <rPr>
        <rFont val="Arial"/>
        <color rgb="FF1155CC"/>
        <sz val="10.0"/>
        <u/>
      </rPr>
      <t>Research queue 49</t>
    </r>
  </si>
  <si>
    <t>Exact source binding: Research queue L49; exported note SHA256 6c2bad325439d67f601ad7ec203941d8c35b99c0509fb1645f2dcae093162e38; final source-coverage packet libfile_f76e200c4eec8191b344b1156d5d8922 v0.</t>
  </si>
  <si>
    <t>Specific reciprocal pairing/application candidate; standalone Wronskian ingredient is an exact known hook specialization.</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</si>
  <si>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t>
  </si>
  <si>
    <t>[2026-10-13; full status reconciliation]
Named scope CLOSED using existing recorded independent acceptance / exclusion; this reconciliation is not a new full proof audit. independently_accepted
Earlier dated history (preserved verbatim):
independently_accepted Every characteristic-zero field containing a primitive fifth root excludes four legal signed magnetic banks with arbitrary phase weights; the independent-sector relaxation is also excluded. N=5 therefore requires at least five banks.</t>
  </si>
  <si>
    <r>
      <rPr>
        <rFont val="Arial"/>
        <color rgb="FF1155CC"/>
        <sz val="10.0"/>
        <u/>
      </rPr>
      <t xml:space="preserve">novelity breakthough: N5-SIGNED-FOUR-BANK-20261010
</t>
    </r>
    <r>
      <rPr>
        <rFont val="Arial"/>
        <color rgb="FF1155CC"/>
        <sz val="10.0"/>
        <u/>
      </rPr>
      <t xml:space="preserve">Incoming queue 11
</t>
    </r>
    <r>
      <rPr>
        <rFont val="Arial"/>
        <color rgb="FF1155CC"/>
        <sz val="10.0"/>
        <u/>
      </rPr>
      <t>Research queue 44</t>
    </r>
  </si>
  <si>
    <t>["F117"]</t>
  </si>
  <si>
    <t>Scoped exact-rank application with unresolved priority. Forest linear rank-width/pathwidth and tree inverse representations are established; the independent-order witness and conditioning qualification are the comparison target. No new TQS framework, optimal storage or numerical-rank theorem.</t>
  </si>
  <si>
    <t>accepted
Related current status (scope, not blanket theorem equivalence): Q04: Proof closed. Accepted 9^r separator cutoff retained. New autocorrelation-deficit theorem adds asymmetric arbitrary-abelian block bounds and legal p-coprime trimming.</t>
  </si>
  <si>
    <t>For perfect binary tree height h, N=2^(h+1)−1, Q=I−P, floor((h+1)/4)≤sr(Q^−1)=sr(Q)≤h over every field. Lift is subcubic tree, q2. Q_(h,α)=I−αP preserves exact ranks; over C,0&lt;α&lt;1/sqrt2 gives κ₂≤(1+αsqrt2)/(1−αsqrt2), and α1/2 yields3+2sqrt2&lt;6.</t>
  </si>
  <si>
    <t>sr minimizes both cut orientations over independent row and column permutations; numerical-rank tolerance not included.</t>
  </si>
  <si>
    <t>Does not prove reverse containment/proper-superset relation, optimal SSS/HSS storage, or fixed-tolerance numerical rank. Not resolution of a published TQS open question.
Q04: Finite-stage certificate reconstruction is separate Q33. Implementation: Not applicable to abstract proof</t>
  </si>
  <si>
    <t>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</si>
  <si>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Nodes may need a splitting extension. No K-only attainment, optimality, fast root construction or scalar FFT improvement. A bank contains N branches; generic-amplitude circuit bounds do not apply automatically to special Fourier amplitudes. Next comparison: Resolve whether a…</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</si>
  <si>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P2126_TQS2025: Tree Quasi-Separable Matrices A Simultaneous Generalization of Sequentially and Hierarchically Semiseparable Representations | https://repository.tudelft.nl/file/File_6b7549c8-222e-4316-8ac4-a113d7d4da1e
P2126_FOREST: Linear Rank-Width and Linear Clique-Width of Trees | https://perso.isima.fr/~makante/articles/kanteA13.pdf</t>
  </si>
  <si>
    <t>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</si>
  <si>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r>
      <rPr>
        <rFont val="Arial"/>
        <color rgb="FF1155CC"/>
        <sz val="10.0"/>
        <u/>
      </rPr>
      <t xml:space="preserve">novelity breakthough: NEW-17
</t>
    </r>
    <r>
      <rPr>
        <rFont val="Arial"/>
        <color rgb="FF1155CC"/>
        <sz val="10.0"/>
        <u/>
      </rPr>
      <t xml:space="preserve">New results 20
</t>
    </r>
    <r>
      <rPr>
        <rFont val="Arial"/>
        <color rgb="FF1155CC"/>
        <sz val="10.0"/>
        <u/>
      </rPr>
      <t>Source comparisons 22</t>
    </r>
  </si>
  <si>
    <t>Audit artifact PRIORITY_UPDATE.md; SHA256 3daef14867fabe12205feb24d9fa72573799fb0654fc3dad61f4827b67d45eb0 https://docs.google.com/spreadsheets/d/1BHaGJHkXxf_UfZdyTKF2zrWNFzIP4IvhaqFMj-83BjU/edit#gid=627764102&amp;range=A20:V20 Follow-up novelty audit:…</t>
  </si>
  <si>
    <t>Six failures include huge error and infinities; row-count helper for p in[1/4,1/2) overflows before cap because bound does not decay. These failures do not refute Gaussian padded theorem.</t>
  </si>
  <si>
    <t>[{"archive_relative_path":"master/fft_research_master_20261009/additions/0431_review_and_content_extensions/fusion_phase_source_review_0408/REVIEW_REPORT.md","sha256":"912610166b4c74a0e3e77a076560f1f1ef7edf854ec6fbfd879920692d75a94e","inspection":"Attributed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</si>
  <si>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accepted
Related current status (scope, not blanket theorem equivalence): Q05: Proof closed. Endpoint minimax and odd-moment bounds retained. Deficit invariant extends the block-rank/gap argument to arbitrary finite abelian groups.</t>
  </si>
  <si>
    <t>rank K^−1[A,B]=|A|+|B|−N+rank K[B^c,A^c]; for legal cyclic Green denominator complementary support paths permit O(N) matching oracle. Moving interfaces bound rank(AB)[R,C] by rank B[S,C]+rank A[R,S^c]. Two-stage objective is submodular. N64 witness improves fixed budget34 to moving budget4 versus target rank16, yielding operator error≥1.</t>
  </si>
  <si>
    <t>Supports/routes/masks explicitly tracked; one oracle/certificate linear, optimization polynomial via known methods.</t>
  </si>
  <si>
    <t>Passing cuts not sufficient; singular endpoint exact rank requires supported-coordinate deletion; no linear-time optimizer or full evaluator.
Q05: General deficit extension is tracked separately. Implementation: Not applicable to abstract proof</t>
  </si>
  <si>
    <t>Compare the all-size extremum and arbitrary-abelian deficit formula with quantitative uncertainty/rank literature, beyond Delvaux–Van Barel Theorem 9.</t>
  </si>
  <si>
    <t>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t>
  </si>
  <si>
    <t>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t>
  </si>
  <si>
    <t>proved_scoped | REVIEW-17 | Internal scoped outcome. Proof/certificate replay limits: overlay_not_automatically_inherited: True</t>
  </si>
  <si>
    <t>[2026-10-13; full status reconciliation]
OPEN: implementation, costing, integration or a stronger extension remains; the earlier accepted scoped result is retained.
Earlier dated history (preserved verbatim):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t>
  </si>
  <si>
    <t>accepted_scope: Unequal contiguous balanced blocks yield an exact projected-signal recurrence for all N&gt;=3 and 3&lt;=B&lt;=N. Characteristic-polynomial blocked forcing costs O(N+(N/B)M(B)+B^2), or O(N log B+B^2) with the stated FFT backend. Exact center, covariance, and bulk-error bounds are valid.
Model/guards/costs: model: Exact supplied-root scalar arithmetic, unit a, positive balanced partition, no-wrap displacement guard; separate from binary64 prototype.
error_contract: One row equals U_N P x and is unbiased for U_Nx; per-bin or bulk energy-scaled error, not exact original output or a fast simultaneous-accuracy theorem.
work_and_setup: B^2 characteristic/reciprocal/seed preparation charged. The abstract streamed design uses O(N+B) storage; preserved Vandermonde program uses O(N+B^2). Certificate planning is additional if invoked.
Corrections/rejected extensions: corrections: Recovered full original v14 research, core, covariance helper, driver and saved CSV.
At N=p^2, displayed overlap 1/(q-1) must be 1/p.
Prototype B x B Vandermonde invalidates an unqualified program O(N+B) space claim.
Variance ~1/B is a compression-regime asymptotic, not the B=N endpoint.
failed_subclaims: Stable binary64 general executor: six archived errors exceed 1e-5, including four infinities.
Row helper decay for p in [1/4,1/2): its two-row factor is 4p&gt;=1.
Sub-NlogN simultaneous certification from the stated variance-plus-median ledger.</t>
  </si>
  <si>
    <t>proof_recheck: Full statements/proofs/reviews read; independent all-size reasoning and fresh bounded checks. No inherited code executed.
fresh_check_key: ALG-034
Review record: research_cycle_2138/review17_approximation/PER_ID_OUTCOMES.json; SHA256 d232c10a78a5e9a87ca5c7543a6401641e5635c60781f5026a6c31635be46db4.
Consolidation verifies mapping and hashes; it does not rerun all packet checks. No priority claim.</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</si>
  <si>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t>
  </si>
  <si>
    <r>
      <rPr>
        <rFont val="Arial"/>
        <color rgb="FF1155CC"/>
        <sz val="10.0"/>
        <u/>
      </rPr>
      <t xml:space="preserve">novelity breakthough: Q32
</t>
    </r>
    <r>
      <rPr>
        <rFont val="Arial"/>
        <color rgb="FF1155CC"/>
        <sz val="10.0"/>
        <u/>
      </rPr>
      <t>Research queue 35</t>
    </r>
  </si>
  <si>
    <t>remaining_obligations: Stable numerical recurrence, repaired helper and parameter guards; charge any covariance-preparation routine separately; stronger output decoder remains open.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research_cycle_2138/review17_approximation/supplemental_sources/4ad57b9d9f2fc452dccb27466634d4028a1b8fe47a43c2ccb3d8ebdc81836e2a__arbitrary_block_core.py.inert.txt
packet_path: supplemental_sources/4ad57b9d9f2fc452dccb27466634d4028a1b8fe47a43c2ccb3d8ebdc81836e2a__arbitrary_block_core.py.inert.txt
sha256: 4ad57b9d9f2fc452dccb27466634d4028a1b8fe47a43c2ccb3d8ebdc81836e2a
repo_url: https://github.com/AgentSlop-Si/research/blob/8604bdf099c01006e3c18030bbf123a59ead893e/math/archive/objects/4a/4ad57b9d9f2fc452dccb27466634d4028a1b8fe47a43c2ccb3d8ebdc81836e2a__arbitrary_block_core.py
read_lines: 1
353
sections: line: 1
heading: #!/usr/bin/env python3
local_path: research_cycle_2138/review17_approximation/supplemental_sources/72f0cda8b12c629540a857c8b37798d9114d80493dbeb14f06d8159c0c9188ec__covariance.py.inert.txt
packet_path: supplemental_sources/72f0cda8b12c629540a857c8b37798d9114d80493dbeb14f06d8159c0c9188ec__covariance.py.inert.txt
sha256: 72f0cda8b12c629540a857c8b37798d9114d80493dbeb14f06d8159c0c9188ec
repo_url: https://github.com/AgentSlop-Si/research/blob/8604bdf099c01006e3c18030bbf123a59ead893e/math/archive/objects/72/72f0cda8b12c629540a857c8b37798d9114d80493dbeb14f06d8159c0c9188ec__covariance.py
read_lines: 1
133
sections: line: 1
heading: #!/usr/bin/env python3
local_path: research_cycle_2138/review17_approximation/supplemental_sources/a0a5d23b1ca51bfe2b2734d64ee4cf0cce61e7735eac04a060a99430749113ef__RESEARCH_20261009-201937_.md.inert.txt
packet_path: supplemental_sources/a0a5d23b1ca51bfe2b2734d64ee4cf0cce61e7735eac04a060a99430749113ef__RESEARCH_20261009-201937_.md.inert.txt
sha256: a0a5d23b1ca51bfe2b2734d64ee4cf0cce61e7735eac04a060a99430749113ef
repo_url: https://github.com/AgentSlop-Si/research/blob/8604bdf099c01006e3c18030bbf123a59ead893e/math/archive/objects/a0/a0a5d23b1ca51bfe2b2734d64ee4cf0cce61e7735eac04a060a99430749113ef__RESEARCH_20261009-201937_.md
read_lines: 1
755
sections: line: 1
heading: # Rough-length unequal-block Green recurrence — v14
line: 6
heading: ## 1. Starting gate
line: 28
heading: ## 2. Arbitrary contiguous partition
line: 100
heading: ### Exact expectation
line: 124
heading: ## 3. Exact unequal-block Green recurrence
line: 248
heading: ## 4. The forcing vectors are order-\(B\) recurrences
line: 295
heading: ### Blocked power-series solver
line: 346
heading: ## 5. Overlap-aware covariance theorem
line: 435
heading: ### Why this improves v13
line: 469
heading: ## 6. Prime and rough lengths
line: 504
heading: ### Polylogarithmic block count
line: 522
heading: ### Subpolynomial block count
line: 551
heading: ## 7. Average and bulk-output guarantees
line: 611
heading: ## 8. Two scoped barriers
line: 613
heading: ### 8.1 Variance-only simultaneous amplification gate
line: 635
heading: ### 8.2 Exact row-combination rank gate
line: 649
heading: ## 9. Reproducibility
line: 653
heading: ### Complex implementation
line: 677
heading: ### Exact finite-field implementation
line: 709
heading: ## 10. Numerical and practical boundary
line: 722
heading: ## 11. Prior-art boundary
line: 743
heading: ## 12. Exact next gate
local_path: research_cycle_2138/review17_approximation/supplemental_sources/f08dc5ab30167ca2bfaa8ed7a541238fae2c6d32cf56a68f029f6eb9417c583b__071_benchmark_results.csv.inert.txt
packet_path: supplemental_sources/f08dc5ab30167ca2bfaa8ed7a541238fae2c6d32cf56a68f029f6eb9417c583b__071_benchmark_results.csv.inert.txt
sha256: ee2ac51f3f9f2426cb1d29a1b6f4a69179553acfaff182de46d02db6c257021f
repo_url: https://github.com/AgentSlop-Si/research/blob/8604bdf099c01006e3c18030bbf123a59ead893e/math/archive/objects/f0/f08dc5ab30167ca2bfaa8ed7a541238fae2c6d32cf56a68f029f6eb9417c583b__071_benchmark_results.csv
read_lines: 1
16
sections: 
local_path: research_cycle_2138/review17_approximation/supplemental_sources/52907414fedc9658d56bbe0ef0fe21d04ad78ea9c07be447d03615a19cbdf23d__25_prototype.py.inert.txt
packet_path: supplemental_sources/52907414fedc9658d56bbe0ef0fe21d04ad78ea9c07be447d03615a19cbdf23d__25_prototype.py.inert.txt
sha256: 52907414fedc9658d56bbe0ef0fe21d04ad78ea9c07be447d03615a19cbdf23d
repo_url: https://github.com/AgentSlop-Si/research/blob/8604bdf099c01006e3c18030bbf123a59ead893e/math/archive/objects/52/52907414fedc9658d56bbe0ef0fe21d04ad78ea9c07be447d03615a19cbdf23d__25_prototype.py
read_lines: 1
202
sections: line: 1
heading: #!/usr/bin/env python3
Packet priority qualification: No priority assessment or upgrade in this consolidation.
Historical gaps and historical current-overlay text are preserved in the consolidated ledger and A:V.</t>
  </si>
  <si>
    <t>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t>
  </si>
  <si>
    <t>2026-10-11 22:23 UTC</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</si>
  <si>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Full guards remain in the cited source row.</t>
  </si>
  <si>
    <t xml:space="preserve">N even, exact order N root, alpha beta delta nonzero, strict integer cutoff a+b&lt;N. Separable-representation rank, not arithmetic runtime.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</si>
  <si>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</si>
  <si>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https://docs.google.com/spreadsheets/d/1BHaGJHkXxf_UfZdyTKF2zrWNFzIP4IvhaqFMj-83BjU/edit#gid=1877766156&amp;range=A48:V48</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</si>
  <si>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Proof closed at cited scope; recorded follow-up open</t>
  </si>
  <si>
    <t>https://docs.google.com/spreadsheets/d/1BHaGJHkXxf_UfZdyTKF2zrWNFzIP4IvhaqFMj-83BjU/edit#gid=1877766156&amp;range=A48:V48</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</si>
  <si>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Scoped independent review complete; corrected claims, rejections and open limits retained. Q35; reviews I06, I07, I08, I09, I10, I11, I28, I29. Average of K magnetic resolvents with an exact O(N) executor.</t>
  </si>
  <si>
    <r>
      <rPr>
        <rFont val="Arial"/>
        <color rgb="FF1155CC"/>
        <sz val="10.0"/>
        <u/>
      </rPr>
      <t xml:space="preserve">novelity breakthough: Q35
</t>
    </r>
    <r>
      <rPr>
        <rFont val="Arial"/>
        <color rgb="FF1155CC"/>
        <sz val="10.0"/>
        <u/>
      </rPr>
      <t xml:space="preserve">Incoming queue 5
</t>
    </r>
    <r>
      <rPr>
        <rFont val="Arial"/>
        <color rgb="FF1155CC"/>
        <sz val="10.0"/>
        <u/>
      </rPr>
      <t>Research queue 38</t>
    </r>
  </si>
  <si>
    <t>No new full Fourier speedup; coefficients are Fourier-equivalent and weight action uses classical convolution.
Exact field with supported primitive roots and valid Green denominator; auxiliary weight matvec is not full Weyl synthesis.</t>
  </si>
  <si>
    <t>ALG-028</t>
  </si>
  <si>
    <t>Audit artifact PRIORITY_UPDATE.md; SHA256 3daef14867fabe12205feb24d9fa72573799fb0654fc3dad61f4827b67d45eb0
https://docs.google.com/spreadsheets/d/1BHaGJHkXxf_UfZdyTKF2zrWNFzIP4IvhaqFMj-83BjU/edit#gid=1877766156&amp;range=A45:V45</t>
  </si>
  <si>
    <t>https://docs.google.com/spreadsheets/d/1BHaGJHkXxf_UfZdyTKF2zrWNFzIP4IvhaqFMj-83BjU/edit#gid=1877766156&amp;range=A45:V45</t>
  </si>
  <si>
    <t>Exact intermediate alphabet grows. A bottom-leaf-only table leaves Theta(N log(N/K)); polynomial binary tables force K=O(log N). Q01: Final finite-word proof and eager numerical implementation are different milestones. Implementation: Implementation pending Next comparison:…</t>
  </si>
  <si>
    <t>Quantized stage-template Fourier tabulation</t>
  </si>
  <si>
    <t>["F069","F071"]</t>
  </si>
  <si>
    <t xml:space="preserve">Specified signed phase-weighted additive grammar. Generic lemma fixes beta=1 and requires nonzero/distinct/nonsingular assumptions. No positive-characteristic classification, runtime improvement or priority claim.
</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</si>
  <si>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</si>
  <si>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https://docs.google.com/spreadsheets/d/1BHaGJHkXxf_UfZdyTKF2zrWNFzIP4IvhaqFMj-83BjU/edit#gid=1877766156&amp;range=A49:V49</t>
  </si>
  <si>
    <t>[2026-10-13; full status reconciliation]
OPEN: historical attribution / primary-source comparison is the leading recorded task. The accepted scoped correctness proof is not being reopened.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</si>
  <si>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https://docs.google.com/spreadsheets/d/1BHaGJHkXxf_UfZdyTKF2zrWNFzIP4IvhaqFMj-83BjU/edit#gid=1877766156&amp;range=A49:V49</t>
  </si>
  <si>
    <t>[2026-10-11;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t>
  </si>
  <si>
    <r>
      <rPr>
        <rFont val="Arial"/>
        <color rgb="FF1155CC"/>
        <sz val="10.0"/>
        <u/>
      </rPr>
      <t xml:space="preserve">Catalogue: ALG-028
</t>
    </r>
    <r>
      <rPr>
        <rFont val="Arial"/>
        <color rgb="FF1155CC"/>
        <sz val="10.0"/>
        <u/>
      </rPr>
      <t>novelity breakthough: ALG-028</t>
    </r>
  </si>
  <si>
    <t>The old no-five-bank-construction limitation is superseded: the separately accepted N5-SIGNED-FIVE-BANK result proves exact minimum five in this grammar. No larger-N minimum, positive-characteristic or runtime conclusion.</t>
  </si>
  <si>
    <t>https://github.com/AgentSlop-Si/research/blob/main/math/archive/objects/85/8512b7be7d104174d737abd279fae61b0a9d3f49b8610376a01fb4096520bfcf__005_8512b7be7d104174.md | export SHA256 8512b7be7d104174d737abd279fae61b0a9d3f49b8610376a01fb4096520bfcf…</t>
  </si>
  <si>
    <t>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</si>
  <si>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Audit artifact PRIORITY_UPDATE.md; SHA256 3daef14867fabe12205feb24d9fa72573799fb0654fc3dad61f4827b67d45eb0
https://docs.google.com/spreadsheets/d/1BHaGJHkXxf_UfZdyTKF2zrWNFzIP4IvhaqFMj-83BjU/edit#gid=1877766156&amp;range=A44:V44</t>
  </si>
  <si>
    <t>https://docs.google.com/spreadsheets/d/1BHaGJHkXxf_UfZdyTKF2zrWNFzIP4IvhaqFMj-83BjU/edit#gid=1877766156&amp;range=A44:V44</t>
  </si>
  <si>
    <t>For quantized stage-template fourier tabulation, derive a full same-model comparison with bit-packed FFT and word-RAM multiplication results, especially Chan et al. Appendix B: input representation, precision, norm, preparation and output costs must all match. Preserve this boundary: Exact intermediate alphabet grows.</t>
  </si>
  <si>
    <t>ALG-055</t>
  </si>
  <si>
    <t>No fast marked scalar circuit or new retained inverse supplied. Individual chart pivots may vanish despite full invertibility; z=omega explicit counterexample.</t>
  </si>
  <si>
    <t>GFC4 Green/four-layer/partial-Fourier bank compiler not constructed. External OpenAI exact-register algorithm is prior work and its own model, not automatically this stable primitive. Q01: Final finite-word proof and eager numerical implementation are different milestones.…</t>
  </si>
  <si>
    <t>Conditional conditioned macro-FFT and mass-contraction compiler</t>
  </si>
  <si>
    <t>[2026-10-13; full status reconciliation]
OPEN: a new proof or positive construction remains. Earlier accepted scoped theorems remain complete.
Earlier dated history (preserved verbatim):
Accepted result at cited scope; recorded follow-up open</t>
  </si>
  <si>
    <t>Conditional compiler and recurrence analysis accepted; missing non-Fourier local primitive/constructor is not supplied. Related Q01 acceptance does not close every conditional premise.</t>
  </si>
  <si>
    <r>
      <rPr>
        <rFont val="Arial"/>
        <color rgb="FF1155CC"/>
        <sz val="10.0"/>
        <u/>
      </rPr>
      <t xml:space="preserve">Catalogue: ALG-055
</t>
    </r>
    <r>
      <rPr>
        <rFont val="Arial"/>
        <color rgb="FF1155CC"/>
        <sz val="10.0"/>
        <u/>
      </rPr>
      <t>novelity breakthough: ALG-055</t>
    </r>
  </si>
  <si>
    <t>[{"archive_relative_path":"master/fft_research_master_20261009/additions/0216_review_completion_and_extensions/free_boundary_escape/FREE_BOUNDARY_ESCAPE_CERTIFICATE.md","sha256":"0104d324f31e729377993add23c845f4f008363d9ac097293ea62be24ab015c8","inspection":"Attributed saved evidence; supplied research programs unrun in this review","bytes":17119},{"archive_relative_path":"master/fft_research_master_20261009/additions/0038_construction_and_source_synthesis/reviews/review_marked_cycle_first_schur/MARKED_CYCLE_AND_FIRST_SCHUR_AUDIT.md","sha256":"aae67ad1f4d35278c8ed495658c6873f8ddce0c336ee25d299a93ae6004f895a","inspection":"Attributed saved evidence; supplied research programs unrun in this review","bytes":17385},{"archive_relative_path":"master/fft_research_master_20261009/additions/0155_material_coverage_and_new_results/constructions/compressed_boundaries/EXACT_SOURCE_FORCED_RECOVERY_AND_FREE_TERM.md","sha256":"8457d31fac181ef49a81b349d011831422b0a34b28eb264e3c88ce4a583b79ed","inspection":"Attributed saved evidence; supplied research programs unrun in this review","bytes":15420}]</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</si>
  <si>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Proof closed</t>
  </si>
  <si>
    <t>https://github.com/AgentSlop-Si/research/blob/main/math/archive/objects/c0/c07cf114f28272884ba7be0d1687f349886f3f6a25d0aa3032a6a00404b3a132__c07cf114f2827288__PROVED_CONDITIONING_TRADEOFF.md | export SHA256…</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</si>
  <si>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bounded exact-byte API/compiler review and clean rebuild, separate arithmetic/ABI/overlap/adversarial/concurrency controls. Accept only the pinned GCC14.2 platform slice. Documentation erratum is explicit:1,801 entries,1,800 unique vectors; no change to candidate seal.
Earlier dated history (preserved):
R2: latest accepted statement and detailed prior claim-level comparison inspected; selected primary Padé source reopened</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</si>
  <si>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Accepted F60 characteristic-zero factorization, fixed graph count and norm/coefficient-error route. Generic-field assertion of exactly 17 setup products is rejected by the F61 specialization.</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</si>
  <si>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Repair universal setup-count assertion, certify graph-wise internal rounding and actual coefficient preparation, then benchmark the full charged implementation.
Fixed kernel algebra closed; no growing-radix construction or global optimum established.</t>
  </si>
  <si>
    <t>Test a simultaneous count-preserving equivalence of all four weighted orientations to known rational-normal-scroll/simultaneous Waring models; compare the specific Fourier kernel envelope and axis-minor identity.</t>
  </si>
  <si>
    <t>ALG-077</t>
  </si>
  <si>
    <t>Original full-row error contract insufficient for separately rounded summaries. Higher expansion rank does not evade information rank. All-length padded outputs require correct interpolation and normalization. Q01: Final finite-word proof and eager numerical implementation are…</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</si>
  <si>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Audit artifact PRIORITY_UPDATE.md; SHA256 3daef14867fabe12205feb24d9fa72573799fb0654fc3dad61f4827b67d45eb0
https://docs.google.com/spreadsheets/d/1BHaGJHkXxf_UfZdyTKF2zrWNFzIP4IvhaqFMj-83BjU/edit#gid=1877766156&amp;range=A35:V35</t>
  </si>
  <si>
    <t>All-length Chebyshev/Bessel and rational-Taylor lifts</t>
  </si>
  <si>
    <t>https://docs.google.com/spreadsheets/d/1BHaGJHkXxf_UfZdyTKF2zrWNFzIP4IvhaqFMj-83BjU/edit#gid=1877766156&amp;range=A35:V35</t>
  </si>
  <si>
    <t>ALG-002</t>
  </si>
  <si>
    <r>
      <rPr>
        <rFont val="Arial"/>
        <color rgb="FF1155CC"/>
        <sz val="10.0"/>
        <u/>
      </rPr>
      <t xml:space="preserve">Catalogue: ALG-077
</t>
    </r>
    <r>
      <rPr>
        <rFont val="Arial"/>
        <color rgb="FF1155CC"/>
        <sz val="10.0"/>
        <u/>
      </rPr>
      <t>novelity breakthough: ALG-077</t>
    </r>
  </si>
  <si>
    <t>Aggregate-budget fiber recognition</t>
  </si>
  <si>
    <t>Row-specific inherited assessment: Project-relative growing aggregate improvement, priority unresolved.</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</si>
  <si>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aae67ad1f4d35278c8ed495658c6873f8ddce0c336ee25d299a93ae6004f895a. Original-byte gaps remain preserved.</t>
  </si>
  <si>
    <t>Accepted; distinct extension, not same as per-fiber cap.
Related current status (scope, not blanket theorem equivalence): Q14: Proof closed. Original F015 cap and aggregate theorems freshly reread and independently accepted with fresh exact controls and all guarded Green-domain assumptions.</t>
  </si>
  <si>
    <t>https://github.com/AgentSlop-Si/research/blob/main/math/archive/objects/29/29d7a474e8ccded269595078cbe44f1557f78b5ab4891a92d7ded8eecd390f25__29d7a474e8ccded26959__V11_AUDIT.md | export SHA256…</t>
  </si>
  <si>
    <t>Accept exactly sum_t r_t&lt;=K0. Light-recognizer failure certifies r_t&gt;B and triggers a paid full M-transform, B=min(M/2,max(1,ceil(K0/Q)) log2 M).</t>
  </si>
  <si>
    <t>For all-length chebyshev/bessel and rational-taylor lifts, derive a full same-model comparison with bit-packed FFT and word-RAM multiplication results, especially Chan et al. Appendix B: input representation, precision, norm, preparation and output costs must all match. Preserve this boundary: Original full-row error contract insufficient for separately rounded summaries.</t>
  </si>
  <si>
    <t>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t>
  </si>
  <si>
    <t>Compare model-matched raw-vector sparse interpolation and pruned transforms at intermediate fiber budgets, including all negative-instance work and supplied-root costs.</t>
  </si>
  <si>
    <t>ALG-080</t>
  </si>
  <si>
    <t>accepted_scope: The suffix-cut free operator equals a specified masked Fourier trajectory minus the explicit cheap correction. On every free output the actual forced recovery adds exactly that correction using one early retained coefficient, so sharing cancels it and leaves the partial Fourier task.
Suffix-pattern covers need at least the binary necklace count. Repeating the displayed independent per-cut inverse schedule has the stated visit lower bound; this is schedule accounting, not an unrestricted arithmetic lower bound.
The changed marker language R*=R union A structurally gives Q_E*E*^n=0 with O(N log n/n) retained coordinates, but changes the retained operator.
The stationary Q^n Fourier identity, polynomial root-pole cancellation, one guarded parity Schur step, and O(N) constant-input two-run jets/contractions are accepted. Marked determinant differentiation gives a conditional equivalence to full Fourier evaluation.
Model/guards/costs: model_and_costs: N=2^n, supplied primitive root, exact field arithmetic; marked trace division additionally needs relevant integers invertible. Root tables, phase/routing, all coefficient slots and explicit input/output are charged.
Fresh source currently costs O(N(d+1)+rbd), forced recovery O(N+rnd), correction O(N+brd). At b near 2log2 n, retained solve/forced recovery/correction can be O(N), but the present source remains Theta(Nn) and the free rows still contain nearly the entire Fourier transform.
Constant-vector two-run coefficient capacity and visits are &lt;=6N. Application to an arbitrary polynomial unknown is a different interface with no inherited linear bound. A fast marked scalar program must include its uniform generator, regular divisions, reverse tape and all derivative outputs.
Corrections/rejected extensions: corrections_and_reconciliation: Formal inverse truncation and a small retained coordinate count do not imply an inexpensive retained inverse/source evaluator. A lexicographically minimal necklace representative set is not even necessarily decycling.
Root-pole cancellation is pole-free for the full border; its later Schur chart has an extra guard. The old source Haar inverse should reject z=1 within its declared domain even if its literal code happens to return an array.
Unmarked determinant or closed-trace jets do not yield marker derivatives after setting markers to zero. The marked fast-program hypothesis is equivalent to, rather than independent evidence for, the missing transform.</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</si>
  <si>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</si>
  <si>
    <t>No finite-field transfer of magnitude lower bounds, no unrestricted arithmetic lower bound, no reason arbitrary growing-arity Fourier gate costs one scalar operation. Q06: Need a concrete non-Fourier family with paid envelopes and scaled-template budget. Implementation:…</t>
  </si>
  <si>
    <t>High-arity and nonunitary gate tolls</t>
  </si>
  <si>
    <t>Independent audit accepts scoped classical tolls and field counts. Related current status (scope, not blanket theorem equivalence): Q06: Proof closed. Macro compiler retained; paid dyadic prefix balancing added in S1.</t>
  </si>
  <si>
    <r>
      <rPr>
        <rFont val="Arial"/>
        <color rgb="FF1155CC"/>
        <sz val="10.0"/>
        <u/>
      </rPr>
      <t xml:space="preserve">Catalogue: ALG-080
</t>
    </r>
    <r>
      <rPr>
        <rFont val="Arial"/>
        <color rgb="FF1155CC"/>
        <sz val="10.0"/>
        <u/>
      </rPr>
      <t>novelity breakthough: ALG-080</t>
    </r>
  </si>
  <si>
    <t>proof_review: Uniqueness of the n-step append-bit path supplies exact phases and prevents cancellation in missed-necklace nilpotence witnesses. The correction uses precisely excluded source divisibility classes, not duplicated nested classes.
For an avoiding word with c leading zeros, only v_c contributes to forced output; actual v_c equals the early fold u_c. All late retained coefficients vanish on that free row. This identifies the canceled work exactly.
The depathing cut hits either an internal zero marker or its avoiding terminal word, proving horizon nilpotence for any weights. It does not preserve the old suffix-cylinder compressed inverse formulas.
The first odd Schur pivot has q(z)=1-z*omega^(-1). At z=omega, that pivot can vanish while det(I-zQ) and the full border are nonzero. Treat this as a failed chart, not singularity of the original system.
fresh_controls: ALG-068 Schur-pivot false-singularity witnesses: 3
ALG-068 depathing basis vectors: 258
ALG-068 free-boundary output entries: 6372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</si>
  <si>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A cheap reduced-border inverse, polynomial-unknown application control and later Schur closure remain missing. The changed marker cut has no proved cheap all-input compression/source/recovery.
The current free and source primitives do not close a faster exact fresh-input FFT. No rank-only arithmetic hardness, numerical stability, or exact bit-complexity claim is inferred.
Current supplement treatment: current_overlay_source: INHERITED_ROW_OVERLAYS.json
Packet priority qualification: No priority assessment or upgrade in this consolidation.
Historical gaps and historical current-overlay text are preserved in the consolidated ledger and A:V.</t>
  </si>
  <si>
    <t>[2026-10-11;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</si>
  <si>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For high-arity and nonunitary gate tolls, 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 Preserve this boundary: No finite-field transfer of magnitude lower bounds, no unrestricted arithmetic lower bound, no reason arbitrary growing-arity Fourier gate costs one scalar operation.</t>
  </si>
  <si>
    <t>For wrapper target t=2, unchanged backend T=t+10=12 first satisfies the new sufficient packing guard at v=704 (minimum target N=2^701+1), versus v=6400 for the original guard. At v=704 the exact response/helper count is 2^352+2^218+2^176+2^130 model words. No successful build…</t>
  </si>
  <si>
    <t>Norm-certified finite-word tabulated FFT</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</si>
  <si>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</si>
  <si>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Project-relative growing aggregate improvement, priority unresolved.</t>
  </si>
  <si>
    <r>
      <rPr>
        <rFont val="Arial"/>
        <color rgb="FF1155CC"/>
        <sz val="10.0"/>
        <u/>
      </rPr>
      <t xml:space="preserve">Catalogue: F132
</t>
    </r>
    <r>
      <rPr>
        <rFont val="Arial"/>
        <color rgb="FF1155CC"/>
        <sz val="10.0"/>
        <u/>
      </rPr>
      <t xml:space="preserve">novelity breakthough: F132
</t>
    </r>
    <r>
      <rPr>
        <rFont val="Arial"/>
        <color rgb="FF1155CC"/>
        <sz val="10.0"/>
        <u/>
      </rPr>
      <t>Theorem register 24</t>
    </r>
  </si>
  <si>
    <t>[2026-10-12 00:22 UTC; bounded F132 primary-source model comparison]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</si>
  <si>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SCREENED ONLY: exact statement/status checked; external historical novelty unassessed for this row in this pass</t>
  </si>
  <si>
    <t>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</si>
  <si>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For aggregate-budget fiber recognition, compare model-matched raw-vector sparse interpolation and pruned transforms at intermediate fiber budgets, including all negative-instance work and supplied-root costs. Preserve this boundary: Earlier O(N) aggregate algorithm can be better when K0=O(Q).</t>
  </si>
  <si>
    <t>[2026-10-13; full status reconciliation]
OPEN: implementation, costing, integration or a stronger extension remains; the earlier accepted scoped result is retained.
Earlier dated history (preserved verbatim):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</si>
  <si>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ALG-081</t>
  </si>
  <si>
    <t>Original aggregate-fiber linear theorem</t>
  </si>
  <si>
    <t>Row-specific inherited assessment: Classical sparse recovery with precise budget accounting; supporting parameter regime.</t>
  </si>
  <si>
    <t>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t>
  </si>
  <si>
    <t>N=QM, total fiber modes&lt;=K0: complete exact raw recognition/rejection and full DFT O(N+MK0+QK0+K0²); K0=O(Q),Q²&lt;=N gives O(N).</t>
  </si>
  <si>
    <t>Exact supplied-root field, characteristic not dividing N.</t>
  </si>
  <si>
    <t>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</si>
  <si>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t>
  </si>
  <si>
    <r>
      <rPr>
        <rFont val="Arial"/>
        <color rgb="FF1155CC"/>
        <sz val="10.0"/>
        <u/>
      </rPr>
      <t xml:space="preserve">Fusion list 4
</t>
    </r>
    <r>
      <rPr>
        <rFont val="Arial"/>
        <color rgb="FF1155CC"/>
        <sz val="10.0"/>
        <u/>
      </rPr>
      <t xml:space="preserve">Theorem register 4
</t>
    </r>
    <r>
      <rPr>
        <rFont val="Arial"/>
        <color rgb="FF1155CC"/>
        <sz val="10.0"/>
        <u/>
      </rPr>
      <t>Prior work 20</t>
    </r>
  </si>
  <si>
    <t>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</si>
  <si>
    <t>["F058"]</t>
  </si>
  <si>
    <t>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</si>
  <si>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Full guards remain in the cited source row.</t>
  </si>
  <si>
    <t>["Q26"]</t>
  </si>
  <si>
    <t>Author libfile_58ee12185a688191ae62e3da82c98b1e, SHA256 bb54486fffa5e47d01ca29054c8a834fc1075196c570e77a87df5f97e4d2f83e. Independent ACCEPT libfile_ac86a61a4a7c819197c3f9ae972d9b97, SHA256 d9f56b3056bc23d71bf5a8715d942d47938dc984e3d2e0bf53aa0b80a630d9c6. First sufficient m=2…</t>
  </si>
  <si>
    <t>[2026-10-13; full status reconciliation]
OPEN: implementation, costing, integration or a stronger extension remains; the earlier accepted scoped result is retained. Shared work view: FUS-04, FUS-12, STR-Q3, TH-06. This is not theorem equivalence.
Earlier dated history (preserved verbatim):
Accepted result at cited scope; recorded follow-up open</t>
  </si>
  <si>
    <t>Macro compiler retained; paid dyadic prefix balancing added in S1. Reviewed update: Accepted conditional inverse transfer, corrected full-chirp bounded-word sup-norm preparation, exact-field boundary recurrence and root-specific singularity countercontrols. General bounded-word…</t>
  </si>
  <si>
    <r>
      <rPr>
        <rFont val="Arial"/>
        <color rgb="FF1155CC"/>
        <sz val="10.0"/>
        <u/>
      </rPr>
      <t xml:space="preserve">Fusion list 7
</t>
    </r>
    <r>
      <rPr>
        <rFont val="Arial"/>
        <color rgb="FF1155CC"/>
        <sz val="10.0"/>
        <u/>
      </rPr>
      <t>Theorem register 7</t>
    </r>
  </si>
  <si>
    <t>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</si>
  <si>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Classical sparse recovery with precise budget accounting; supporting parameter regime.</t>
  </si>
  <si>
    <t>[2026-10-11;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</si>
  <si>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Investigate a feasible theorem-precision packed execution with explicit resource caps and complete numerical/output costs. Retain the accepted 3–4–5 non-Fourier construction and completed declared-cap eager refusal; coarse diagnostic tables do not implement the theorem-precision instance. Keep the regular-fast-jet and broader production gates separate.</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</si>
  <si>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t>
  </si>
  <si>
    <t>A source-bound successful theorem-precision execution with all required error/resource certificates, or a precise new resource/contract blocker. Do not repeat the completed family-existence or refusal milestones.</t>
  </si>
  <si>
    <t>Implementation pending; Classical Pythagorean corollary. Q09: Rounded subtraction alone is not an energy certificate. Q14: Resolve exact intermediate-fiber and rejection-interface priority; any bounded-word implementation requires its own complete contract. Rounded subtraction…</t>
  </si>
  <si>
    <t>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t>
  </si>
  <si>
    <t>Exact periodic residual-energy gate permits certified omission of the residual. Reviewed update: Original F015 cap and aggregate theorems freshly reread and independently accepted with fresh exact controls and all guarded Green-domain assumptions.</t>
  </si>
  <si>
    <t>For original aggregate-fiber linear theorem, compare model-matched raw-vector sparse interpolation and pruned transforms at intermediate fiber budgets, including all negative-instance work and supplied-root costs. Preserve this boundary: No generic dense-input speedup; growing-budget theorem in ALG-002 is separate, not uniformly better.</t>
  </si>
  <si>
    <t>Unranked source-checked finite certificate family pending independent data/guard audit; supporting methods material after validation.</t>
  </si>
  <si>
    <r>
      <rPr>
        <rFont val="Arial"/>
        <color rgb="FF1155CC"/>
        <sz val="10.0"/>
        <u/>
      </rPr>
      <t xml:space="preserve">Fusion list 10
</t>
    </r>
    <r>
      <rPr>
        <rFont val="Arial"/>
        <color rgb="FF1155CC"/>
        <sz val="10.0"/>
        <u/>
      </rPr>
      <t>Theorem register 10</t>
    </r>
  </si>
  <si>
    <t>ALG-EVEN-PRONY-EXTRA-POLE</t>
  </si>
  <si>
    <t>Uniform one-extra-pole even-cycle Prony construction</t>
  </si>
  <si>
    <t>[{"archive_relative_path":"library_delta_extracted/fft_green_research_phase39_2026-10-10/fft_green_phase39_bivariate/THEOREM.md","sha256":"dfad32c3ce3aadcdf04e535aee662de005cc274e25ad718133d9975f23de6908","inspection":"newly restored source theorem read directly"},{"archive_relative_path":"library_delta_extracted/fft_green_research_phase39_2026-10-10/fft_green_phase39_bivariate/VALIDATION.md","sha256":"ae8e1e33b3b687c63d43671b0c8fe4e79a80ef82037b5bc83e13d629c6d92e84","inspection":"source self-reported validation ledger, not rerun"},{"archive_relative_path":"library_delta_extracted/fft_green_research_phase39_2026-10-10/fft_green_phase39_bivariate/PRIOR_ART.md","sha256":"9d901b4894dd5afc8871d323d0bd17ea72f7c1cf6686284d1ed9dd7c10895b06","inspection":"source prior-art scope declaration"}]</t>
  </si>
  <si>
    <t>Specify a certified residual-energy calculation for choosing transform/table precision, then verify its rounding enclosure and the complete intermediate-fiber input/rejection contract. Rounded subtraction alone is not an energy certificate; the Pythagorean implication remains classical.</t>
  </si>
  <si>
    <t>Row-specific inherited assessment: Classical formal-orthogonal/Prony pencil method applied to legal Weyl nodes; no general novelty claim.</t>
  </si>
  <si>
    <t>A source-bound outward error/energy certificate and complete paid decision ledger, or a precise numerical/interface blocker.</t>
  </si>
  <si>
    <t>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</si>
  <si>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Not applicable to abstract proof; Classical finite-set interpolation mechanism; verification gate. Q10: No runtime lower bound for a specified implementation class. Q31: Supply and charge an origin-regular shared formal quadratic-jet circuit. Piecewise constant/discontinuous…</t>
  </si>
  <si>
    <t>[2026-10-13; full status reconciliation]
OPEN: a new proof or positive construction remains. Earlier accepted scoped theorems remain complete.
Earlier dated history (preserved verbatim):
Proof closed at cited scope; recorded follow-up open</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</si>
  <si>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Source-bound reconciliation of the independent all-even NF-03 review. The reviewer accepted the pinned proof and independently checked 35 successful and four bad modular reductions, five additional lengths, 88,556 exact target entries, norm polynomials through N=10, and bounded certificate mechanics. The exhaustive root grid and production executor were not run. No fresh proof replay or external novelty survey in this reconciliation.</t>
  </si>
  <si>
    <r>
      <rPr>
        <rFont val="Arial"/>
        <color rgb="FF1155CC"/>
        <sz val="10.0"/>
        <u/>
      </rPr>
      <t xml:space="preserve">Fusion list 11
</t>
    </r>
    <r>
      <rPr>
        <rFont val="Arial"/>
        <color rgb="FF1155CC"/>
        <sz val="10.0"/>
        <u/>
      </rPr>
      <t>Theorem register 11</t>
    </r>
  </si>
  <si>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
Separate accepted explicit-family refinement: t_N=2^(10N^3+2), with the quantitative/preparation/query scope in J63 and limitations in N63.</t>
  </si>
  <si>
    <t>Characteristic-zero even N, common Weyl shift T with T^N=−I; nodes may lie in algebraic closure, zero residues omitted. Distinct from odd-cycle scalar bank exact minima.</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</si>
  <si>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t>
  </si>
  <si>
    <t>Compare the exact legal-node and quantitative-preparation contract with q-moment/Padé antecedents. The immediate constructive gate is a better-conditioned explicit family with practical certified preparation; do not repeat the completed NF-03 proof review.</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</si>
  <si>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Q26: Proof closed. Original Phase39 N4/N8/N16 finite seven-Green exclusion closed: N16 complete cubic enumeration of 10,483,200 mappings per prime independently accepted; no quartic exhaustion or all-N extension.</t>
  </si>
  <si>
    <t>Fix an origin-regular shared scalar source and test the norm/Weyl verification interface with all information crossings charged. Preserve the finite-set interpolation counterexample and Q31 fixed-sweep obstruction; a discontinuous or nonlinear finite-sample witness is not a valid quadratic-jet source.</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</si>
  <si>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t>
  </si>
  <si>
    <t>An actual origin-regular source with a complete coefficient/derivative/readout ledger, or a precise counterexample/obstruction in the declared model.</t>
  </si>
  <si>
    <t>Q26: Specific formulation priority unresolved; no all-N claim.</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</si>
  <si>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
Accepted NF-03 proof SHA256 ad435354eceb014f2e28cedc6563181505076fdc1ef9421eba14bb546e06ff2f; independent review Library libfile_61fd519436948191a369c3fcfb4a1354 v0, archive SHA256 e4cebaf2346153c8ef991fb65f46aa9379575d1631186f04a33766d865d02fef. Current accepted result: Research queue E23:F23 and L23; Fusion list C14:F14.</t>
  </si>
  <si>
    <t>Scaled template multiplicity and exact/directed energy certification remain charged. Next comparison: Derive a full same-model comparison with bit-packed FFT and word-RAM multiplication results, especially Chan et al. Appendix B: input representation, precision, norm,…</t>
  </si>
  <si>
    <t>[2026-10-13; full status reconciliation]
OPEN: historical attribution / primary-source comparison is the leading recorded task. The accepted scoped correctness proof is not being reopened.
Earlier dated history (preserved verbatim):
[2026-10-12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result at cited scope; recorded follow-up open</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</si>
  <si>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</si>
  <si>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r>
      <rPr>
        <rFont val="Arial"/>
        <color rgb="FF1155CC"/>
        <sz val="10.0"/>
        <u/>
      </rPr>
      <t xml:space="preserve">novelity breakthough: NEW-08
</t>
    </r>
    <r>
      <rPr>
        <rFont val="Arial"/>
        <color rgb="FF1155CC"/>
        <sz val="10.0"/>
        <u/>
      </rPr>
      <t>New results 11</t>
    </r>
  </si>
  <si>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ae8e1e33b3b687c63d43671b0c8fe4e79a80ef82037b5bc83e13d629c6d92e84. Original-byte gaps remain preserved.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</si>
  <si>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https://docs.google.com/spreadsheets/d/1BHaGJHkXxf_UfZdyTKF2zrWNFzIP4IvhaqFMj-83BjU/edit#gid=627764102&amp;range=A11:V11</t>
  </si>
  <si>
    <t>For the paid-balancing/residual-omission supplement, obtain and compare the Fredriksson–Grabowski2013 journal-extension body, a specifically identified earlier numerical-table theorem, or a fully charged same-runtime reduction. Match roots, representation/range, precision/error, word operations, preparation, output and fallback. Preserve this supplement’s own theorem scope and the already completed bounded Chan comparison.</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</si>
  <si>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accepted_scope: Specified seven-Green family excluded at N4,8,16 for any nonzero projective middle triple and allowed two masks/permutations; constrained nine-scalar open exclusion set for these fixed sizes.
Model/guards/costs: essential_assumptions: Seven fixed Green gains/orders, outer mixes
Legal inverses and consistent primitive roots under reduction
Full-column-rank homogeneous certificate per induced mapping
N4 has only six distinct structural orders
charged_cost_scope: Seven O(N) Green solves for candidate; dense construction, O(N⁶) exhaustive tests, coefficient search and precision separately paid.
Corrections/rejected extensions: current_scope_reconciliation: Exact N16 proof, independent acceptance, ledger and all seven source/data pins match; no 20,966,400-matrix rerun.
rejected_or_open_extensions: N16 quartic exhaustion unproved
Larger sizes sampled only
No all-N or unrestricted-cycle theorem
Deficient rank or local dominance does not give Fourier witness</t>
  </si>
  <si>
    <t>An exact primary-source complete-contract map or a specific source/access/hypothesis mismatch. Do not import every F132 clause, repeat completed comparison work, or infer worldwide priority or performance.</t>
  </si>
  <si>
    <t>Classical formal-orthogonal/Prony pencil method applied to legal Weyl nodes; no general novelty claim.</t>
  </si>
  <si>
    <t>Does not remove input-state/key precision or interpolation-table barriers. Next comparison: Derive a full same-model comparison with bit-packed FFT and word-RAM multiplication results, especially Chan et al. Appendix B: input representation, precision, norm, preparation and…</t>
  </si>
  <si>
    <t>EXTERNAL PRIORITY UNRESOLVED. Independent mathematical and bit-contract acceptance of the NF-03 refinement is recorded in J/K/Q; it is not external peer review or novelty clearance. No new model-matched novelty survey was completed in this reconciliation.</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</si>
  <si>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fresh_verification: Both N16 matrix instances reconstructed; 2,048 entries match; 130 fresh cubic mappings; planted and anchor controls
proof_kind: finite exhaustive certificate plus uniform algebraic certificate implication
Review record: research_cycle_2110/review07_weyl/PER_ID_OUTCOMES.json; SHA256 7e95bad2515c24c67d2e7474abafd54f6e980173123b8a5d9cd65707fa968bce.
Consolidation verifies mapping and hashes; it does not rerun all packet checks. No priority claim.</t>
  </si>
  <si>
    <t>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</si>
  <si>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rejected_or_open_extensions: N16 quartic exhaustion unproved
Larger sizes sampled only
No all-N or unrestricted-cycle theorem
Deficient rank or local dominance does not give Fourier witness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</si>
  <si>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novelity breakthough: NEW-13
</t>
    </r>
    <r>
      <rPr>
        <rFont val="Arial"/>
        <color rgb="FF1155CC"/>
        <sz val="10.0"/>
        <u/>
      </rPr>
      <t>New results 16</t>
    </r>
  </si>
  <si>
    <t>[2026-10-13; full status reconciliation]
Named scope CLOSED using existing recorded independent acceptance / exclusion; this reconciliation is not a new full proof audit. Proof closed
Earlier dated history (preserved verbatim):
Proof closed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</si>
  <si>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https://docs.google.com/spreadsheets/d/1BHaGJHkXxf_UfZdyTKF2zrWNFzIP4IvhaqFMj-83BjU/edit#gid=627764102&amp;range=A16:V16</t>
  </si>
  <si>
    <t>Charge whole target; do not add isolated-stage ranks or multiply independent branch/gate lower bounds. No unrestricted N log N lower bound.
No new general full Fourier construction.</t>
  </si>
  <si>
    <t>For guarded full-circle twiddle preparation, obtain and compare the Fredriksson–Grabowski2013 journal-extension body, a specifically identified earlier numerical-table theorem, or a fully charged same-runtime reduction. Match root generation, represented inputs, range, precision/error, word primitives, setup, output and fallback. The bounded Chan comparison is already complete.</t>
  </si>
  <si>
    <t>An exact source-bound theorem/contract map or a precise missing-body or hypothesis blocker. Preserve the separate input-key precision and interpolation-table obligations; no inherited F132 theorem upgrade or priority clearance.</t>
  </si>
  <si>
    <t xml:space="preserve">
https://docs.google.com/spreadsheets/d/1BHaGJHkXxf_UfZdyTKF2zrWNFzIP4IvhaqFMj-83BjU/edit#gid=1877766156&amp;range=A40:V40</t>
  </si>
  <si>
    <t>https://docs.google.com/spreadsheets/d/1BHaGJHkXxf_UfZdyTKF2zrWNFzIP4IvhaqFMj-83BjU/edit#gid=1877766156&amp;range=A40:V40</t>
  </si>
  <si>
    <t>Growing Theta(log N)-bit multiplication/division words; approximation to represented inputs. t=Theta(log N) restores O(N log N). No exact-complex/bit-complexity breakthrough or validated production speedup; table/setup/rounding obligations remain explicit. Next comparison:…</t>
  </si>
  <si>
    <t>ALG-006</t>
  </si>
  <si>
    <r>
      <rPr>
        <rFont val="Arial"/>
        <color rgb="FF1155CC"/>
        <sz val="10.0"/>
        <u/>
      </rPr>
      <t xml:space="preserve">novelity breakthough: NEW-14
</t>
    </r>
    <r>
      <rPr>
        <rFont val="Arial"/>
        <color rgb="FF1155CC"/>
        <sz val="10.0"/>
        <u/>
      </rPr>
      <t>New results 17</t>
    </r>
  </si>
  <si>
    <t>Shear, Newton, orbit-union and confluent recognition</t>
  </si>
  <si>
    <t>Specialized algorithm / technical lemma</t>
  </si>
  <si>
    <t>Row-specific inherited assessment: Restricted algorithm extension, external comparison incomplete.</t>
  </si>
  <si>
    <t>Accepted under explicit pilot/identifiability promises; confluent bridge is design with controls.
Related current status (scope, not blanket theorem equivalence): Q07: Proof closed. Raw short-mode recognition strengthened on dyadic grids to O(N log(t+2)+t²). Application remains O(Nr).</t>
  </si>
  <si>
    <t>Unknown shear/scale Newton recognition, fixed exact-g orbit union via channel traces, and Green sparse innovations are sound after full validation. Confluent extension recovers fixed total order D with a clean nondegenerate 2D-row pilot.</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</si>
  <si>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https://docs.google.com/spreadsheets/d/1BHaGJHkXxf_UfZdyTKF2zrWNFzIP4IvhaqFMj-83BjU/edit#gid=627764102&amp;range=A17:V17 Follow-up novelty…</t>
  </si>
  <si>
    <t>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t>
  </si>
  <si>
    <t>Compare exact input families, all-coordinate verification and full cost ledger with Prony, rational generating functions and sparse interpolation; implementation repairs are separate.</t>
  </si>
  <si>
    <t>For the packed Fourier microkernel, compare the outstanding Fredriksson–Grabowski2013 journal extension or a specific earlier complete numerical-table theorem with the represented-input relative-error contract. Charge growing-word multiplication/division, roots, range, precision, setup, movement, output and fallback. Keep the completed bounded Chan comparison and source attribution.</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</si>
  <si>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</si>
  <si>
    <t>A complete same-runtime hypothesis/cost mapping or a precise source/contract mismatch. Preserve t=Theta(log N) giving O(N log N); no exact-complex, bit-complexity or production-speed claim.</t>
  </si>
  <si>
    <t>Implement accepted dense/chirp packed backends with certified coefficients and actual bounded-word arithmetic, including normalization and full output traffic. Composed correctness/error validation and honest performance profile, or a precise blocker.</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</si>
  <si>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</si>
  <si>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Next cycle 9</t>
  </si>
  <si>
    <t>Restricted algorithm extension, external comparison incomplete.</t>
  </si>
  <si>
    <t>ALG-PRIMITIVE-HOLONOMY</t>
  </si>
  <si>
    <t>[2026-10-13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For shear, newton, orbit-union and confluent recognition, compare exact input families, all-coordinate verification and full cost ledger with Prony, rational generating functions and sparse interpolation; implementation repairs are separate. Preserve this boundary: Exact-g is not at-most-g.</t>
  </si>
  <si>
    <t>["F025"]</t>
  </si>
  <si>
    <t>ALG-007</t>
  </si>
  <si>
    <t>Raw sparse global-phase support recognition</t>
  </si>
  <si>
    <t>Row-specific inherited assessment: Distinct restricted class from fiber/Hankel promises; novelty unresolved.</t>
  </si>
  <si>
    <t>Accepted structured path with full checks.</t>
  </si>
  <si>
    <t>For Q=KM even,K&gt;=M&gt;=2, fixed unit chirp/shift and supplied compatible roots, discover active phase support r; exactly validate raw input and emit all Q Fourier outputs.</t>
  </si>
  <si>
    <t>All-anchor primitive-holonomy curvature obstruction</t>
  </si>
  <si>
    <t>Eligible factorization, roots, chirp choice and inversion must be charged. No arbitrary-length free padding; fixed support can still have maximal ordinary Hankel rank.
No new current closure; historical limitations remain.</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</si>
  <si>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</si>
  <si>
    <t>["Q19"]</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</si>
  <si>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</si>
  <si>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For N=2^m≥4 and legal cycle G=(I−αW)^(−1) with α^N=ω^c primitive of order N, every (N−1)×(N−1) anchored exponent-curvature matrix has determinant a unit mod N and rank N−1 over F2. Fourier anchored exponent curvature is an outer product and has F2 rank one. Hence no invertible outer diagonal scalings and independent permutations make these kernels Fourier-equivalent.</t>
  </si>
  <si>
    <t>Dyadic N, primitive holonomy c coprime to N, nonzero-entry legal single-cycle kernel; exponents are in Z/NZ, F2 is the derived exponent field.</t>
  </si>
  <si>
    <t>Accepted independent Phase37 proof audit; all-anchor step uses unimodular bases of the zero-sum lattice. Independent finite controls support rather than establish the uniform theorem.</t>
  </si>
  <si>
    <t>Research queue 4</t>
  </si>
  <si>
    <t>Distinct restricted class from fiber/Hankel promises; novelty unresolved.</t>
  </si>
  <si>
    <t>Specific anchored determinant deduction is a possible specialized result; underlying four-entry curvature invariant is classical Haagerup-type material. No standalone novelty priority established.</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</si>
  <si>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</si>
  <si>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Primitive-holonomy hypothesis matters; no freely varying sum/product or all-cycle-bank exclusion. Ratios must lie in the root subgroup before exponent-parity extraction.</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</si>
  <si>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For raw sparse global-phase support recognition, compare exact input families, all-coordinate verification and full cost ledger with Prony, rational generating functions and sparse interpolation; implementation repairs are separate. Preserve this boundary: Eligible factorization, roots, chirp choice and inversion must be charged.</t>
  </si>
  <si>
    <t>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Full guards remain in the cited source row.</t>
  </si>
  <si>
    <t>ALG-008</t>
  </si>
  <si>
    <t>Blind sparse inverse discovery</t>
  </si>
  <si>
    <t>The former missing-family milestone is now met for the STR-Q3 bounded fixed-error growing-word tensor construction; see Next cycle row6 and its final review. General production execution and the separate regular-fast-jet construction remain open.</t>
  </si>
  <si>
    <t>Row-specific inherited assessment: Potential structured-recognition lemma; Prony/annihilating filters classical.</t>
  </si>
  <si>
    <t>Useful lemma or certification-methods appendix; weak standalone publication priority.</t>
  </si>
  <si>
    <t>Accepted Phase19 advance; stored controls include exhaustive GF(17)^4.</t>
  </si>
  <si>
    <t>If an unknown circular polynomial C with &lt;=s taps satisfies C(S)r=e0, recover C, check every cyclic equation and compute every Fourier value; 1&lt;=s&lt;=N/2. Unknown fixed-binomial products driven by one impulse are included without factorization.</t>
  </si>
  <si>
    <t>Delay orientation is not unique. Rejection fallback needs compatible root/backend. Source operation proxies omit projective subtractions and scans; fixed caps essential for all-input worst-case envelope.
No new current closure; historical limitations remain.</t>
  </si>
  <si>
    <t>SCOPED TEMPLATE-BUDGET CONSTRUCTION INDEPENDENTLY ACCEPTED. Fixed-error growing-word 3–4–5 non-Fourier tensor family has charged coefficients, prefix envelopes, table budget, word keys and output traffic under the reviewed contract. The bounded stopping condition is met. No…</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</si>
  <si>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text"},{"archive_relative_path":"master/fft_research_master_20261009/additions/1717/phase20_audit/PHASE20_AUDIT.md","sha256":"e7413d1d591cfae89647304a88b1ca664dea9602dd86fec79a58688f346a7946","inspection":"saved theorem/audit read as inert text"}]</t>
  </si>
  <si>
    <t>Research queue 9</t>
  </si>
  <si>
    <t>https://github.com/AgentSlop-Si/research/blob/main/math/archive/objects/0b/0b5f8d5db244d83483cf91eecf0d3520feb7f35182469a07cd1f02d872342e53__INTEGRATED_RESULTS.md | export SHA256 0b5f8d5db244d83483cf91eecf0d3520feb7f35182469a07cd1f02d872342e53</t>
  </si>
  <si>
    <t>[2026-10-11;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</si>
  <si>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Q19: Proof closed. Phase18 curvature energy, forest-holonomy rank and full inherited commutator-spectrum arguments reconstructed and accepted.</t>
  </si>
  <si>
    <t>Q19: Specific quantitative synthesis unresolved; classical gauge/switching and spectral mechanisms explicit.</t>
  </si>
  <si>
    <t>Q19: O(E) exact-scalar diagnostic requires supplied references and paid norm certificates. Source floating-point tests do not give outward-rounded certification. Implementation: Certified finite-precision implementation pending</t>
  </si>
  <si>
    <t>Potential structured-recognition lemma; Prony/annihilating filters classical.</t>
  </si>
  <si>
    <t>[2026-10-13; full status reconciliation]
OPEN: implementation, costing, integration or a stronger extension remains; the earlier accepted scoped result is retained. Shared work view: Q09, STR-Q4. This is not theorem equivalence.
Earlier dated history (preserved verbatim):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t>
  </si>
  <si>
    <t>proved_scoped | REVIEW-06 | Internal scoped outcome. Proof/certificate replay limits: replay_status: Integer zero-sum-lattice proof read; all 84 anchor determinants at N=2,4,8 newly checked; N=2 is an algebraic endpoint control.</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</si>
  <si>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For blind sparse inverse discovery, compare exact input families, all-coordinate verification and full cost ledger with Prony, rational generating functions and sparse interpolation; implementation repairs are separate. Preserve this boundary: Delay orientation is not unique.</t>
  </si>
  <si>
    <t>ALG-009</t>
  </si>
  <si>
    <t>accepted_scope: Every anchored exponent-curvature determinant is a unit modulo N and mod2 rank is N-1, versus Fourier rank one.
Model/guards/costs: exact_hypotheses: N=2^m&gt;=4, Hamiltonian N-cycle W, alpha!=0, alpha^N=omega^c with gcd(c,N)=1.
Entrywise nonzero Green; independent anchors/permutations and arbitrary invertible outer diagonals.
Finite-field parity use requires nonzero entries and verified Nth-root ratio membership first.
Corrections/rejected extensions: excluded_claims: Nonprimitive holonomy and internally tunable multi-branch architectures are not excluded.
Curvature exponent rank is different from coefficient-matrix or entrywise-phase rank.</t>
  </si>
  <si>
    <t>Unknown shifted two-defect recognition</t>
  </si>
  <si>
    <t>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t>
  </si>
  <si>
    <t>Row-specific inherited assessment: Restricted extension; priority not evaluated.</t>
  </si>
  <si>
    <t>fresh_check_groups: all_anchor_integer_curvature_determinants
evidence_type: uniform_all_anchor_obstruction
Review record: research_cycle_2104/review06_algebra/PER_ID_OUTCOMES.json; SHA256 6cbe4997dcb79534c20fbdde683346448bd1f0ff1a8944b53d3cc0c5d1e7d363.
Consolidation verifies mapping and hashes; it does not rerun all packet checks. No priority claim.</t>
  </si>
  <si>
    <t>[2026-10-11 14:20 UTC; legacy resonance boundary reconciled]
Fresh scoped audit confirms the exact resonance boundary and revalidates the existing legacy over-rejection; no new algorithm or discovery. This is safe rejection of valid inputs by the legacy gate, not evidence of incorrect accepted output.
Prior dated record, preserved verbatim:
Theorem conditional on nondegeneracy; actual source overly rejects valid noncoprime cases.</t>
  </si>
  <si>
    <t>Research queue 12</t>
  </si>
  <si>
    <t>[2026-10-11 14:20 UTC; legacy resonance boundary reconciled]
Exact source/historical-audit binding and freshly written resonance proof/controls completed: 36,246 exact pole cases plus GF73/GF97 minimal-length controls. Legacy, later bypass and unrelated HERO17 routes are distinguished. No source modification, production patch, full current-dispatcher re-audit or external novelty review.
Prior dated record, preserved verbatim:
R1: exact catalogue statement, proof/status qualifiers and current related overlays screened; full proof and model-matched external novelty unassessed for this row in this pass</t>
  </si>
  <si>
    <t>Certain unknown shifted two-defect models are recovered under nonzero resultant, linear specialized gcd and all-sample defect certificate; resultant degree &lt;=45.</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</si>
  <si>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Prior dated record, preserved verbatim:
True resonance is alpha^(N/gcd(N,delta))=1, not alpha^N=1. Corrected N8/GF97 counterexample accepted independently; source remains unchanged. Hybrid needs N&gt;=8; proxies omit root rebuilding.
No new current closure; historical limitations remain.</t>
  </si>
  <si>
    <t>[2026-10-11 14:20 UTC; legacy resonance boundary reconciled]
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
Prior dated record, preserved verbatim:
https://github.com/AgentSlop-Si/research/blob/main/math/archive/objects/25/25714db4a29fb0d86f50cd18d252904482c68088ae45c3b91f9d38dd8efc77aa__INTEGRATED_RESULTS.md | export SHA256 25714db4a29fb0d86f50cd18d252904482c68088ae45c3b91f9d38dd8efc77aa</t>
  </si>
  <si>
    <t>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</si>
  <si>
    <t>remaining_obligation: None blocks the scoped result. Wider mathematical, implementation, replay and priority boundaries are stated explicitly.
Current supplement treatment: 
Packet priority qualification: novelty_status: Classical cross-ratio invariance; exact primitive-holonomy application priority unresolved.
Historical gaps and historical current-overlay text are preserved in the consolidated ledger and A:V.</t>
  </si>
  <si>
    <t>2026-10-11 21:29 UTC</t>
  </si>
  <si>
    <t>Practical certified implementation/eager table validation and model-matched priority comparison remain separate open work; no scalar/general FFT improvement.</t>
  </si>
  <si>
    <t>[2026-10-13; full status reconciliation]
OPEN: implementation, costing, integration or a stronger extension remains; the earlier accepted scoped result is retained. Shared work view: FUS-04, FUS-12, STR-Q3, TH-06. This is not theorem equivalence.
Earlier dated history (preserved verbatim):
Bounded stage completed; distinct follow-up remains</t>
  </si>
  <si>
    <t>Non-Fourier3–4–5 tensor template-budget proof independently accepted; first sufficient m=2 threshold N=2^180.</t>
  </si>
  <si>
    <t>Next cycle 6</t>
  </si>
  <si>
    <t>Restricted extension; priority not evaluated.</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</si>
  <si>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Compare shifted two-defect recognition with model-matched Prony/sparse interpolation under full-coordinate verification. Keep the legacy noncoprime over-rejection separate: its at-most-one-pole policy rejects exactly when g=gcd(N,delta)&gt;1 and alpha^(N/g)=1. Any implementation repair needs a separate pinned patch and paid root/fallback audit.</t>
  </si>
  <si>
    <t>For all-anchor primitive-holonomy curvature obstruction, compare the exact invariant and equality/metric claim with classical Fourier equivalence, switching, Gram and spectral methods; preserve unitary versus arbitrary-invertible distinctions. Preserve this boundary: Primitive-holonomy hypothesis matters; no freely varying sum/product or all-cycle-bank exclusion.</t>
  </si>
  <si>
    <t>An exact prior-theorem mapping or qualified nonmatch; a source-level patch is not accepted without independent full-output and rejection controls. Preserve N&gt;=8 and the stated field/root guards.</t>
  </si>
  <si>
    <t>ALG-010</t>
  </si>
  <si>
    <t>First-order q-linear cold evaluator</t>
  </si>
  <si>
    <t>Row-specific inherited assessment: Useful coherent algorithm; q-difference/Fourier intertwining ingredients classical. Novelty unresolved.</t>
  </si>
  <si>
    <t>Accepted identities and restricted all-input recognizer.</t>
  </si>
  <si>
    <t>[2026-10-13; source cutoff 10:52 UTC; newly recovered-source proposal]
OPEN: general matching upper 53; restricted two-read theorem accepted
Earlier dated history (preserved verbatim):
[2026-10-13; full status reconciliation]
OPEN: a new proof or positive construction remains. Earlier accepted scoped theorems remain complete.
Earlier dated history (preserved verbatim):
Restricted one-read and independently correct masked-block quadratic optima are independently accepted. The general sparse-endpoint matching upper stays OPEN; no new canonical result count or ranking.</t>
  </si>
  <si>
    <t>Dyadic N&gt;=4; accept exactly existence of a nonzero (p0,p1,r0,r1) with (p0+p1 q^i)x_i+(r0+r1 q^i)x_(i+1)=0 for all i&lt;N-1. All N exact Fourier outputs; singular target nullity &lt;=1 resolved by paid input-coordinate constraint.</t>
  </si>
  <si>
    <t>Not generic dense inputs; exact zero tests are essential; no universal numerical recognition or bit bound.
No new current closure; historical limitations remain.</t>
  </si>
  <si>
    <t>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</si>
  <si>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t>
  </si>
  <si>
    <r>
      <rPr>
        <rFont val="Arial"/>
        <color rgb="FF1155CC"/>
        <sz val="10.0"/>
        <u/>
      </rPr>
      <t xml:space="preserve">novelity breakthough: SPARSE-PREFIX-20261010
</t>
    </r>
    <r>
      <rPr>
        <rFont val="Arial"/>
        <color rgb="FF1155CC"/>
        <sz val="10.0"/>
        <u/>
      </rPr>
      <t xml:space="preserve">Incoming queue 9
</t>
    </r>
    <r>
      <rPr>
        <rFont val="Arial"/>
        <color rgb="FF1155CC"/>
        <sz val="10.0"/>
        <u/>
      </rPr>
      <t>Research queue 42</t>
    </r>
  </si>
  <si>
    <t>[2026-10-13 12:24:37 UTC; frozen accepted-source cutoff]
TWO-READ-PRIOR: libfile_3f56e911af848191af680974b703b65a; report SHA-256 e92cb6ad959820cb9d3a5c1ff14c270f4edb5bc2ef475deea1d7153edf06ca59
Earlier dated history (preserved verbatim):
[2026-10-13; source cutoff 10:52 UTC; newly recovered-source proposal]
SPARSE_TWO_READ: sources/SPARSE_TWO_READ/REVIEW.md; SHA-256 4cc6437e07efc011a465d518119607b737a6428285b863c8165420a8e9c66b2c
Earlier dated history (preserved verbatim):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t>
  </si>
  <si>
    <t>["F023"]</t>
  </si>
  <si>
    <t>Useful coherent algorithm; q-difference/Fourier intertwining ingredients classical. Novelty unresolved.</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</si>
  <si>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For first-order q-linear cold evaluator, compare exact input families, all-coordinate verification and full cost ledger with Prony, rational generating functions and sparse interpolation; implementation repairs are separate. Preserve this boundary: Not generic dense inputs; exact zero tests are essential; no universal numerical recognition or bit bound.</t>
  </si>
  <si>
    <t>ALG-011</t>
  </si>
  <si>
    <t>Cold sparse recurrence-defect discovery</t>
  </si>
  <si>
    <t>Row-specific inherited assessment: Structured fast path based on classical majority/recurrence identities.</t>
  </si>
  <si>
    <t>Accepted extended theorem; earlier detector is retained as superseded restricted scope.</t>
  </si>
  <si>
    <t>For declared E/J intertwining, accept sparse input &lt;=2s or existence of lambda with &lt;=s residual coordinates. Exact majority ratio discovery plus all-coordinate residual check; later direct recurrence removes lambda=0 and lambda^N=1 exclusions.</t>
  </si>
  <si>
    <t>No acceleration for arbitrary dense residual; sparse contribution cost paid. Singular case needs actual input side information and correct eigenindex.
No new current closure; historical limitations remain.</t>
  </si>
  <si>
    <t>[2026-10-13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t>
  </si>
  <si>
    <t>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</si>
  <si>
    <t>Accepted in overlap independent audit.</t>
  </si>
  <si>
    <t>p≡1 mod4 can have a zero-root obstruction; cannot assert all residue components good or apply at p|d.</t>
  </si>
  <si>
    <t>Corollary/section of ALG-RS-LOCAL, not another independent paper claim.</t>
  </si>
  <si>
    <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</si>
  <si>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t>
  </si>
  <si>
    <t>Structured fast path based on classical majority/recurrence identities.</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</si>
  <si>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For cold sparse recurrence-defect discovery, compare exact input families, all-coordinate verification and full cost ledger with Prony, rational generating functions and sparse interpolation; implementation repairs are separate. Preserve this boundary: No acceleration for arbitrary dense residual; sparse contribution cost paid.</t>
  </si>
  <si>
    <t>ALG-013</t>
  </si>
  <si>
    <t>Raw binary-index tensor certificate and full evaluator</t>
  </si>
  <si>
    <t>Row-specific inherited assessment: Standard tensor/product structure with explicit full certificate; novelty unresolved.</t>
  </si>
  <si>
    <t>Accepted restricted recognition and evaluation.</t>
  </si>
  <si>
    <t>N=2^d, x_j=c product_l a_l(j_l). Nonzero pivot and bit-neighbor ratios recover factors; complete regeneration ensures exact acceptance.</t>
  </si>
  <si>
    <t>Only d+1 parameters, not generic dense data. Pivot must be a unit in a residue ring; rejection requires paid external fallback.
No new current closure; historical limitations remain.</t>
  </si>
  <si>
    <t>Q02: Proof closed. Hermite disk exclusion and half-order guard removal retained. Composite residual squarefreeness remains a guard.
Q08: Proof closed. Fixed-degree full cluster singular spectrum added; constants remain degree-dependent.</t>
  </si>
  <si>
    <t>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</si>
  <si>
    <t>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t>
  </si>
  <si>
    <t>Q02: See Q29 for the broader composite extension. Implementation: Not applicable to abstract proof
Q08: Does not give a uniform growing-degree stability theorem. Implementation: Implementation pending</t>
  </si>
  <si>
    <t>proved_scoped | REVIEW-06 | Internal scoped outcome. Proof/certificate replay limits: replay_status: Uniform proof reviewed including parity-complete correction; five cyclotomic inverse identities, ten Wronskian identities and all prime-field paired parameters at those primes freshly checked. No claim prime-field samples replace extension-field proof.</t>
  </si>
  <si>
    <t>accepted_scope: At least one paired J is squarefree over algebraic closure except exactly p=1 mod4 and tau=tau_prime=2, giving a triple zero. Integer cyclotomic division plus same-component guards supplies characteristic-zero target squarefreeness.
Model/guards/costs: exact_hypotheses: d=4r+3, b=(d-1)/2; integral g*v^iota+g^iota*v=v*v^iota identity.
Odd prime p, A=(p-1)/2; finite nonzero parameters with 1/tau+1/tau_prime=1.
Historical p=3 mod4 bridge: p∤d and nonzero reduced paired content not divisible by p. Current p=1 mod4 bridge also requires nonzero augmented delta=2g-v in the same residue component.
Corrections/rejected extensions: excluded_claims: Characteristic-zero disk result does not remove modular exception.
Historical five fixed bases plus isolated certificates and current six augmented bases do not establish universal content support or repeated-prime lifting.
Augmented target orders N=3 mod4 retain legal scalar-bank minimum m+1.</t>
  </si>
  <si>
    <t>fresh_check_groups: integral_inverse_parameter_identity
hermite_wronskian_and_parity_exception
evidence_type: uniform_pairing_lemma_and_conditional_ramified_bridge
Review record: research_cycle_2104/review06_algebra/PER_ID_OUTCOMES.json; SHA256 6cbe4997dcb79534c20fbdde683346448bd1f0ff1a8944b53d3cc0c5d1e7d363.
Consolidation verifies mapping and hashes; it does not rerun all packet checks. No priority claim.</t>
  </si>
  <si>
    <t>Standard tensor/product structure with explicit full certificate; novelty unresolved.</t>
  </si>
  <si>
    <t>[2026-10-13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t>
  </si>
  <si>
    <t>[2026-10-13; source cutoff 10:52 UTC; newly recovered-source proposal]
Parent OPEN 60; accepted mathematical layers; executable certification separate
Earlier dated history (preserved verbatim):
[2026-10-13; accepted-result cutoff 05:16:43 UTC; bounded later acceptance]
Parent OPEN 60; fixed-N COMPLETE 15; v1 rejected; v2 pending
Earlier dated history (preserved verbatim):
[2026-10-13; accepted-result cutoff 04:23:32 UTC; reviewed-results sync]
OPEN 60: entropy/abort bridge; conditional transport COMPLETE 15
Earlier dated history (preserved verbatim):
[2026-10-13; accepted-result cutoff 03:48:30 UTC; bounded later-stage sync]
OPEN (priority 60) conditional output bridge review; routing COMPLETE (priority 15)
Earlier dated history (preserved verbatim):
[2026-10-13; accepted-result cutoff 03:06 UTC; frozen successor sync]
OPEN (priority 60) deterministic routing/guard validation; numerical stages COMPLETE (priority 15)
Earlier dated history (preserved verbatim):
Unassigned</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</si>
  <si>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For raw binary-index tensor certificate and full evaluator, compare exact input families, all-coordinate verification and full cost ledger with Prony, rational generating functions and sparse interpolation; implementation repairs are separate. Preserve this boundary: Only d+1 parameters, not generic dense data.</t>
  </si>
  <si>
    <t>Next cycle 4</t>
  </si>
  <si>
    <t>ALG-015</t>
  </si>
  <si>
    <t>Ordered noncommuting affine-cycle filter fusion</t>
  </si>
  <si>
    <t>Row-specific inherited assessment: Project-relative witness enlarges chosen constituent fast paths, not every possible single filter.</t>
  </si>
  <si>
    <t>Accepted exact restricted composition.</t>
  </si>
  <si>
    <t>With supplied invertible chain of d affine-cycle filters, r pooled parameters and verified s-defect final residual, reverse-order target solves compute exact Fx.</t>
  </si>
  <si>
    <t>Parameters supplied; singular factors rejected. Family dimension &lt;=r+s for specified rational parameterization, so fixed r+s&lt;N cannot cover generic complex inputs.
No new current closure; historical limitations remain.</t>
  </si>
  <si>
    <t>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</si>
  <si>
    <t>Project-relative witness enlarges chosen constituent fast paths, not every possible single filter.</t>
  </si>
  <si>
    <t>[2026-10-13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</si>
  <si>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For ordered noncommuting affine-cycle filter fusion, compare exact input families, all-coordinate verification and full cost ledger with Prony, rational generating functions and sparse interpolation; implementation repairs are separate. Preserve this boundary: Parameters supplied; singular factors rejected.</t>
  </si>
  <si>
    <t>remaining_obligation: None blocks the scoped result. Wider mathematical, implementation, replay and priority boundaries are stated explicitly.
Current supplement treatment: 
Packet priority qualification: novelty_status: Quasi-Laguerre standalone discriminant and hook-Wronskian congruence have exact classical antecedents; paired application/combination priority unresolved.
Historical gaps and historical current-overlay text are preserved in the consolidated ledger and A:V.</t>
  </si>
  <si>
    <t>ALG-025</t>
  </si>
  <si>
    <t>Fully charged fixed-error packed approximate outputs</t>
  </si>
  <si>
    <t>Row-specific inherited assessment: Potential scoped evaluator contribution; sampling/Maurey, lookup/Four-Russians and finite-alphabet methods known. Priority unresolved.</t>
  </si>
  <si>
    <t>Constructive proof completed by audit; whole asymptotic evaluator not benchmarked, only components executed historically.</t>
  </si>
  <si>
    <t>Bounded integer/common-scale complex input, signed mass L=sum(|Re x|+|Im x|), fixed epsilon,c: all N explicit unitary outputs satisfy linfty error&lt;=epsilon L/sqrt N except N^−c. Two-table transpose proof and simpler guarded-addition route are separate valid implementations/designs.</t>
  </si>
  <si>
    <t>Uniform randomized word RAM, w=K log N bits, polynomially bounded integer/common-scale inputs, fixed accuracy/failure exponent. No arbitrary-real or giant-word oracle.</t>
  </si>
  <si>
    <t>Possibly enormous threshold/constants. Not arbitrary floating exponent range, exact output, per-bin relative error, vanishing epsilon without reanalysis, or stable full FFT.
No new current closure; historical limitations remain.</t>
  </si>
  <si>
    <t>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</si>
  <si>
    <t>Next cycle 7</t>
  </si>
  <si>
    <t>Potential scoped evaluator contribution; sampling/Maurey, lookup/Four-Russians and finite-alphabet methods known. Priority unresolved.</t>
  </si>
  <si>
    <t>[2026-10-13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For fully charged fixed-error packed approximate outputs, compare the exact error norm and scale with sparse Fourier recovery, sampling and rank barriers; a sublinear per-bin scale need not imply meaningful relative-l2 accuracy. Preserve this boundary: Possibly enormous threshold/constants.</t>
  </si>
  <si>
    <t>ALG-026</t>
  </si>
  <si>
    <t>Shrinking-error packed finite-word evaluator</t>
  </si>
  <si>
    <t>Row-specific inherited assessment: Potential first tradeoff/evaluator contribution; second point is dominated on dyadic lengths by sampling plus pruning O(N loglog N). External priority unresolved.</t>
  </si>
  <si>
    <t>Accepted qualified theorem; full asymptotic evaluator remains design, prototype is toy/components.</t>
  </si>
  <si>
    <t>["F022"]</t>
  </si>
  <si>
    <t>Bounded/common-scale inputs, M=sum(|Re x|+|Im x|), fixed c,C,gamma: all N unitary outputs in O(N) word work with error O(loglog N/sqrt(log N))M/sqrt N and failure &lt;=N^-c. Second parameter point has O(N log N/loglog N) work and error O((loglog N)^(3/2)/log N)M/sqrt N.</t>
  </si>
  <si>
    <t>Uniform randomized O(log N)-word RAM; polynomial bounded integer/common-scale input. Arbitrary separate floating exponents require additional proof.</t>
  </si>
  <si>
    <t>Weak coordinatewise mass scale can permit all-zero answers for diffuse random signs. No vanishing relative l2 error. Saturation lower bound is only this full packed-row evaluator, not all approximation algorithms.
No new current closure; historical limitations remain.</t>
  </si>
  <si>
    <t>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</si>
  <si>
    <t>ALG-047</t>
  </si>
  <si>
    <t>No general arithmetic lower bound; only specified two-line factors. No new current closure; historical limitations remain. Next comparison: Compare exact common-generator-pair tensor separation rank with finite quantum-torus and restricted resolvent decomposition literature,…</t>
  </si>
  <si>
    <t>Two-line Weyl product and Fourier-hard factor</t>
  </si>
  <si>
    <t>[2026-10-13; full status reconciliation]
OPEN: historical attribution / primary-source comparison is the leading recorded task. The accepted scoped correctness proof is not being reopened.
Earlier dated history (preserved verbatim):
Ordered two-line Weyl scope reviewed; general multiline and shared-evaluator questions remain open</t>
  </si>
  <si>
    <t>Independent review accepts corrected phase/sign conventions.</t>
  </si>
  <si>
    <r>
      <rPr>
        <rFont val="Arial"/>
        <color rgb="FF1155CC"/>
        <sz val="10.0"/>
        <u/>
      </rPr>
      <t xml:space="preserve">Catalogue: ALG-047
</t>
    </r>
    <r>
      <rPr>
        <rFont val="Arial"/>
        <color rgb="FF1155CC"/>
        <sz val="10.0"/>
        <u/>
      </rPr>
      <t>novelity breakthough: ALG-047</t>
    </r>
  </si>
  <si>
    <t>https://github.com/AgentSlop-Si/research/blob/main/math/archive/objects/48/48aa7789ccad0f2c0bcadb36adc63345438e39e076c8bcf8582eaad60803a1b5__INDEPENDENT_REVIEW.md | export SHA256 48aa7789ccad0f2c0bcadb36adc63345438e39e076c8bcf8582eaad60803a1b5</t>
  </si>
  <si>
    <t>For two-line weyl product and fourier-hard factor, compare exact common-generator-pair tensor separation rank with finite quantum-torus and restricted resolvent decomposition literature, preserving endpoint restrictions. Preserve this boundary: No general arithmetic lower bound; only specified two-line factors.</t>
  </si>
  <si>
    <t>[2026-10-13; accepted-result cutoff 05:16:43 UTC; bounded later acceptance]
TO RESEARCH: broader attribution; named F014 review COMPLETE 15
Earlier dated history (preserved verbatim):
[2026-10-13; full status reconciliation]
OPEN: historical attribution / primary-source comparison is the leading recorded task. The accepted scoped correctness proof is not being reopened. Shared work view: F014, NEW-02, Q15. This is not theorem equivalence.
Earlier dated history (preserved verbatim):
Accepted restricted theorem; bounded primary comparison complete; exact priority unresolved.</t>
  </si>
  <si>
    <t>Potential first tradeoff/evaluator contribution; second point is dominated on dyadic lengths by sampling plus pruning O(N loglog N). External priority unresolved.</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</si>
  <si>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</si>
  <si>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t>[2026-10-13; accepted-result cutoff 05:16:43 UTC; bounded later acceptance]
Comparison COMPLETE 15 inactive; broader attribution OPEN
Earlier dated history (preserved verbatim):
Unassigned</t>
  </si>
  <si>
    <t>No all odd composites, arbitrary prime powers, or all 5r². Congruence and p∤d guards cannot be silently dropped.</t>
  </si>
  <si>
    <t>[2026-10-13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For shrinking-error packed finite-word evaluator, compare the exact error norm and scale with sparse Fourier recovery, sampling and rank barriers; a sublinear per-bin scale need not imply meaningful relative-l2 accuracy. Preserve this boundary: Weak coordinatewise mass scale can permit all-zero answers for diffuse random signs.</t>
  </si>
  <si>
    <r>
      <rPr>
        <rFont val="Arial"/>
        <color rgb="FF1155CC"/>
        <sz val="10.0"/>
        <u/>
      </rPr>
      <t xml:space="preserve">Catalogue: F014
</t>
    </r>
    <r>
      <rPr>
        <rFont val="Arial"/>
        <color rgb="FF1155CC"/>
        <sz val="10.0"/>
        <u/>
      </rPr>
      <t xml:space="preserve">novelity breakthough: F014
</t>
    </r>
    <r>
      <rPr>
        <rFont val="Arial"/>
        <color rgb="FF1155CC"/>
        <sz val="10.0"/>
        <u/>
      </rPr>
      <t>Theorem register 30</t>
    </r>
  </si>
  <si>
    <t>ALG-029</t>
  </si>
  <si>
    <t>Substantial consequences within the same local-discriminant manuscript; finite arrays belong in supporting data.</t>
  </si>
  <si>
    <t>Deterministic energy-pruned transform</t>
  </si>
  <si>
    <t>https://github.com/AgentSlop-Si/research/blob/main/math/archive/objects/f6/f600c061b00911e10d500ee29c375e7052553ae4d91c9fbfafb7be85e7b7c5b2__PHASE13_AUDIT.md | export SHA256 99f8e9b0745d6d8462a2ad6b2da1bf1d3af5b06f12b14725737c5b1a109b8285…</t>
  </si>
  <si>
    <t>Row-specific inherited assessment: Standard pruning/energy ideas assembled into scoped proof; novelty unresolved.</t>
  </si>
  <si>
    <t>Accepted approximation theorem. Prototype has unproved finite-precision decisions.</t>
  </si>
  <si>
    <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</si>
  <si>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Ideal unitary DIF traversal returns exact coefficients above epsilon||x||2 and zeros below, i.e. exact hard-thresholded normalized spectrum.</t>
  </si>
  <si>
    <t>Dyadic ideal arithmetic, adaptive branch-energy tests.</t>
  </si>
  <si>
    <t>Coarse scale may output all zeros on diffuse spectra. Naive binary64 norms underflow/overflow; no robust arbitrary-input NumPy advantage established.
No new current closure; historical limitations remain.</t>
  </si>
  <si>
    <t>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</si>
  <si>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</si>
  <si>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</si>
  <si>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r>
      <rPr>
        <rFont val="Arial"/>
        <color rgb="FF1155CC"/>
        <sz val="10.0"/>
        <u/>
      </rPr>
      <t xml:space="preserve">novelity breakthough: NEW-02
</t>
    </r>
    <r>
      <rPr>
        <rFont val="Arial"/>
        <color rgb="FF1155CC"/>
        <sz val="10.0"/>
        <u/>
      </rPr>
      <t>New results 5</t>
    </r>
  </si>
  <si>
    <t>https://docs.google.com/spreadsheets/d/1BHaGJHkXxf_UfZdyTKF2zrWNFzIP4IvhaqFMj-83BjU/edit#gid=627764102&amp;range=A5:V5</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</si>
  <si>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supporting or finite refinement; retain it and resolve only the specified remaining obligation. Triage from recorded evidence, 2026-10-12; not a proof or novelty probability.</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</si>
  <si>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Proof closed</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</si>
  <si>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C | accepted refinement or closure; no separate discovery count. Exact historical priority remains unverified; accepted proof and an unsuccessful prior-work search do not certify novelty.</t>
  </si>
  <si>
    <t>Standard pruning/energy ideas assembled into scoped proof; novelty unresolved.</t>
  </si>
  <si>
    <t>proved_scoped | REVIEW-03 | Internal scoped outcome. Proof/certificate replay limits: verification: All six separated and all six augmented constants rebuilt; twelve s23 fields agree against author/review JSON and Bezout dot product verified. Prior 18-field independent review and isolated target certificates not claimed rerun in full.
Source identity/access boundary: 
Documented sanitized exports: f093175f18d1941a99a605a5d816b1db31e5b2c4161ee7df4bf29291ff8eff3c. Original-byte gaps remain preserved.</t>
  </si>
  <si>
    <t>For deterministic energy-pruned transform, compare the exact error norm and scale with sparse Fourier recovery, sampling and rank barriers; a sublinear per-bin scale need not imply meaningful relative-l2 accuracy. Preserve this boundary: Coarse scale may output all zeros on diffuse spectra.</t>
  </si>
  <si>
    <t>ALG-048</t>
  </si>
  <si>
    <t>accepted_exact_scope: Historical eleven: six separated bases {5,9,13,17,21,25}, odd p not dividing s, with separate 25/169 certificates for original p=1 mod4 family statements; five overlap bases {3,7,11,15,19}, p=3 mod4, p not dividing s bridge plus separate 9/45/49/121/361 certificates. Current augmented six bases {3,7,11,15,19,23}, p=1 mod4, p not dividing s, with only s=15,p=5 excluded inside that congruence class. Target root is every primitive characteristic-zero root.
Model/guards/costs: historical_model_preserved_subject_to_current_scope: Infinite prime-index families are proved by uniform theorem plus finite fixed-base inputs. The eleven parameterizations can overlap; not eleven independent discoveries.
Corrections/rejected extensions: rejected_or_not_established: Do not merge eleven historical families with six augmented bases
No general repeated-prime theorem from finite exceptions
No smaller-bank improvement for augmented N=3 mod4 families
No new p=3 mod4 base23 family is promoted by this review</t>
  </si>
  <si>
    <t>Bounded-norm and low-rank Green-stage budgets</t>
  </si>
  <si>
    <t>MATRIX_CUT | Fourier cut, displacement and routed-stage restrictions</t>
  </si>
  <si>
    <t>Specialized theorem or technical lemma</t>
  </si>
  <si>
    <t>Row-specific inherited assessment: Standard induced-norm/low-rank reasoning, useful restricted exclusion.</t>
  </si>
  <si>
    <t>verification: All six separated and all six augmented constants rebuilt; twelve s23 fields agree against author/review JSON and Bezout dot product verified. Prior 18-field independent review and isolated target certificates not claimed rerun in full.
Review record: research_cycle_2056/review03_rs_boundaries/PER_ID_OUTCOMES.json; SHA256 9490095085ba359ea20bf1a3b31bca49f8a99dc0ada3e1299908bdc95640d996.
Consolidation verifies mapping and hashes; it does not rerun all packet checks. No priority claim.</t>
  </si>
  <si>
    <t>Accepted model-specific norm arguments.</t>
  </si>
  <si>
    <t>Research queue 18</t>
  </si>
  <si>
    <t>Fixed-degree fixed-strength Cayley stages have bounded induced p-norm for some p&lt;2, while ||F||p&gt;=N^(1/p−1/2), forcing Omega(log N) stages. For Green stages kappa1&lt;=7 and B rank-one edits, 7^t(B+1)²&gt;=N.</t>
  </si>
  <si>
    <t>Complex unitary monomial endpoints; bounded-strength/conditioning restrictions explicit.</t>
  </si>
  <si>
    <t>remaining_lemma_or_blocker: None for stated scoped families; arbitrary-base simultaneous support, residual simplicity and repeated-prime lifting remain distinct open extensions.
Current supplement treatment: 
Packet priority qualification: No priority assessment or upgrade in this consolidation.
Historical gaps and historical current-overlay text are preserved in the consolidated ledger and A:V.</t>
  </si>
  <si>
    <t>Growing strength, arbitrary magnitude diagonals, changed primitives or fused execution escape. No universal Fourier lower bound.
No new current closure; historical limitations remain.</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</si>
  <si>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Workflow/intake triage only; scope comes from its current source row and is not an independent theorem assessment. Triage from recorded evidence, 2026-10-12; not a proof or novelty probability.</t>
  </si>
  <si>
    <t>Compare the exact grammar and endpoint freedoms with uncertainty, quasiseparable, displacement and graph-induced rank results; scope-specific novelty remains unassessed.</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</si>
  <si>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restricted theorem; bounded primary comparison complete; exact priority unresolved.</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</si>
  <si>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No separate worldwide/model-matched novelty clearance. Preserve the original source attribution; the priority score does not establish originality.</t>
  </si>
  <si>
    <t>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</si>
  <si>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Earlier O(N) aggregate algorithm can be better when K0=O(Q). Not all inputs, no free heavy-fiber transforms or future-budget charging. Q14: Resolve exact intermediate-fiber and rejection-interface priority; any bounded-word implementation requires its own complete contract.…</t>
  </si>
  <si>
    <t>[2026-10-11;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</si>
  <si>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r>
      <rPr>
        <rFont val="Arial"/>
        <color rgb="FF1155CC"/>
        <sz val="10.0"/>
        <u/>
      </rPr>
      <t xml:space="preserve">Catalogue: ALG-002
</t>
    </r>
    <r>
      <rPr>
        <rFont val="Arial"/>
        <color rgb="FF1155CC"/>
        <sz val="10.0"/>
        <u/>
      </rPr>
      <t>novelity breakthough: ALG-002</t>
    </r>
  </si>
  <si>
    <t>Standard induced-norm/low-rank reasoning, useful restricted exclusion.</t>
  </si>
  <si>
    <t>https://github.com/AgentSlop-Si/research/blob/main/math/archive/objects/a5/a5c0da63f7761f91c26cf7662afb0ba5f7874f330db36791addde9bf6c58f045__F015-original-theory.md | export SHA256 a5c0da63f7761f91c26cf7662afb0ba5f7874f330db36791addde9bf6c58f045…</t>
  </si>
  <si>
    <t>For bounded-norm and low-rank green-stage budgets, compare the exact grammar and endpoint freedoms with uncertainty, quasiseparable, displacement and graph-induced rank results; scope-specific novelty remains unassessed. Preserve this boundary: Growing strength, arbitrary magnitude diagonals, changed primitives or fused execution escape.</t>
  </si>
  <si>
    <t>ALG-049</t>
  </si>
  <si>
    <t>Forward and opposite-sign Green-cycle spectral gates</t>
  </si>
  <si>
    <t>Row-specific inherited assessment: Supporting scoped classification, not generic lower bound.</t>
  </si>
  <si>
    <t>Accepted classification/spectral argument with N=2 exception.</t>
  </si>
  <si>
    <t>ALG-004</t>
  </si>
  <si>
    <t>["FUS-02"]</t>
  </si>
  <si>
    <t>K=(2I−M)(I−M)^−1 with unit weighted full cycle M^N=−I has squared singulars 2+1/(4sin²(theta/2)). Two forward stages impossible scalar-unitary for dyadic N&gt;=8; t forward stages require (4/3)^t&gt;=N/(pi sqrt(5/2)). Opposite-sign scalar-unitary pair for N&gt;=3 is cancellation or explicit all-pass V; ||V||1&lt;2 forces &gt;log_4 N individually unitary pair blocks.</t>
  </si>
  <si>
    <t>Complex unit-modulus full cycles; exact arithmetic realization separately.</t>
  </si>
  <si>
    <t>Default N=12 divisor choice misses an eligible alternate Q=2 fiber. Completeness of one chosen recognizer is not coverage of every possible split. Fixed-rank and growing-r ledgers differ. No new current closure; historical limitations remain. Next comparison: Compare…</t>
  </si>
  <si>
    <t>Balanced CRT tensor and original fiber recognizers</t>
  </si>
  <si>
    <t>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t>
  </si>
  <si>
    <t>["Q03"]</t>
  </si>
  <si>
    <t>Accepted structured statements; proposed improved dispatcher is design rather than uploaded functionality.</t>
  </si>
  <si>
    <t>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</si>
  <si>
    <r>
      <rPr>
        <rFont val="Arial"/>
        <color rgb="FF1155CC"/>
        <sz val="10.0"/>
        <u/>
      </rPr>
      <t xml:space="preserve">Catalogue: ALG-004
</t>
    </r>
    <r>
      <rPr>
        <rFont val="Arial"/>
        <color rgb="FF1155CC"/>
        <sz val="10.0"/>
        <u/>
      </rPr>
      <t>novelity breakthough: ALG-004</t>
    </r>
  </si>
  <si>
    <t>https://github.com/AgentSlop-Si/research/blob/main/math/archive/objects/89/891bba5e67070cf392348ac68abfb62783aec01031c0089f85b50fa1717bcce7__INTEGRATED_RESULTS.md | export SHA256 891bba5e67070cf392348ac68abfb62783aec01031c0089f85b50fa1717bcce7…</t>
  </si>
  <si>
    <t>For balanced crt tensor and original fiber recognizers, compare model-matched raw-vector sparse interpolation and pruned transforms at intermediate fiber budgets, including all negative-instance work and supplied-root costs. Preserve this boundary: Default N=12 divisor choice misses an eligible alternate Q=2 fiber.</t>
  </si>
  <si>
    <t>ALG-005</t>
  </si>
  <si>
    <t>Accepted independent content audit; proof supplies lower valuation at every upper prime and equality at one explicitly selected good upper prime.</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</si>
  <si>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</si>
  <si>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Graph-union structured convolution and low-rank escape</t>
  </si>
  <si>
    <t>Accepted, including rank-one family violating every fixed state-budget threshold.</t>
  </si>
  <si>
    <t>No repeated-p ramification, p≡3 mod4 analogue, or determination of unramified prime support.</t>
  </si>
  <si>
    <r>
      <rPr>
        <rFont val="Arial"/>
        <color rgb="FF1155CC"/>
        <sz val="10.0"/>
        <u/>
      </rPr>
      <t xml:space="preserve">Catalogue: ALG-005
</t>
    </r>
    <r>
      <rPr>
        <rFont val="Arial"/>
        <color rgb="FF1155CC"/>
        <sz val="10.0"/>
        <u/>
      </rPr>
      <t>novelity breakthough: ALG-005</t>
    </r>
  </si>
  <si>
    <t>Good arithmetic corollary in ALG-RS-LOCAL, not a claimed new general ramification theory.</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</si>
  <si>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</si>
  <si>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For graph-union structured convolution and low-rank escape, compare model-matched raw-vector sparse interpolation and pruned transforms at intermediate fiber budgets, including all negative-instance work and supplied-root costs. Preserve this boundary: Cancellation/revival can have E&gt;&gt;S; certificate-only public helpers trust input.</t>
  </si>
  <si>
    <t>No generic dense-input speedup; growing-budget theorem in ALG-002 is separate, not uniformly better. Full input read contract requires explicit scan before early rejection. Q14: Resolve exact intermediate-fiber and rejection-interface priority; any bounded-word implementation…</t>
  </si>
  <si>
    <t>Supporting scoped classification, not generic lower bound.</t>
  </si>
  <si>
    <t>For forward and opposite-sign green-cycle spectral gates, compare the exact grammar and endpoint freedoms with uncertainty, quasiseparable, displacement and graph-induced rank results; scope-specific novelty remains unassessed. Preserve this boundary: Long mixed words need not decompose into locally unitary pairs.</t>
  </si>
  <si>
    <t>ALG-050</t>
  </si>
  <si>
    <t>Whole-word rational degree and scan-broadcast gates</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</si>
  <si>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Q03: Proof closed. Common-prime content carry and guarded odd legal-bank minima retained.</t>
  </si>
  <si>
    <t>Row-specific inherited assessment: Classical quasiseparable/rank propagation tools; sharper project model boundaries.</t>
  </si>
  <si>
    <t>Accepted scoped whole-word and routed sequential-state obstructions.</t>
  </si>
  <si>
    <t>Q03: Lubinsky–Saff Theorem 3.2 directly supplies the chirp Hankel determinant, shifted RS annihilator and forced-diagonal product after explicit maps. Retain only specified legal-node/resonance/minimum and guarded content/carry applications for further priority review.</t>
  </si>
  <si>
    <t>Quasiseparable rank h and rational total degree d give rank&lt;=hd, so Fourier monomial-ended representation needs hd&gt;=floor(N²/4)/N. For t invertible one-way scans with arbitrary shuffles and broadcast rank B, (2B+1)2^(t−1)+B&gt;=N; B=0 requires t&gt;=1+ceil(log2 N).</t>
  </si>
  <si>
    <t>Changing geometry/nonlocal auxiliary ports or uncharged retained transcripts escape the rational model. Full-array pass charging required for time conclusions.
No new current closure; historical limitations remain.</t>
  </si>
  <si>
    <t>Q03: Keep common-good-component and no repeated-prime assumptions. Implementation: Implementation pending</t>
  </si>
  <si>
    <r>
      <rPr>
        <rFont val="Arial"/>
        <color rgb="FF1155CC"/>
        <sz val="10.0"/>
        <u/>
      </rPr>
      <t xml:space="preserve">Catalogue: ALG-081
</t>
    </r>
    <r>
      <rPr>
        <rFont val="Arial"/>
        <color rgb="FF1155CC"/>
        <sz val="10.0"/>
        <u/>
      </rPr>
      <t>novelity breakthough: ALG-081</t>
    </r>
  </si>
  <si>
    <t>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</si>
  <si>
    <t>proved_scoped | REVIEW-03 | Internal scoped outcome. Proof/certificate replay limits: verification: Complete integral-division, all-upper-prime lower-bound and one-equality-prime proof audited. Fresh prime controls 5,13,17 and exact nonadditive 17-adic contents pass.</t>
  </si>
  <si>
    <t>https://github.com/AgentSlop-Si/research/blob/main/math/archive/objects/ea/eaabc7dbe9c22a5cf737850f1a9a39cc06136ce9fd8de44564128f5c5b841b33__REVIEW.md | export SHA256 eaabc7dbe9c22a5cf737850f1a9a39cc06136ce9fd8de44564128f5c5b841b33…</t>
  </si>
  <si>
    <t>accepted_exact_scope: For positive s=1 mod4, prime p=1 mod4, nonzero separated c_s and p not dividing s c_s: c_(sp) nonzero and v_p(c_(sp))=floor(3s(p-1)/8). Prime specialization s=1 gives floor(3(ell-1)/8) for primes ell=1 mod4.
Model/guards/costs: historical_model_preserved_subject_to_current_scope: Rational coefficient content, hence minimum valuation over all primes above p, not a norm. Whole integer cyclotomic division precedes reduction.
Corrections/rejected extensions: rejected_or_not_established: Not a formula for paired or augmented contents
Not a formula for opposite p parity
No statement for p dividing s
Does not exclude extra unramified content primes
Cannot use one prime valuation or a norm in place of a global minimum</t>
  </si>
  <si>
    <t>verification: Complete integral-division, all-upper-prime lower-bound and one-equality-prime proof audited. Fresh prime controls 5,13,17 and exact nonadditive 17-adic contents pass.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</si>
  <si>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None within hypotheses. Extensions require unramified support and/or new opposite-parity/repeated-prime local analysis.
Current supplement treatment: 
Packet priority qualification: No priority assessment or upgrade in this consolidation.
Historical gaps and historical current-overlay text are preserved in the consolidated ledger and A:V.</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</si>
  <si>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Structured family only. Ordinary fallback restores O(N log N) worst case. Green solver requires every local diagonal and closure denominator nonzero, stronger than invertibility alone. Largest independently counted profile: 7,516,160 vs 7,340,032 operations (2.4% more), no…</t>
  </si>
  <si>
    <t>[2026-10-13; accepted-result cutoff 05:16:43 UTC; bounded later acceptance]
TO RESEARCH: broader parent; bounded F015 comparison COMPLETE 15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</si>
  <si>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Classical quasiseparable/rank propagation tools; sharper project model boundaries.</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</si>
  <si>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</si>
  <si>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t>[2026-10-13; accepted-result cutoff 05:16:43 UTC; bounded later acceptance]
Comparison COMPLETE 15 inactive; broader parent OPEN
Earlier dated history (preserved verbatim):
Unassigned</t>
  </si>
  <si>
    <t>For whole-word rational degree and scan-broadcast gates, compare the exact grammar and endpoint freedoms with uncertainty, quasiseparable, displacement and graph-induced rank results; scope-specific novelty remains unassessed. Preserve this boundary: Changing geometry/nonlocal auxiliary ports or uncharged retained transcripts escape the rational model.</t>
  </si>
  <si>
    <r>
      <rPr>
        <rFont val="Arial"/>
        <color rgb="FF1155CC"/>
        <sz val="10.0"/>
        <u/>
      </rPr>
      <t xml:space="preserve">Catalogue: F015
</t>
    </r>
    <r>
      <rPr>
        <rFont val="Arial"/>
        <color rgb="FF1155CC"/>
        <sz val="10.0"/>
        <u/>
      </rPr>
      <t xml:space="preserve">novelity breakthough: F015
</t>
    </r>
    <r>
      <rPr>
        <rFont val="Arial"/>
        <color rgb="FF1155CC"/>
        <sz val="10.0"/>
        <u/>
      </rPr>
      <t>Theorem register 29</t>
    </r>
  </si>
  <si>
    <t>ALG-060</t>
  </si>
  <si>
    <t>Green-union sparse-inverse and low-rank gate</t>
  </si>
  <si>
    <t>Row-specific inherited assessment: Classical uncertainty and telescoping ranks; project-specific architecture gate.</t>
  </si>
  <si>
    <t>Independent audit accepts theorem; uploaded modulation implementation has repeated-power Theta(Nlog N) flaw, repaired with running table.</t>
  </si>
  <si>
    <t>If F=product(G_i+R_i), every G_i/factor invertible, rankR_i&lt;=r_i and colsp(G_i^-1)&lt;=s_i, put r=sum r_i,s=product s_i: s(r+1)²&gt;=N; complex prime N: (s+1)(r+1)&gt;=N+1.</t>
  </si>
  <si>
    <t>Complex Fourier uncertainty; finite-field transfer only where requisite uncertainty theorem holds.</t>
  </si>
  <si>
    <t>Branch sums, shared evaluators and high-support inverses outside. Dense/full-rank/full-commutator does not establish hardness. Orbit fusion computes a different stride Green operator, not DFT.
No new current closure; historical limitations remain.</t>
  </si>
  <si>
    <t>ALG-MONOMIAL-CENTRALIZER</t>
  </si>
  <si>
    <t>https://github.com/AgentSlop-Si/research/blob/main/math/archive/objects/de/de519608a7ea065ea1278805d3b987ae9aa4a2b6001aa5a4202c135bc3e8ec9a__PHASE12_AUDIT.md | export SHA256 c5c98e059939b604241ff8063bec71abbf94137bb866c2beb7a7fea1b9e804fe</t>
  </si>
  <si>
    <t>Resolve exact intermediate-fiber and rejection-interface priority; any bounded-word implementation requires its own complete contract. [2026-10-11 17:20 UTC; reviewed cross-tab reconciliation] BOUNDED PRIOR-INTERFACE COMPARISON COMPLETE. Original near-quadratic Bringmann…</t>
  </si>
  <si>
    <t>Monomial centralizer of the Fourier matrix</t>
  </si>
  <si>
    <t>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</si>
  <si>
    <t>Research queue 17</t>
  </si>
  <si>
    <t>Over C, or a field containing a primitive Nth root ω, a monomial Qe_j=a_j e_τ(j), a_j≠0, commutes with F_N exactly when τ(j)=uj+b mod N, u is a unit with u²=1, 2b=0 and b²=0 mod N, and a_j=a_0ω^(ubj). For odd N, b=0; for even N the extra b=N/2 is permitted exactly if 4|N.</t>
  </si>
  <si>
    <t>Monomial elements of the commutant only; not the full Fourier commutant or arbitrary matrices.</t>
  </si>
  <si>
    <t>Classical uncertainty and telescoping ranks; project-specific architecture gate.</t>
  </si>
  <si>
    <t>Theorem16.1 independently accepted after direct all-N congruence proof; exhaustive small controls support but do not replace proof. Catalogue read saved proof audit as inert text.</t>
  </si>
  <si>
    <t>Select a genuinely new growing-fiber interface beyond the accepted dense N=15 nondivisor implementation, or resolve the remaining exact intermediate-fiber/rejection prior-interface comparison. Charge all raw reads, attempted fibers, local denominator and closure guards, refusals and fallback. Fast arbitrary-length/windowed HIKP binning and finite-word stability remain separate; do not repeat the closed N15 milestone.</t>
  </si>
  <si>
    <t>For green-union sparse-inverse and low-rank gate, compare the exact grammar and endpoint freedoms with uncertainty, quasiseparable, displacement and graph-induced rank results; scope-specific novelty remains unassessed. Preserve this boundary: Branch sums, shared evaluators and high-support inverses outside.</t>
  </si>
  <si>
    <t>Specific classification/application not externally cleared; closely related classical Fourier/Weyl symmetries. No prior-art completeness claim.</t>
  </si>
  <si>
    <t>ALG-062</t>
  </si>
  <si>
    <t>Delta-Graph and spectral Newton-union recognition</t>
  </si>
  <si>
    <t>Does not rule out unrelated gauges or arbitrary interstage routing. The common-gauge architecture consequences and finite F4 escape certificate are in matrix catalogue.</t>
  </si>
  <si>
    <t>An independently checked complete interface/cost mapping or a precise new refusal, source or numerical blocker. Dense exact-field N15 success does not certify a fast randomized engine or production executor.</t>
  </si>
  <si>
    <t>Row-specific inherited assessment: Strict project-family enlargement; classical finite differences/Prony and summation. Novelty unresolved.</t>
  </si>
  <si>
    <t>Supporting structural lemma, unranked unless a precise novelty comparison shows independent significance.</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</si>
  <si>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Independent audit accepts theorem and independently repaired reset-union completeness.</t>
  </si>
  <si>
    <t>Direct arbitrary-length binning, finite-word HIKP engine, original sharper uniform preparation and full interface priority remain open.</t>
  </si>
  <si>
    <t>[2026-10-11 22:31 UTC; independently accepted bounded Newton/reset dispatcher]
Independent exact-byte bounded-reference review with separately authored full-output, membership, reset-optimality, trust and ledger controls, plus distinct author cold replay. No legacy-program, broader family, numerical/physical-resource or priority acceptance.
Earlier dated history (preserved):
[2026-10-11] Fresh source-pinned static call-path audit and independent exact model: one complete dispatcher exclusion witness, 544 Newton identity cases/6952 bins, 7736 optimal-reset comparisons; later shear and Phase33 routes reconciled. Uploaded programs unrun. External historical novelty remains unassessed in this audit.
Prior dated record, preserved verbatim:
R1: exact catalogue statement, proof/status qualifiers and current related overlays screened; full proof and model-matched external novelty unassessed for this row in this pass</t>
  </si>
  <si>
    <t>Selected N=QM, fixed order d: first d fibers arbitrary, sum spectral supports of dth differences &lt;=R. Exact raw recognizer accepts promised inputs and returns all N outputs via finite Newton tails. Complete reset-union repair drops largest B−1 transition support costs.</t>
  </si>
  <si>
    <t>[{"archive_relative_path":"master/fft_research_master_20261009/additions/0155_material_coverage_and_new_results/reviews/review_hero0_phase16_gauge_curvature/REVIEW.md","sha256":"6b83dab44ee74f9cd3c905a2b16b78d38a208a7ed5efffcc4430428e098cd88a","inspection":"saved independent theorem audit"}]</t>
  </si>
  <si>
    <t>[2026-10-13; full status reconciliation]
OPEN: implementation, costing, integration or a stronger extension remains; the earlier accepted scoped result is retained.
Earlier dated history (preserved verbatim):
Bounded stage completed; distinct follow-up remains</t>
  </si>
  <si>
    <t>[2026-10-11 22:31 UTC; independently accepted bounded Newton/reset dispatcher]
Canonical built-in raw residue list/tuple;1&lt;=N&lt;=256, prime N&lt;p&lt;=65537 with N dividing p−1; verified primitive Nth root; at most16 exact configurations, d&lt;=4, B&lt;=4, R&lt;=256. Public raw_dispatch only. Exact field/scalar-inverse work plus conservative prepaid logical-word administration; no physical/bit/RSS/time certificate.
Earlier dated history (preserved):
Exact field arithmetic with supplied suitable primitive roots; exact equality and inversions charged as declared, O(log N)-bit indexing. Root/field discovery, bit complexity, numerical stability and hardware speed are separate unless explicitly proved.</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</si>
  <si>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Shipped greedy multi-anchor misses N=16 witness; fixed divisor/order misses other valid splits. Uploaded fused dispatcher never invokes new branches; certificate helpers trust metadata. No generic-input transform theorem.
No new current closure; historical limitations remain.</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</si>
  <si>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[2026-10-11; independently verified dispatcher-scope audit]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
Prior dated record, preserved verbatim:
https://github.com/AgentSlop-Si/research/blob/main/math/archive/objects/9b/9b13cd8d8d85a643f6d5c14f639896762653347fcb19032e3353b41cb6a06346__AUDIT_REPORT.md | export SHA256 9b13cd8d8d85a643f6d5c14f639896762653347fcb19032e3353b41cb6a06346
https://github.com/AgentSlop-Si/research/blob/main/math/archive/objects/09/0937060734bbc52e96d6b053c718148be0c630085d64f610b6990e081e1cec5e__README.md | export SHA256 0937060734bbc52e96d6b053c718148be0c630085d64f610b6990e081e1cec5e
https://github.com/AgentSlop-Si/research/blob/main/math/archive/objects/8d/8df9202020852e937d8a681d25355da22fe928aeddedbcb86c74777b677c46ae__RESEARCH.md | export SHA256 8df9202020852e937d8a681d25355da22fe928aeddedbcb86c74777b677c46ae</t>
  </si>
  <si>
    <t>Next cycle 8</t>
  </si>
  <si>
    <t>libfile_3e6100d5e41c81918760fd96ebb06103; SHA256 1d1fb981a71d5af0687090534295af812d758dab736acf5fe910c914e83ec48e.</t>
  </si>
  <si>
    <t>[2026-10-13; full status reconciliation]
OPEN: implementation, costing, integration or a stronger extension remains; the earlier accepted scoped result is retained.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</si>
  <si>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accepted_scope: FQ=QF iff tau(j)=uj+b, u a unit, u²=1, 2b=b²=0, a_j=a0 omega^(ubj).
Model/guards/costs: essential_assumptions: Primitive Nth root in coefficient field
Monomial Q with all weights nonzero
This is the monomial commutant only
charged_cost_scope: Proof/classification only; field representation, gauge and occurrence costs remain explicit.
Corrections/rejected extensions: rejected_or_open_extensions: Not full dense commutant
No free unrelated gauge or routing insertion
No unrestricted runtime lower bound</t>
  </si>
  <si>
    <t>Strict project-family enlargement; classical finite differences/Prony and summation. Novelty unresolved.</t>
  </si>
  <si>
    <t>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</si>
  <si>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t>fresh_verification: 5,912 permutations at N2 through N7; exact modular-exponent equations
proof_kind: uniform algebraic theorem
Review record: research_cycle_2110/review07_weyl/PER_ID_OUTCOMES.json; SHA256 7e95bad2515c24c67d2e7474abafd54f6e980173123b8a5d9cd65707fa968bce.
Consolidation verifies mapping and hashes; it does not rerun all packet checks. No priority claim.</t>
  </si>
  <si>
    <t>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t>
  </si>
  <si>
    <r>
      <rPr>
        <rFont val="Arial"/>
        <color rgb="FF1155CC"/>
        <sz val="10.0"/>
        <u/>
      </rPr>
      <t xml:space="preserve">Catalogue: ALG-EVEN-PRONY-EXTRA-POLE
</t>
    </r>
    <r>
      <rPr>
        <rFont val="Arial"/>
        <color rgb="FF1155CC"/>
        <sz val="10.0"/>
        <u/>
      </rPr>
      <t xml:space="preserve">novelity breakthough: ALG-EVEN-PRONY-EXTRA-POLE
</t>
    </r>
    <r>
      <rPr>
        <rFont val="Arial"/>
        <color rgb="FF1155CC"/>
        <sz val="10.0"/>
        <u/>
      </rPr>
      <t>Source comparisons 21</t>
    </r>
  </si>
  <si>
    <t>rejected_or_open_extensions: Not full dense commutant
No free unrelated gauge or routing insertion
No unrestricted runtime lower bound
Current supplement treatment: 
Packet priority qualification: No priority assessment or upgrade in this consolidation.
Historical gaps and historical current-overlay text are preserved in the consolidated ledger and A:V.</t>
  </si>
  <si>
    <t>ALG-063</t>
  </si>
  <si>
    <t>All-parameter nearby-permutation geometric transform</t>
  </si>
  <si>
    <t>Row-specific inherited assessment: Classical sparse differences/Woodbury, useful precise singular-case repair.</t>
  </si>
  <si>
    <t>Independent positive repair accepted; source nonsingular Woodbury bound becomes O(N(s+1)²+s³).</t>
  </si>
  <si>
    <t>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</si>
  <si>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For supplied permutation order and x_order[t]=z^t with s changed successor edges, twisted difference has support &lt;=2s+1 (&lt;=2s at z^N=1). Fourier covariance recovers regular bins and directly computes at most one resonant bin. Woodbury correction determinant is identically one when nonsingular.</t>
  </si>
  <si>
    <t>Uploaded z^N=1 branch excludes valid inputs; unpermuted-character shortcut invalid after arbitrary permutation. Zero-defect source repeated exponentiation is Theta(Nlog N), repaired by hoisting.
No new current closure; historical limitations remain.</t>
  </si>
  <si>
    <t>https://github.com/AgentSlop-Si/research/blob/main/math/archive/objects/28/289facfec75c2b6fdd651a2f16b85bc2e992b26a479c1e9370bdf10fb0f313ce__289facfec75c2b6fdd65__WOODBURY_AUDIT.md | export SHA256 289facfec75c2b6fdd651a2f16b85bc2e992b26a479c1e9370bdf10fb0f313ce</t>
  </si>
  <si>
    <t>ALG-FINITE-CHIRP-1001</t>
  </si>
  <si>
    <t>No extension past 1001, all composites, or all 5r². Later infinite families are proved separately. No new current closure; historical limitations remain. Next comparison: Compare legal nonzero/nonresonant-node restrictions and forced diagonal/minimum classification against…</t>
  </si>
  <si>
    <t>Complete finite odd-length scalar-bank classification through 1001</t>
  </si>
  <si>
    <t>For monomial centralizer of the fourier matrix, compare the exact invariant and equality/metric claim with classical Fourier equivalence, switching, Gram and spectral methods; preserve unitary versus arbitrary-invertible distinctions. Preserve this boundary: Does not rule out unrelated gauges or arbitrary interstage routing.</t>
  </si>
  <si>
    <t>[2026-10-13; full status reconciliation]
OPEN: historical attribution / primary-source comparison is the leading recorded task. The accepted scoped correctness proof is not being reopened.
Earlier dated history (preserved verbatim):
Finite odd-length classification through 1001 reviewed; no universal-composite conclusion</t>
  </si>
  <si>
    <t>Every certificate and the complete index range independently verified. Original standalone verifier omitted an index-completeness assertion, but the archived data are complete.</t>
  </si>
  <si>
    <r>
      <rPr>
        <rFont val="Arial"/>
        <color rgb="FF1155CC"/>
        <sz val="10.0"/>
        <u/>
      </rPr>
      <t xml:space="preserve">Catalogue: ALG-FINITE-CHIRP-1001
</t>
    </r>
    <r>
      <rPr>
        <rFont val="Arial"/>
        <color rgb="FF1155CC"/>
        <sz val="10.0"/>
        <u/>
      </rPr>
      <t>novelity breakthough: ALG-FINITE-CHIRP-1001</t>
    </r>
  </si>
  <si>
    <t>https://github.com/AgentSlop-Si/research/blob/main/math/archive/objects/c6/c64b813620686131f520339c14a0e5efc1c859999c228c823faf68e943d5a0b1__CLASSIFICATION.md | export SHA256 c64b813620686131f520339c14a0e5efc1c859999c228c823faf68e943d5a0b1…</t>
  </si>
  <si>
    <t>For complete finite odd-length scalar-bank classification through 1001, compare legal nonzero/nonresonant-node restrictions and forced diagonal/minimum classification against q-moment/Padé literature after applying the exact Lubinsky–Saff substitution. Preserve this boundary: No extension past 1001, all composites, or all 5r².</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</si>
  <si>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No unrestricted inverse-bank minimum or all-composite squarefreeness. Branch nodes not necessarily in Q(q). O(N³) setup/O(N²) application generally, improved O(N²) setup on lower-bank cases, exact field operations only. Q03: Keep common-good-component and no repeated-prime…</t>
  </si>
  <si>
    <t>Classical sparse differences/Woodbury, useful precise singular-case repair.</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</si>
  <si>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Uniform construction/minimum and partial free-diagonal classification independently accepted. Nonsingular Hankel lower bound and guarded polynomial-pencil upper construction both checked. Related current status (scope, not blanket theorem equivalence): Q03: Proof closed.…</t>
  </si>
  <si>
    <t>For all-parameter nearby-permutation geometric transform, compare exact input families, all-coordinate verification and full cost ledger with Prony, rational generating functions and sparse interpolation; implementation repairs are separate. Preserve this boundary: Uploaded z^N=1 branch excludes valid inputs; unpermuted-character shortcut invalid after arbitrary permutation.</t>
  </si>
  <si>
    <r>
      <rPr>
        <rFont val="Arial"/>
        <color rgb="FF1155CC"/>
        <sz val="10.0"/>
        <u/>
      </rPr>
      <t xml:space="preserve">Catalogue: F021
</t>
    </r>
    <r>
      <rPr>
        <rFont val="Arial"/>
        <color rgb="FF1155CC"/>
        <sz val="10.0"/>
        <u/>
      </rPr>
      <t xml:space="preserve">novelity breakthough: F021
</t>
    </r>
    <r>
      <rPr>
        <rFont val="Arial"/>
        <color rgb="FF1155CC"/>
        <sz val="10.0"/>
        <u/>
      </rPr>
      <t>Theorem register 32</t>
    </r>
  </si>
  <si>
    <t>ALG-064</t>
  </si>
  <si>
    <t>Root-free rank-two and real-Fourier Green queries</t>
  </si>
  <si>
    <t>Row-specific inherited assessment: Classical resolvents/linear recurrences and Hankel counts; restricted exact executor.</t>
  </si>
  <si>
    <t>Independent audit accepts identities and broader root-free recurrence extension.
Related current status (scope, not blanket theorem equivalence): Q07: Proof closed. Raw short-mode recognition strengthened on dyadic grids to O(N log(t+2)+t²). Application remains O(Nr).</t>
  </si>
  <si>
    <t>[2026-10-13 12:24:37 UTC; frozen accepted-source cutoff]
F021-SOURCE: libfile_ebc922bed1408191adc226331e65894a; archive SHA-256 3f717a5e349616012bd05e33d579655d7942458f619266f8d28dc1be2dc73eb9
Earlier dated history (preserved verbatim):
https://github.com/AgentSlop-Si/research/blob/main/math/archive/objects/df/dfea8a0a54f747e9af09acceb7d92b0345233731da03fe9ed0e86f4d26524c6a__INDEPENDENT_AUDIT.md | export SHA256 3fa45f3acbb5185f6d70323bbd30d6c4298504eb2f3647c5d4f276030491dee5…</t>
  </si>
  <si>
    <t>Every raw vector satisfying a fixed-coefficient recurrence of order &lt;=2 can be recognized and fully transformed in O(N), including repeated and irreducible roots; at most two singular bins computed directly. Original geometric/difference fast path accepts exactly N(N−1)+4 binary words for supported N&gt;=8.</t>
  </si>
  <si>
    <t>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t>
  </si>
  <si>
    <t>ALG-WEIL-TENSOR</t>
  </si>
  <si>
    <t>["F127"]</t>
  </si>
  <si>
    <t>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</si>
  <si>
    <t>Tensor-Weil rank hierarchy and cyclic exclusion</t>
  </si>
  <si>
    <t>["Q18"]</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</si>
  <si>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</si>
  <si>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r>
      <rPr>
        <rFont val="Arial"/>
        <color rgb="FF1155CC"/>
        <sz val="10.0"/>
        <u/>
      </rPr>
      <t xml:space="preserve">novelity breakthough: NEW-07
</t>
    </r>
    <r>
      <rPr>
        <rFont val="Arial"/>
        <color rgb="FF1155CC"/>
        <sz val="10.0"/>
        <u/>
      </rPr>
      <t>New results 10</t>
    </r>
  </si>
  <si>
    <t>For odd p, S=[[A,B],[C,D]]∈Sp(2n,F_p), source asserts S∈P_- w_r P_- iff r=rank B, hence ρ(S)=M1(F_p^(⊗r)⊗I_(p^(n−r)))M2 projectively and every row/column has exactly p^r nonzeros.
Directly checked implication: B(ST)=A(S)B(T)+B(S)D(T) gives rank B(ST)≤rank B(S)+rank B(T), so a word reaching full tensor Fourier has sum stage ranks≥n.
Conditional on standard parabolic normal form, every dense field-Weil operator has all cross-ratios in μ_p, whereas cyclic F_(p^n), n&gt;1, has a cross-ratio of order p^n. Thus they are not monomially equivalent. Nondegenerate extension-field trace Fourier is tensor Fourier after a linear column permutation.</t>
  </si>
  <si>
    <t>Finite-field symplectic Weil representation, p odd, tensor space dimension p^n; cyclic and tensor Fourier are distinct.</t>
  </si>
  <si>
    <t>Classical resolvents/linear recurrences and Hankel counts; restricted exact executor.</t>
  </si>
  <si>
    <t>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t>
  </si>
  <si>
    <t>For root-free rank-two and real-fourier green queries, compare exact input families, all-coordinate verification and full cost ledger with Prony, rational generating functions and sparse interpolation; implementation repairs are separate. Preserve this boundary: Leading Hankel rank alone insufficient; late impulse counterexample.</t>
  </si>
  <si>
    <t>Predominantly standard Weil/parabolic and character-table mathematics; combined computational explanation could be useful but independent novelty not established.</t>
  </si>
  <si>
    <t>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</si>
  <si>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ALG-076</t>
  </si>
  <si>
    <t>No unrestricted shared-DAG Ω(N log N) conclusion. Arbitrary symplectic chirp/permutation preparation can exceed O(N). Source-claimed exhaustive Sp(4,3) counts were not rerun.</t>
  </si>
  <si>
    <t>Frequency-shift sketches, nonlinear median and energy adaptation</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</si>
  <si>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New compact rational family and same-coordinate exponential condition envelope independently accepted, with a paid whole-bank rational Karatsuba query and separate bit ledger. Useful practical conditioning/preparation and the broader NF-03 gate stay OPEN.</t>
  </si>
  <si>
    <t>Unranked known-theory application/pending full proof normalization and precise theorem-level attribution, not automatically promoted by source-generated independent_results.json.</t>
  </si>
  <si>
    <t>Row-specific inherited assessment: Random sketch/linear rank methods known; useful exact comparison.</t>
  </si>
  <si>
    <t>Accepted variance/minimax and scoped measurement barrier; earlier approximate precursor.</t>
  </si>
  <si>
    <t>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</si>
  <si>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t>N=KM one unbiased row costs O(Nlog M+Klog K+N), per-bin variance (M−1)||x||²/N. For any unbiased random input-independent rank&lt;=k linear estimator of a unitary, worst-direction expected full squared error &gt;=N/k−1; this row attains equality at k=K.</t>
  </si>
  <si>
    <t>Ideal complex arithmetic and explicitly independent random states; nonlinear median outside linear minimax proof.</t>
  </si>
  <si>
    <t>[{"archive_relative_path":"library_delta_extracted/fft_tensor_weil_rank_v24/fft_tensor_weil_rank_v24/RESEARCH.md","sha256":"25a586e19ad8303a1cea4fe1201af65bad94ada041a271bc87b4ad1151923267","inspection":"newly restored source text read directly; source self-tests not executed"},{"archive_relative_path":"library_delta_extracted/fft_tensor_weil_rank_v24/fft_tensor_weil_rank_v24/PRIOR_ART_AUDIT.md","sha256":"b9914d39e311ee715bfecfd365c50d226004eab0642efc35ceb0dae8ea9561a3","inspection":"newly restored source text read directly; source self-tests not executed"},{"archive_relative_path":"library_delta_extracted/fft_tensor_weil_rank_v24/fft_tensor_weil_rank_v24/CHAIN_CHECKPOINT_2026-10-10_v24.md","sha256":"6ee556c7be5c30ccc55edec78d11d88035aa9538af7cce7ba712c6b21a0d2973","inspection":"newly restored source text read directly; source self-tests not executed"}]</t>
  </si>
  <si>
    <t>Deficient fixed linear measurements cannot recover all continuous inputs; stronger almost-everywhere inputwise statement needs measurability. Does not apply to input-adaptive raw reads or finite discrete sets.
No new current closure; historical limitations remain.</t>
  </si>
  <si>
    <t>Fusion list 14</t>
  </si>
  <si>
    <t>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</si>
  <si>
    <t>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</si>
  <si>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New compact rational family and same-coordinate exponential condition envelope independently accepted, with a paid whole-bank rational Karatsuba query and separate bit ledger. Useful practical conditioning/preparation and the broader NF-03 gate stay OPEN.</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</si>
  <si>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Q18: Proof closed. Corrected v26 theorem: exact row support |im B|, dense kernel, valuation profile and scoped Weil-word exclusions. Printed upper-shear sign is rejected and repaired.</t>
  </si>
  <si>
    <t>Q18: Tadej's Fourier-table classification subsumes the additive-versus-cyclic obstruction. Exact support/cost synthesis priority unresolved.</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</si>
  <si>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Q18: Correct source U(E) association to F⁻¹ C_(-E) F before claiming a coherent supplied implementation. Source suite was not executed. Implementation: Source sign correction and numerical implementation pending</t>
  </si>
  <si>
    <t>Random sketch/linear rank methods known; useful exact comparison.</t>
  </si>
  <si>
    <t>For frequency-shift sketches, nonlinear median and energy adaptation, compare the exact error norm and scale with sparse Fourier recovery, sampling and rank barriers; a sublinear per-bin scale need not imply meaningful relative-l2 accuracy. Preserve this boundary: Deficient fixed linear measurements cannot recover all continuous inputs; stronger almost-everywhere inputwise statement needs measurability.</t>
  </si>
  <si>
    <t>Research queue 23</t>
  </si>
  <si>
    <t>accepted_scope: Odd-prime field Weil operators have partial-tensor rank normal form and p^rank(B) row/column support; dense cells exclude cyclic F_(p^n), n&gt;1, by cross-ratio root order.
Model/guards/costs: essential_assumptions: p odd prime, n&gt;=1
Genuine Weil representation on F_p^n with coherent covariance
External monomial equivalence only; no arbitrary inserted non-Weil factors
charged_cost_scope: r p N butterfly count for chosen schedule; phase, coordinate, dense matrix and root preparation separately charged.
Corrections/rejected extensions: current_scope_reconciliation: Q18 corrected proof recovered and pinned; support derived directly from covariance.
rejected_or_open_extensions: No cyclic/additive-group identification
No unrestricted shared-DAG lower bound
Historical 51,840 enumeration not rerun</t>
  </si>
  <si>
    <t>fresh_verification: 36 exact dimension-nine words; support and dense p-torsion; cyclic order-nine countercontrol
proof_kind: uniform theorem using standard symplectic/Weil framework
Review record: research_cycle_2110/review07_weyl/PER_ID_OUTCOMES.json; SHA256 7e95bad2515c24c67d2e7474abafd54f6e980173123b8a5d9cd65707fa968bce.
Consolidation verifies mapping and hashes; it does not rerun all packet checks. No priority claim.</t>
  </si>
  <si>
    <t>GAUGE | Gauge, curvature, phase and symmetry restrictions</t>
  </si>
  <si>
    <t>Row-specific inherited assessment: Specific classification/application not externally cleared; closely related classical Fourier/Weyl symmetries. No prior-art completeness claim.</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</si>
  <si>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No cyclic/additive-group identification
No unrestricted shared-DAG lower bound
Historical 51,840 enumeration not rerun
Current supplement treatment: 
Packet priority qualification: No priority assessment or upgrade in this consolidation.
Historical gaps and historical current-overlay text are preserved in the consolidated ledger and A:V.</t>
  </si>
  <si>
    <t>Does not rule out unrelated gauges or arbitrary interstage routing. The common-gauge architecture consequences and finite F4 escape certificate are in matrix catalogue.
No new current closure; historical limitations remain.</t>
  </si>
  <si>
    <t>Compare the exact invariant and equality/metric claim with classical Fourier equivalence, switching, Gram and spectral methods; preserve unitary versus arbitrary-invertible distinctions.</t>
  </si>
  <si>
    <t>https://github.com/AgentSlop-Si/research/blob/main/math/archive/objects/6b/6b83dab44ee74f9cd3c905a2b16b78d38a208a7ed5efffcc4430428e098cd88a__REVIEW.md | export SHA256 6b83dab44ee74f9cd3c905a2b16b78d38a208a7ed5efffcc4430428e098cd88a</t>
  </si>
  <si>
    <t>[2026-10-13; full status reconciliation]
OPEN: a new proof or positive construction remains. Earlier accepted scoped theorems remain complete.
Earlier dated history (preserved verbatim):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</si>
  <si>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The historical51,840-element Sp(4,3) suite remains unrun and is not revalidated by these bounded controls. Structural rank budgets are not arithmetic lower bounds. Arbitrary mixed-architecture propagation, numerical production, preparation/bit costs and historical novelty remain separate.</t>
  </si>
  <si>
    <t>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t>
  </si>
  <si>
    <t>Incoming queue 29</t>
  </si>
  <si>
    <t>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t>
  </si>
  <si>
    <t>ALG-012</t>
  </si>
  <si>
    <t>No implicit automorphism on arbitrary complex input registers; finite-field order test is not enough for general composite rings. Exact recurrence does not imply floating conditioning. No new current closure; historical limitations remain. Next comparison: Compare the exact…</t>
  </si>
  <si>
    <t>Galois-defect and conductor hybrid evaluator</t>
  </si>
  <si>
    <t>[2026-10-13; full status reconciliation]
OPEN: historical attribution / primary-source comparison is the leading recorded task. The accepted scoped correctness proof is not being reopened.
Earlier dated history (preserved verbatim):
Exact conductor-hybrid theory reviewed; floating-point and bit-cost qualification remain open</t>
  </si>
  <si>
    <t>Independent review accepts algebra, output coverage and counts.</t>
  </si>
  <si>
    <r>
      <rPr>
        <rFont val="Arial"/>
        <color rgb="FF1155CC"/>
        <sz val="10.0"/>
        <u/>
      </rPr>
      <t xml:space="preserve">Catalogue: ALG-012
</t>
    </r>
    <r>
      <rPr>
        <rFont val="Arial"/>
        <color rgb="FF1155CC"/>
        <sz val="10.0"/>
        <u/>
      </rPr>
      <t>novelity breakthough: ALG-012</t>
    </r>
  </si>
  <si>
    <t>https://github.com/AgentSlop-Si/research/blob/main/math/archive/objects/93/935ed394798de3999d670e1186a9cdd26752170f81ce253eff5e948fb56ddbed__935ed394798de399__GALOIS_INDEPENDENT_REVIEW.md | export SHA256…</t>
  </si>
  <si>
    <t>ALG-WEIL-LOCAL</t>
  </si>
  <si>
    <t>Row-specific inherited assessment: Specific anchored determinant deduction is a possible specialized result; underlying four-entry curvature invariant is classical Haagerup-type material. No standalone novelty priority established.</t>
  </si>
  <si>
    <t>For galois-defect and conductor hybrid evaluator, compare the exact relative-field rank formula and whole-circuit interface with classical rational Fourier/Ramanujan transforms and Galois-linear complexity. Preserve this boundary: No implicit automorphism on arbitrary complex input registers; finite-field order test is not enough for general composite rings.</t>
  </si>
  <si>
    <t>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</si>
  <si>
    <t>["F128"]</t>
  </si>
  <si>
    <t>Local-ring Weil valuation blocks and subgroup obstruction</t>
  </si>
  <si>
    <t>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</si>
  <si>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</si>
  <si>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</si>
  <si>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For R=Z/p^kZ, odd p, q=p^k, consider explicit K_b(x,y)=q^(−1)sum_z ζ_q^(bz²/2+(y−x)z). For b=p^v u, 0≤v&lt;k, K_b vanishes unless x≡y mod p^v. Each residue block is a nonzero scalar times diagonal chirps surrounding cyclic F_(p^(k−v)); rows/columns have exactly p^(k−v) nonzeros and one block cross-ratio has exact order p^(k−v). b=0 gives identity.
Directly checked: Γ_t={S∈SL2(R):p^t|b(S)} is a subgroup since b(ST)=a(S)b(T)+b(S)d(T) and b(S^(−1))=−b(S). W has unit b, so any factorization of W includes a factor with unit b.
Source general-element factorization: if b nonunit, a is unit and S=L(c/a)D(a)U(b/a); if b unit, S=L(d/b)D(−b)W L(a/b). Direct 2×2 multiplication verifies both. With a consistently normalized Weil representation, the unit-b factor is already full-Fourier-equivalent.</t>
  </si>
  <si>
    <t>[2026-10-13; full status reconciliation]
Named scope CLOSED using existing recorded independent acceptance / exclusion; this reconciliation is not a new full proof audit. scoped_pass_with_corrections
Earlier dated history (preserved verbatim):
scoped_pass_with_corrections For d|N, maximum E-linear annihilator rank is N-sum_{m|N}phi(gcd(m,d)), attained in the E-relative exterior model. The rational gcd-orbit component is O(N) exact arithmetic.</t>
  </si>
  <si>
    <t>One-dimensional ring-Weil stages, p odd, faithful additive character; only monomial factors permitted by this representation.</t>
  </si>
  <si>
    <r>
      <rPr>
        <rFont val="Arial"/>
        <color rgb="FF1155CC"/>
        <sz val="10.0"/>
        <u/>
      </rPr>
      <t xml:space="preserve">novelity breakthough: HERO1_PHASE32_20261010
</t>
    </r>
    <r>
      <rPr>
        <rFont val="Arial"/>
        <color rgb="FF1155CC"/>
        <sz val="10.0"/>
        <u/>
      </rPr>
      <t xml:space="preserve">Incoming queue 10
</t>
    </r>
    <r>
      <rPr>
        <rFont val="Arial"/>
        <color rgb="FF1155CC"/>
        <sz val="10.0"/>
        <u/>
      </rPr>
      <t>Research queue 43</t>
    </r>
  </si>
  <si>
    <t>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t>
  </si>
  <si>
    <t>Classical finite-ring Weil and degenerate Gauss-sum ingredients; specialized computational grouping not externally cleared.</t>
  </si>
  <si>
    <t>No general arithmetic lower bound, practical speedup, p=2 assertion, or full group double-coset classification. Θ_p(q(k−v)) describes chosen partial-core radix schedule; add O(q) monomial work. It does not force arbitrary evaluators to pay that cost.</t>
  </si>
  <si>
    <t>Unranked source-checked supporting classification; normalize group/operator signs and obtain independent review and exact prior-art comparison before stronger claims.</t>
  </si>
  <si>
    <t>[{"archive_relative_path":"library_delta_extracted/fft_local_ring_weil_v25/fft_local_ring_weil_v25/RESEARCH.md","sha256":"36a9e3ffe024621eaec00a746526a19e2d12fbbd289bf087c86810c4d3c0caa8","inspection":"newly restored source text read directly; source self-tests not executed"},{"archive_relative_path":"library_delta_extracted/fft_local_ring_weil_v25/fft_local_ring_weil_v25/PRIOR_ART_AUDIT.md","sha256":"2c289af43194929a7308196a1f8ca4cd4a97e56b00e977ca5852a323fa34b8f9","inspection":"newly restored source text read directly; source self-tests not executed"},{"archive_relative_path":"library_delta_extracted/fft_local_ring_weil_v25/fft_local_ring_weil_v25/CHAIN_CHECKPOINT_2026-10-10_v25.md","sha256":"ba59028a517b2be5e776231867d00222694860e718ed1852c4beb5d224443fb4","inspection":"newly restored source text read directly; source self-tests not executed"}]</t>
  </si>
  <si>
    <t>[2026-10-13; full status reconciliation]
CLOSED: the accepted named scope is complete. No concrete unfinished task at that same scope is recorded; broader work and novelty remain separate.
Earlier dated history (preserved verbatim):
Proof closed at cited scope; recorded follow-up open</t>
  </si>
  <si>
    <t>[2026-10-13; full status reconciliation]
Named scope CLOSED using existing recorded independent acceptance / exclusion; this reconciliation is not a new full proof audit. Proof closed
Earlier dated history (preserved verbatim):
Scoped independent review complete; corrected claims, rejections and open limits retained. Q37; reviews I19, I20, I21, I22, I23, I24, I25, I26, I27, I28, I29. Rational projection rank N−tau(N).</t>
  </si>
  <si>
    <t>WEIL | Classical Weyl/Weil normal forms and calibrated interfaces</t>
  </si>
  <si>
    <t>Known framework / technical specialization</t>
  </si>
  <si>
    <t>Row-specific inherited assessment: Classical finite-ring Weil and degenerate Gauss-sum ingredients; specialized computational grouping not externally cleared.</t>
  </si>
  <si>
    <r>
      <rPr>
        <rFont val="Arial"/>
        <color rgb="FF1155CC"/>
        <sz val="10.0"/>
        <u/>
      </rPr>
      <t xml:space="preserve">novelity breakthough: Q37
</t>
    </r>
    <r>
      <rPr>
        <rFont val="Arial"/>
        <color rgb="FF1155CC"/>
        <sz val="10.0"/>
        <u/>
      </rPr>
      <t xml:space="preserve">Incoming queue 7
</t>
    </r>
    <r>
      <rPr>
        <rFont val="Arial"/>
        <color rgb="FF1155CC"/>
        <sz val="10.0"/>
        <u/>
      </rPr>
      <t>Research queue 40</t>
    </r>
  </si>
  <si>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</si>
  <si>
    <t>[2026-10-11 22:05 UTC; independently accepted bounded Weil convention/API]
Fresh bounded local-ring convention/API accepted; historical v25 sign defect remains in its untouched source.
Earlier dated history (preserved):
R1: exact catalogue statement, proof/status qualifiers and current related overlays screened; full proof and model-matched external novelty unassessed for this row in this pass</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</si>
  <si>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Q18: Proof closed. Corrected v26 theorem: exact row support |im B|, dense kernel, valuation profile and scoped Weil-word exclusions. Printed upper-shear sign is rejected and repaired.</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</si>
  <si>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t>
  </si>
  <si>
    <t>Attribute Heisenberg/Weil/Bruhat and character-table theory; isolate only a precise extra interface, degeneracy or cost theorem for any further novelty search.</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</si>
  <si>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</si>
  <si>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Q18: Correct source U(E) association to F⁻¹ C_(-E) F before claiming a coherent supplied implementation. Source suite was not executed. Implementation: Source sign correction and numerical implementation pending</t>
  </si>
  <si>
    <t>accepted_scope: For odd q=p^k, valuation v of scalar b gives p^v cyclic blocks of length p^(k-v); Gamma_t subgroup excludes words made entirely of nonunit-b cells from W.
Model/guards/costs: essential_assumptions: p odd
Faithful additive character and coherent position convention
b=0 identity treated separately
Fixed one-dimensional ring-Weil factor grammar
charged_cost_scope: Theta_p(q(k-v)) is selected radix upper schedule plus O(q) monomial work, not evaluator lower bound.
Corrections/rejected extensions: current_scope_reconciliation: Correct U(b) formula F^-1 C_(-b) F; implementation correction remains open.
rejected_or_open_extensions: Printed F^-1 C_b F association to U(b) rejected
No p=2 transfer
Valuation not asserted to classify all group double cosets
Arbitrary digit routing outside grammar</t>
  </si>
  <si>
    <t>[2026-10-13; full status reconciliation]
OPEN: a new proof or positive construction remains. Earlier accepted scoped theorems remain complete.
Earlier dated history (preserved verbatim):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</si>
  <si>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fresh_verification: 64 shears, 34,620 exact kernel/completed-square entries at q3,9,25,27; sign counterexample
proof_kind: uniform theorem with required sign repair
Review record: research_cycle_2110/review07_weyl/PER_ID_OUTCOMES.json; SHA256 7e95bad2515c24c67d2e7474abafd54f6e980173123b8a5d9cd65707fa968bce.
Consolidation verifies mapping and hashes; it does not rerun all packet checks. No priority claim.</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</si>
  <si>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Printed F^-1 C_b F association to U(b) rejected
No p=2 transfer
Valuation not asserted to classify all group double cosets
Arbitrary digit routing outside grammar
Current supplement treatment: 
Packet priority qualification: No priority assessment or upgrade in this consolidation.
Historical gaps and historical current-overlay text are preserved in the consolidated ledger and A:V.</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</si>
  <si>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</si>
  <si>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r>
      <rPr>
        <rFont val="Arial"/>
        <color rgb="FF1155CC"/>
        <sz val="10.0"/>
        <u/>
      </rPr>
      <t xml:space="preserve">novelity breakthough: Q30
</t>
    </r>
    <r>
      <rPr>
        <rFont val="Arial"/>
        <color rgb="FF1155CC"/>
        <sz val="10.0"/>
        <u/>
      </rPr>
      <t>Research queue 33</t>
    </r>
  </si>
  <si>
    <t>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t>
  </si>
  <si>
    <t>Row-specific inherited assessment: Predominantly standard Weil/parabolic and character-table mathematics; combined computational explanation could be useful but independent novelty not established.</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</si>
  <si>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</si>
  <si>
    <t>[2026-10-11 22:05 UTC; independently accepted bounded Weil convention/API]
Fresh bounded tensor API accepted; historical exhaustive tensor-group suite and production remain unvalidated.
Earlier dated history (preserved):
R1: exact catalogue statement, proof/status qualifiers and current related overlays screened; full proof and model-matched external novelty unassessed for this row in this pass</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</si>
  <si>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</si>
  <si>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</si>
  <si>
    <t>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</si>
  <si>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t>
  </si>
  <si>
    <t>[2026-10-13; full status reconciliation]
CLOSED: this exact shortcut, support or route is excluded. This does not refute the broader target.
Earlier dated history (preserved verbatim):
Exact99-edge Fourier synthesis is excluded and that target-chart route is retired. Abstract relaxed50/19 chart feasibility remains unclassified; earlier structural/quartic results retained.</t>
  </si>
  <si>
    <t>["F143"]</t>
  </si>
  <si>
    <t>["FUS-06"]</t>
  </si>
  <si>
    <r>
      <rPr>
        <rFont val="Arial"/>
        <color rgb="FF1155CC"/>
        <sz val="10.0"/>
        <u/>
      </rPr>
      <t xml:space="preserve">novelity breakthough: NEW-18
</t>
    </r>
    <r>
      <rPr>
        <rFont val="Arial"/>
        <color rgb="FF1155CC"/>
        <sz val="10.0"/>
        <u/>
      </rPr>
      <t>New results 21</t>
    </r>
  </si>
  <si>
    <t>["Q20"]</t>
  </si>
  <si>
    <t>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</si>
  <si>
    <t>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</si>
  <si>
    <t>accepted
Related current status (scope, not blanket theorem equivalence): Q12: Proof closed. C04 three-stage discrepancy proof reconstructed with endpoint restrictions explicit.</t>
  </si>
  <si>
    <t>For F_N=S3 P2 S2 P1 S1 with q(S_i)≤r_i, arbitrary internal permutations and one affine-coprime Fourier endpoint (other arbitrary), 2r1+r2+r3≥c log N−2; transposition gives r1+r2+2r3≥c log N−2. Prime complex full spark permits both endpoints arbitrary.</t>
  </si>
  <si>
    <t>Three quasiseparable stages; algebraic rank bounds in splitting fields; discrepancy of integer layouts. One-affine endpoint condition except prime complex case.</t>
  </si>
  <si>
    <t>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t>
  </si>
  <si>
    <t>[2026-10-13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Exact-g is not at-most-g. Repeated shifts, zero component spectra and dirty/degenerate pilots can reject legitimate wider families. Shipped dispatcher does not call all new branches. Q07: Exact field with supplied primitive roots and complete rejection verification.…</t>
  </si>
  <si>
    <t>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t>
  </si>
  <si>
    <t>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</si>
  <si>
    <t>Accepted under explicit pilot/identifiability promises; confluent bridge is design with controls. Related current status (scope, not blanket theorem equivalence): Q07: Proof closed. Raw short-mode recognition strengthened on dyadic grids to O(N log(t+2)+t²). Application remains…</t>
  </si>
  <si>
    <t>Does not settle uniform h-pole optimum or claim t=1 always works. Requires paid pole selection/root/residue preparation; independently applying h+1 N-length solves is quadratic.</t>
  </si>
  <si>
    <r>
      <rPr>
        <rFont val="Arial"/>
        <color rgb="FF1155CC"/>
        <sz val="10.0"/>
        <u/>
      </rPr>
      <t xml:space="preserve">Catalogue: ALG-006
</t>
    </r>
    <r>
      <rPr>
        <rFont val="Arial"/>
        <color rgb="FF1155CC"/>
        <sz val="10.0"/>
        <u/>
      </rPr>
      <t>novelity breakthough: ALG-006</t>
    </r>
  </si>
  <si>
    <t>Supporting constructive lemma, unranked.</t>
  </si>
  <si>
    <t>https://github.com/AgentSlop-Si/research/blob/main/math/archive/objects/2d/2d2a67a3ec1f72c32ac39b54ce853048a195e0b90ddf2543fd8d5f83c34794ae__2d2a67a3ec1f72c32ac39b54ce853048a195e0b90ddf2543fd8d5f83c34794ae__INTEGRATED_RESULTS.md | export SHA256…</t>
  </si>
  <si>
    <t>[{"archive_relative_path":"master/fft_research_master_20261009/additions/1742/prony_extension/PROOF_OR_OBSTRUCTION.md","sha256":"d6f5ac8d0cbd7f48cf928139dd60d275c79ad7b566d3c772795bb91d0d3a4861","inspection":"saved self-contained theorem/proof read as inert text"}]</t>
  </si>
  <si>
    <t>accepted_paper_scope_with_review_reference</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</si>
  <si>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Eligible factorization, roots, chirp choice and inversion must be charged. No arbitrary-length free padding; fixed support can still have maximal ordinary Hankel rank. No new current closure; historical limitations remain. Next comparison: Compare exact input families,…</t>
  </si>
  <si>
    <t>research_cycle_0958/algebra/PROOF_CLOSURE.md</t>
  </si>
  <si>
    <r>
      <rPr>
        <rFont val="Arial"/>
        <color rgb="FF1155CC"/>
        <sz val="10.0"/>
        <u/>
      </rPr>
      <t xml:space="preserve">Catalogue: ALG-007
</t>
    </r>
    <r>
      <rPr>
        <rFont val="Arial"/>
        <color rgb="FF1155CC"/>
        <sz val="10.0"/>
        <u/>
      </rPr>
      <t>novelity breakthough: ALG-007</t>
    </r>
  </si>
  <si>
    <t>research_cycle_0958/review/review_ledger.json</t>
  </si>
  <si>
    <t>["R16"]</t>
  </si>
  <si>
    <t>For three-stage discrepancy obstruction, compare the exact grammar and endpoint freedoms with uncertainty, quasiseparable, displacement and graph-induced rank results; scope-specific novelty remains unassessed. Preserve this boundary: Not arbitrary-depth or two arbitrary non-affine composite endpoints; no explicit universal cutoff from existential c; not runtime lower bound.</t>
  </si>
  <si>
    <t>C11</t>
  </si>
  <si>
    <t>Sparse-inverse and low-rank product gates</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</si>
  <si>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</si>
  <si>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Delay orientation is not unique. Rejection fallback needs compatible root/backend. Source operation proxies omit projective subtractions and scans; fixed caps essential for all-input worst-case envelope. No new current closure; historical limitations remain. Next comparison:…</t>
  </si>
  <si>
    <t>If F=ΠH_i, invertible H_i=G_i+R_i, rankR_i≤r_i and G_i^−1 column sparsity≤s_i, then s(r+1)²≥N for r=Σr_i,s=Πs_i; prime complex variant(s+1)(r+1)≥p+1. Row-sparse rigidity also yields rank(F−S)≥floor(N/(s+1)), not N−s.</t>
  </si>
  <si>
    <t>Restricted inverse-sparsity/low-rank corrections; cost consequences need explicit fully materialized executor.</t>
  </si>
  <si>
    <t>No universal FFT lower bound; finite-field additive uncertainty not imported from prime complex case; dense structured repairs remain possible.
No new current closure; historical limitations remain.</t>
  </si>
  <si>
    <t>Scoped legal-node/resonance application built on classical moment/Prony machinery. The explicit NF-03 parameter and paid bit contract are accepted refinements; external historical priority has not been cleared. Neither existence nor the new quantitative envelope proves h-pole optimality.</t>
  </si>
  <si>
    <t>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</si>
  <si>
    <r>
      <rPr>
        <rFont val="Arial"/>
        <color rgb="FF1155CC"/>
        <sz val="10.0"/>
        <u/>
      </rPr>
      <t xml:space="preserve">Catalogue: ALG-008
</t>
    </r>
    <r>
      <rPr>
        <rFont val="Arial"/>
        <color rgb="FF1155CC"/>
        <sz val="10.0"/>
        <u/>
      </rPr>
      <t>novelity breakthough: ALG-008</t>
    </r>
  </si>
  <si>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 Next: Find a substantially better-conditioned explicit legal even-length family and practical certified preparation. Keep exact h-pole optimality and universal t=1 open; the explicit-family proof review is already complete.</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</si>
  <si>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Legacy Hero1 Phase20 discover_resultant over-rejects noncoprime zero-pole inputs; its exact gate SHA-256 4a1c07d1d6933a399871655eef547451fe8cb24fd026ab70b733b45bda9d8038 is preserved unchanged in Phase24. With g=gcd(N,delta), reject for the declared at-most-one-pole policy…</t>
  </si>
  <si>
    <t>Fresh scoped audit confirms the exact resonance boundary and revalidates the existing legacy over-rejection; no new algorithm or discovery. This is safe rejection of valid inputs by the legacy gate, not evidence of incorrect accepted output.</t>
  </si>
  <si>
    <r>
      <rPr>
        <rFont val="Arial"/>
        <color rgb="FF1155CC"/>
        <sz val="10.0"/>
        <u/>
      </rPr>
      <t xml:space="preserve">Catalogue: ALG-009
</t>
    </r>
    <r>
      <rPr>
        <rFont val="Arial"/>
        <color rgb="FF1155CC"/>
        <sz val="10.0"/>
        <u/>
      </rPr>
      <t>novelity breakthough: ALG-009</t>
    </r>
  </si>
  <si>
    <t>accepted_scope: Every even N=2h&gt;=4 has h&lt;=Qmin&lt;=h+1 legal ordinary nodes for the chirp moments/common-T Green expansion.
Model/guards/costs: essential_assumptions: Characteristic zero, primitive Nth root
Algebraic closure/paid extension permitted
Distinct nonzero nodes avoid alpha^N=-1
Fixed T^N=-I with independent powers
charged_cost_scope: Roots, residues, extensions and selection charged; independent h+1 length-N solves are quadratic.
Corrections/rejected extensions: current_scope_reconciliation: R16 final proof pin f6412a2c… recovered; lower fixed-grammar Hankel argument explicit.
rejected_or_open_extensions: No uniform h-pole optimum
No universal t=1
No P_h squarefreeness from consecutive coprimality
No numerical stability claim</t>
  </si>
  <si>
    <t>Final scoped resonance audit: Library libfile_85664528bc708191b26c472ce4c0a95b v0, ALG009_Resonance_Boundary_Audit_2026-10-11.zip; SHA256 a1ffd1d484c43b952aadd5d35b91c9fcac72d49ff1cfa5ac560feda61f5fdd44. Exact Library roundtrip and all 27 manifest…</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</si>
  <si>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fresh_verification: 19 even sizes N4 through N40: Hankel, consecutive coprimality, legal parameter and recurrence controls
proof_kind: uniform constructive-existence theorem
Review record: research_cycle_2110/review07_weyl/PER_ID_OUTCOMES.json; SHA256 7e95bad2515c24c67d2e7474abafd54f6e980173123b8a5d9cd65707fa968bce.
Consolidation verifies mapping and hashes; it does not rerun all packet checks. No priority claim.</t>
  </si>
  <si>
    <t>rejected_or_open_extensions: No uniform h-pole optimum
No universal t=1
No P_h squarefreeness from consecutive coprimality
No numerical stability claim
Current supplement treatment: 
Packet priority qualification: No priority assessment or upgrade in this consolidation.
Historical gaps and historical current-overlay text are preserved in the consolidated ledger and A:V.</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</si>
  <si>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Not generic dense inputs; exact zero tests are essential; no universal numerical recognition or bit bound. No new current closure; historical limitations remain. Next comparison: Compare exact input families, all-coordinate verification and full cost ledger with Prony, rational…</t>
  </si>
  <si>
    <r>
      <rPr>
        <rFont val="Arial"/>
        <color rgb="FF1155CC"/>
        <sz val="10.0"/>
        <u/>
      </rPr>
      <t xml:space="preserve">Catalogue: ALG-010
</t>
    </r>
    <r>
      <rPr>
        <rFont val="Arial"/>
        <color rgb="FF1155CC"/>
        <sz val="10.0"/>
        <u/>
      </rPr>
      <t>novelity breakthough: ALG-010</t>
    </r>
  </si>
  <si>
    <t>https://github.com/AgentSlop-Si/research/blob/main/math/archive/objects/95/952f1d290c9b71058687de0c663a58ec7883b0465edf12cf72496e1fcce7b2d6__952f1d290c9b7105__README.md | export SHA256…</t>
  </si>
  <si>
    <t>For sparse-inverse and low-rank product gates, compare the exact grammar and endpoint freedoms with uncertainty, quasiseparable, displacement and graph-induced rank results; scope-specific novelty remains unassessed. Preserve this boundary: No universal FFT lower bound; finite-field additive uncertainty not imported from prime complex case; dense structured repairs remain possible.</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</si>
  <si>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No acceleration for arbitrary dense residual; sparse contribution cost paid. Singular case needs actual input side information and correct eigenindex. No new current closure; historical limitations remain. Next comparison: Compare exact input families, all-coordinate…</t>
  </si>
  <si>
    <t>M-AFFINE-STEP</t>
  </si>
  <si>
    <t>Simultaneous affine-step Green product obstruction</t>
  </si>
  <si>
    <r>
      <rPr>
        <rFont val="Arial"/>
        <color rgb="FF1155CC"/>
        <sz val="10.0"/>
        <u/>
      </rPr>
      <t xml:space="preserve">Catalogue: ALG-011
</t>
    </r>
    <r>
      <rPr>
        <rFont val="Arial"/>
        <color rgb="FF1155CC"/>
        <sz val="10.0"/>
        <u/>
      </rPr>
      <t>novelity breakthough: ALG-011</t>
    </r>
  </si>
  <si>
    <t>For dyadic N, products/sums of Green branches with≤d step magnitudes and≤b exceptional edges per occurrence, affine intermediate routing and arbitrary diagonals, total occurrences Q=Ω(logN/loglogN). Holds also fixed complex operator error ε&lt;1/sqrt2. Certified common balanced character-cut rank≤T floor((N−1)/r)+Σfloor(b_q/2), r=floor((N−1)^(1/s)).</t>
  </si>
  <si>
    <t>Occurrence-counted expression tree, bounded transformed step complexity, no free DAG reuse; complex approximation comparison.</t>
  </si>
  <si>
    <t>Arbitrary non-affine routing escapes; term count not scalar work; exact strict-cut implementation correction retained.
No new current closure; historical limitations remain.</t>
  </si>
  <si>
    <t>https://github.com/AgentSlop-Si/research/blob/main/math/archive/objects/5a/5a1a90472e1661763d2132869ad5a3e44c8da53c8bd5e9bf7b248e793afd6c6a__5a1a90472e166176__README.md | export SHA256…</t>
  </si>
  <si>
    <t>https://github.com/AgentSlop-Si/research/blob/main/math/archive/objects/7a/7a182b9a8073acd8ee16dfb711407de35ea04adff07a32f806e7b8d8bfb1195c__PHASE26_AUDIT.md | export SHA256 c96ca40bf737883b3a5d6287a3a48d39c8a05919140c93890afa25ff3eead94d</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</si>
  <si>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Only d+1 parameters, not generic dense data. Pivot must be a unit in a residue ring; rejection requires paid external fallback. No new current closure; historical limitations remain. Next comparison: Compare exact input families, all-coordinate verification and full cost ledger…</t>
  </si>
  <si>
    <r>
      <rPr>
        <rFont val="Arial"/>
        <color rgb="FF1155CC"/>
        <sz val="10.0"/>
        <u/>
      </rPr>
      <t xml:space="preserve">Catalogue: ALG-013
</t>
    </r>
    <r>
      <rPr>
        <rFont val="Arial"/>
        <color rgb="FF1155CC"/>
        <sz val="10.0"/>
        <u/>
      </rPr>
      <t>novelity breakthough: ALG-013</t>
    </r>
  </si>
  <si>
    <t>https://github.com/AgentSlop-Si/research/blob/main/math/archive/objects/a5/a5bbf86f5f9382be2ed2133fd98e5c6580ee727736b6325c803500c4b9318c02__a5bbf86f5f9382be__README.md | export SHA256…</t>
  </si>
  <si>
    <t>["C04"]</t>
  </si>
  <si>
    <t>ALG-014</t>
  </si>
  <si>
    <t>Roots/amplitudes supplied, no free extraction from numerator. Minimal polynomial degree is not evaluator lower bound. Does not improve arbitrary k-support O(N log k). No new current closure; historical limitations remain. Next comparison: Compare exact input families,…</t>
  </si>
  <si>
    <t>Sparse annihilator-multiple joint decoder</t>
  </si>
  <si>
    <t>["Q12"]</t>
  </si>
  <si>
    <t>Accepted support-adaptive algorithm, with historical README hash-binding caveat. [2026-10-11; full-table evidence audit] Current canonical README SHA256 f1b1856375df9240f253a4e1f124c455b5b22e92bb26df544c7f5f01abffda1c is freshly accepted only for its powered-root annihilator…</t>
  </si>
  <si>
    <r>
      <rPr>
        <rFont val="Arial"/>
        <color rgb="FF1155CC"/>
        <sz val="10.0"/>
        <u/>
      </rPr>
      <t xml:space="preserve">Catalogue: ALG-014
</t>
    </r>
    <r>
      <rPr>
        <rFont val="Arial"/>
        <color rgb="FF1155CC"/>
        <sz val="10.0"/>
        <u/>
      </rPr>
      <t>novelity breakthough: ALG-014</t>
    </r>
  </si>
  <si>
    <t>For simultaneous affine-step green product obstruction, compare the exact grammar and endpoint freedoms with uncertainty, quasiseparable, displacement and graph-induced rank results; scope-specific novelty remains unassessed. Preserve this boundary: Arbitrary non-affine routing escapes; term count not scalar work; exact strict-cut implementation correction retained.</t>
  </si>
  <si>
    <t>https://github.com/AgentSlop-Si/research/blob/main/math/archive/objects/f1/f1b1856375df9240f253a4e1f124c455b5b22e92bb26df544c7f5f01abffda1c__f1b1856375df9240__README.md | export SHA256…</t>
  </si>
  <si>
    <t>M-CHIRP-NECESSARY</t>
  </si>
  <si>
    <t>For sparse annihilator-multiple joint decoder, compare exact input families, all-coordinate verification and full cost ledger with Prony, rational generating functions and sparse interpolation; implementation repairs are separate. Preserve this boundary: Roots/amplitudes supplied, no free extraction from numerator.</t>
  </si>
  <si>
    <t>Forced chirp inverse-support and nonlinear N13 gates</t>
  </si>
  <si>
    <t>For odd N and legal chirp denominator, B^−1 has a full row, so a product of L monomial-ended cyclic Greens needs2^L≥N. Complementary cut ranks equal Fourier inverse cut ranks; natural half-cut rankfloor(N/2), forcing mean circular displacement≥(N−1)/(2r) for r diagonal-ended occurrences. Specific noncommuting N13 orders have a division-free4×4 coefficient determinant60131 mod65521≠0, excluding every weight and singular endpoint mask in those fixed orders.</t>
  </si>
  <si>
    <t>Primitive-root fields with char not dividing2N and legal1+NG; N13 lift complex, fixed cycle pair.</t>
  </si>
  <si>
    <t>Not arbitrary-depth or two arbitrary non-affine composite endpoints; no explicit universal cutoff from existential c; not runtime lower bound.</t>
  </si>
  <si>
    <t>No arbitrary paired-Green impossibility; finite-field diagonal density can fail; cuts require charged routing; no DAG runtime conclusion.
No new current closure; historical limitations remain.</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</si>
  <si>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Parameters supplied; singular factors rejected. Family dimension &lt;=r+s for specified rational parameterization, so fixed r+s&lt;N cannot cover generic complex inputs. No new current closure; historical limitations remain. Next comparison: Compare exact input families,…</t>
  </si>
  <si>
    <t>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</si>
  <si>
    <t>Permutation-discrepancy and low-rank-factorization priority comparison; keep prime and composite endpoint scopes separate.</t>
  </si>
  <si>
    <t>[{"archive_relative_path":"master/fft_research_master_20261009/additions/2156_2159/review_three_stage/THREE_STAGE_REVIEW.md","sha256":"6bdca3c2ff5d7149933b972c46cd60a05715efac7e4a8f0c8e199795e137a787","inspection":"Theorem and/or accepted audit read as inert text in this pass; no supplied program executed, imported, compiled or AST-parsed."},{"archive_relative_path":"master/fft_research_master_20261009/additions/2213_ongoing/PRIME_ENDPOINT_COROLLARY.md","sha256":"d67ccabd0a8a820f689e5cb3cb5d9e316d0c3f45aa4f7a297454b3128bc4970e","inspection":"Theorem and/or accepted audit read as inert text in this pass; no supplied program executed, imported, compiled or AST-parsed."}]</t>
  </si>
  <si>
    <r>
      <rPr>
        <rFont val="Arial"/>
        <color rgb="FF1155CC"/>
        <sz val="10.0"/>
        <u/>
      </rPr>
      <t xml:space="preserve">Catalogue: ALG-015
</t>
    </r>
    <r>
      <rPr>
        <rFont val="Arial"/>
        <color rgb="FF1155CC"/>
        <sz val="10.0"/>
        <u/>
      </rPr>
      <t>novelity breakthough: ALG-015</t>
    </r>
  </si>
  <si>
    <t>https://github.com/AgentSlop-Si/research/blob/main/math/archive/objects/83/837c563f27047531043692615f6cdfa3d59b395cff17446e60d10e6d7c261cd1__837c563f27047531043692615f6cdfa3d59b395cff17446e60d10e6d7c261cd1__README.md | export SHA256…</t>
  </si>
  <si>
    <t>ALG-016</t>
  </si>
  <si>
    <t>Q12: Proof closed. C04 three-stage discrepancy proof reconstructed with endpoint restrictions explicit.</t>
  </si>
  <si>
    <t>No reduction of first arbitrary T/FFT. Singular closure really nonunique and must reject; arbitrary observation functionals are not free. No new current closure; historical limitations remain. Next comparison: Compare matrix-polynomial and resolvent identities with classical…</t>
  </si>
  <si>
    <t>Multiple-port feedback and dirty-state coupling edits</t>
  </si>
  <si>
    <t>Accepted graph identities and scoped reversible compiler.</t>
  </si>
  <si>
    <t>Q12: Final Delvaux–Van Barel 2008 comparison complete. rank discrepancy bridge distinct relative to DV2008 final; worldwide unresolved. Classical overlap: Prime arbitrary-minor full spark is classical Theorem 4, pp.1592-1593.
Exact source comparison: PRIMARY-FOURIER. Classical overlap: Prime arbitrary-minor full spark is classical Theorem 4, pp.1592-1593. Retained: Specified three-stage rank-to-window-discrepancy inequalities. Remaining: One affine endpoint for composite N; arbitrary endpoints only in complex prime variant. No arbitrary-depth/composite-both-arbitrary/approximation result.</t>
  </si>
  <si>
    <r>
      <rPr>
        <rFont val="Arial"/>
        <color rgb="FF1155CC"/>
        <sz val="10.0"/>
        <u/>
      </rPr>
      <t xml:space="preserve">Catalogue: ALG-016
</t>
    </r>
    <r>
      <rPr>
        <rFont val="Arial"/>
        <color rgb="FF1155CC"/>
        <sz val="10.0"/>
        <u/>
      </rPr>
      <t>novelity breakthough: ALG-016</t>
    </r>
  </si>
  <si>
    <t>Q12: Final proof keeps one affine endpoint, or complex prime length for two arbitrary endpoints. No arbitrary-depth/approximate extension. Implementation: Not applicable to abstract proof</t>
  </si>
  <si>
    <t>For forced chirp inverse-support and nonlinear n13 gates, compare the exact grammar and endpoint freedoms with uncertainty, quasiseparable, displacement and graph-induced rank results; scope-specific novelty remains unassessed. Preserve this boundary: No arbitrary paired-Green impossibility; finite-field diagonal density can fail; cuts require charged routing; no DAG runtime conclusion.</t>
  </si>
  <si>
    <t>M-CHORD</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</si>
  <si>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6bdca3c2ff5d7149933b972c46cd60a05715efac7e4a8f0c8e199795e137a787. Original-byte gaps remain preserved.</t>
  </si>
  <si>
    <t>https://github.com/AgentSlop-Si/research/blob/main/math/archive/objects/32/322f0d1a5a76019fcd8102aaeab68f0302fe6effa83dc7fdc42339de552ec134__322f0d1a5a76019fcd8102aaeab68f0302fe6effa83dc7fdc42339de552ec134__README.md | export SHA256…</t>
  </si>
  <si>
    <t>Chord-rigidity sparse-sandwich bound</t>
  </si>
  <si>
    <t>For multiple-port feedback and dirty-state coupling edits, compare matrix-polynomial and resolvent identities with classical Cayley, spectral-projector and Schur methods; check whether the proposed constructor already contains a Fourier oracle. Preserve this boundary: No reduction of first arbitrary T/FFT.</t>
  </si>
  <si>
    <t>accepted_scope: Specified three-stage quasiseparable factorization forces both weighted stage-rank sums &gt;=c log N-2.
Model/guards/costs: essential_assumptions: Exactly S3 P2 S2 P1 S1
At least one affine-coprime Fourier endpoint for general N; other arbitrary
Complex prime full-spark variant permits both arbitrary endpoints
Nonzero diagonal endpoint scaling
Stage cut ranks in displayed coordinate order
charged_cost_scope: Stage rank is not operation cost; finite compatibility system is not efficient synthesis.
Corrections/rejected extensions: current_scope_reconciliation: Full current C04 proof reread; historical export identity flagged rather than silently normalized.
rejected_or_open_extensions: No arbitrary-depth theorem
No two-arbitrary composite endpoint extension
No finite-field full-spark transfer
No approximate-target extension without singular-value estimates</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</si>
  <si>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conditional: matrix deductions accepted given stated published odd-polygon incidence theorem</t>
  </si>
  <si>
    <t>ALG-018</t>
  </si>
  <si>
    <t>Over C, primitive-affine three-frequency profiles and Hamiltonian right cycle imply adjacent-row union support≥n−2, locally sharp for every odd n≥5. Hence nnz≥ceil(n(n−2)/2); scalar-polynomial bridge degree L must satisfy4^(L+1)≥1+(n−2)/6.</t>
  </si>
  <si>
    <t>fresh_verification: 7,896 exact window/threshold and 1,092 cyclic-average controls; Schmidt and prime full-spark primary statements checked
proof_kind: uniform algebraic reduction plus classical discrepancy theorem
Review record: research_cycle_2110/review07_weyl/PER_ID_OUTCOMES.json; SHA256 7e95bad2515c24c67d2e7474abafd54f6e980173123b8a5d9cd65707fa968bce.
Consolidation verifies mapping and hashes; it does not rerun all packet checks. No priority claim.</t>
  </si>
  <si>
    <t>Complex odd roots; external extended-line incidence theorem; fixed sparse sandwich/bridge grammar.</t>
  </si>
  <si>
    <t>Full H_q(C) not covered. r=N would need another root/backend and costs ordinary FFT order anyway. Input independence of tail action does not make complete Fourier fast. Q07: Exact field with supplied primitive roots and complete rejection verification. Implementation:…</t>
  </si>
  <si>
    <t>High-degree q-Weyl tail fusion</t>
  </si>
  <si>
    <t>[2026-10-11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Earlier dated history (preserved):
Near-full bound false over finite fields (F19,N9 counterexample); polynomial-degree obstruction not arbitrary fast solve; arbitrary non-affine composite triples outside scope.
No new current closure; historical limitations remain.</t>
  </si>
  <si>
    <t>rejected_or_open_extensions: No arbitrary-depth theorem
No two-arbitrary composite endpoint extension
No finite-field full-spark transfer
No approximate-target extension without singular-value estimates
Current supplement treatment: 
Packet priority qualification: No priority assessment or upgrade in this consolidation.
Historical gaps and historical current-overlay text are preserved in the consolidated ledger and A:V.</t>
  </si>
  <si>
    <t>Accepted restricted operator actions. Related current status (scope, not blanket theorem equivalence): Q07: Proof closed. Raw short-mode recognition strengthened on dyadic grids to O(N log(t+2)+t²). Application remains O(Nr).</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</si>
  <si>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https://github.com/AgentSlop-Si/research/blob/main/math/archive/objects/27/2706ae6387c93f0280b129d9ae4333972f8ab21322fd83bdfc251c9a28b8de56__REVIEW.md | export SHA256 69dd25d3d896a341bbe906545846f84708ab1f1069ee02fd7bc541d3b848e063</t>
  </si>
  <si>
    <r>
      <rPr>
        <rFont val="Arial"/>
        <color rgb="FF1155CC"/>
        <sz val="10.0"/>
        <u/>
      </rPr>
      <t xml:space="preserve">Catalogue: ALG-018
</t>
    </r>
    <r>
      <rPr>
        <rFont val="Arial"/>
        <color rgb="FF1155CC"/>
        <sz val="10.0"/>
        <u/>
      </rPr>
      <t>novelity breakthough: ALG-018</t>
    </r>
  </si>
  <si>
    <t>https://github.com/AgentSlop-Si/research/blob/main/math/archive/objects/e7/e7c06a4bc237a97c74aefc854ad6b7d22d44f7c7f858ec82789780935e857c35__e7c06a4bc237a97c__README.md | export SHA256…</t>
  </si>
  <si>
    <t>For high-degree q-weyl tail fusion, compare exact input families, all-coordinate verification and full cost ledger with Prony, rational generating functions and sparse interpolation; implementation repairs are separate. Preserve this boundary: Full H_q(C) not covered.</t>
  </si>
  <si>
    <t>ALG-019</t>
  </si>
  <si>
    <t>Slower than known O(N log N) comparator. Child D2 has three nonzeros/row, so pretending it is same two-sparse family is false. No new current closure; historical limitations remain. Next comparison: Compare exact input families, all-coordinate verification and full cost ledger…</t>
  </si>
  <si>
    <t>Sparse q-grading and complete decimation evaluator</t>
  </si>
  <si>
    <t>[2026-10-11 23:18 UTC; independently accepted primary-incidence dependency only]
External historical novelty remains UNASSESSED. Independent primary-body text and premise comparison closes only the M-CHORD geometric-incidence source dependency; this is not a priority, discovery-count or numerical-bound promotion. Heineken1962 pp275–278 supplies the primary source, with explicit proof-level side-line extension and separate n=5 argument. All existing complex odd/primitive-affine/Hamiltonian and nonsingular-endpoint model guards remain. Independent acceptance ZIP SHA256 cd78fd30958d58759f32f1255eaa188a36d96a931032511b2d52a2bec442a816. Primary access is complete PDF text extraction only; no PDF-byte possession/digest or visual facsimile inspection is claimed.
Earlier dated history (preserved):
SCREENED ONLY: exact statement/status checked; external historical novelty unassessed for this row in this pass</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</si>
  <si>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Full guards remain in the cited source row.</t>
  </si>
  <si>
    <t>Accepted exact construction, failed as sub-NlogN route.</t>
  </si>
  <si>
    <t>M-CRT-TRANSFER</t>
  </si>
  <si>
    <t>Complementary CRT transfer rank and unique sparsest split</t>
  </si>
  <si>
    <r>
      <rPr>
        <rFont val="Arial"/>
        <color rgb="FF1155CC"/>
        <sz val="10.0"/>
        <u/>
      </rPr>
      <t xml:space="preserve">Catalogue: ALG-019
</t>
    </r>
    <r>
      <rPr>
        <rFont val="Arial"/>
        <color rgb="FF1155CC"/>
        <sz val="10.0"/>
        <u/>
      </rPr>
      <t>novelity breakthough: ALG-019</t>
    </r>
  </si>
  <si>
    <t>https://github.com/AgentSlop-Si/research/blob/main/math/archive/objects/23/239adb59c756af0317788283e19feb83d3293801546749b9b22447eccaee2b05__239adb59c756af0317788283e19feb83d3293801546749b9b22447eccaee2b05__README.md | export SHA256…</t>
  </si>
  <si>
    <t>For balanced partition of N2m distinct Fourier roots, remainder maps R_A,R_B have invertible difference. Combined literal support≥2m, equality iff root polynomialsz^m±1, hence parity split up to exchange. Exact N16 rootpolynomial histogram and modular transfer histograms accepted.</t>
  </si>
  <si>
    <t>Monomial quotient bases, distinct roots, literal transfer support.</t>
  </si>
  <si>
    <t>Modular nonperiodic support94 gives complex lower bound, not equality. Optional invertible-baseline sharpness falseN2/GF3; main CRT theorem unaffected. Literal support not circuit cost.
No new current closure; historical limitations remain.</t>
  </si>
  <si>
    <t>https://github.com/AgentSlop-Si/research/blob/main/math/archive/objects/c4/c477aca2753343360a9fbdc734389741ea14a043c4dc6d8cd06e63b681fdd04d__PHASE8_AUDIT.md | export SHA256 24788377b04944ad46adfcf5d692305c22e8bde7f6541ad1d3c27bdf6d1188d0</t>
  </si>
  <si>
    <t>For sparse q-grading and complete decimation evaluator, compare exact input families, all-coordinate verification and full cost ledger with Prony, rational generating functions and sparse interpolation; implementation repairs are separate. Preserve this boundary: Slower than known O(N log N) comparator.</t>
  </si>
  <si>
    <t>["F019"]</t>
  </si>
  <si>
    <t>ALG-020</t>
  </si>
  <si>
    <t>High-degree sparse factors or different noncommuting operators may be cheap; tail fusion is a positive counterexample to degree→time inference. No new current closure; historical limitations remain. Next comparison: Compare exact input families, all-coordinate verification and…</t>
  </si>
  <si>
    <t>q-kernel bounded rational-degree obstruction</t>
  </si>
  <si>
    <t>Accepted via nonzero q-factorial Hankel minors and reciprocal case.</t>
  </si>
  <si>
    <r>
      <rPr>
        <rFont val="Arial"/>
        <color rgb="FF1155CC"/>
        <sz val="10.0"/>
        <u/>
      </rPr>
      <t xml:space="preserve">Catalogue: ALG-020
</t>
    </r>
    <r>
      <rPr>
        <rFont val="Arial"/>
        <color rgb="FF1155CC"/>
        <sz val="10.0"/>
        <u/>
      </rPr>
      <t>novelity breakthough: ALG-020</t>
    </r>
  </si>
  <si>
    <t>https://github.com/AgentSlop-Si/research/blob/main/math/archive/objects/ad/added4a0f022537cb7c72a52e191a28a6eeb640575ba05af61d2e7eb6ef4f3f3__added4a0f022537c__README.md | export SHA256 added4a0f022537cb7c72a52e191a28a6eeb640575ba05af61d2e7eb6ef4f3f3</t>
  </si>
  <si>
    <t>For q-kernel bounded rational-degree obstruction, compare exact input families, all-coordinate verification and full cost ledger with Prony, rational generating functions and sparse interpolation; implementation repairs are separate. Preserve this boundary: High-degree sparse factors or different noncommuting operators may be cheap; tail fusion is a positive counterexample to degree→time inference.</t>
  </si>
  <si>
    <t>ALG-021</t>
  </si>
  <si>
    <t>Fourier factorization does not automatically contain that word. Intervening noncommuting maps, independent inputs or omitted signed corrections invalidate replacement; no universal algorithm. Q07: Exact field with supplied primitive roots and complete rejection verification.…</t>
  </si>
  <si>
    <t>Whole-orbit q-kernel compression and minimum cycle-flow compiler</t>
  </si>
  <si>
    <t>For complementary crt transfer rank and unique sparsest split, compare the exact grammar and endpoint freedoms with uncertainty, quasiseparable, displacement and graph-induced rank results; scope-specific novelty remains unassessed. Preserve this boundary: Modular nonperiodic support94 gives complex lower bound, not equality.</t>
  </si>
  <si>
    <t>Accepted exact all-input graph rewrite when input word has prescribed structure. Related current status (scope, not blanket theorem equivalence): Q07: Proof closed. Raw short-mode recognition strengthened on dyadic grids to O(N log(t+2)+t²). Application remains O(Nr).</t>
  </si>
  <si>
    <t>M-CUT-EXPANDER</t>
  </si>
  <si>
    <t>Graph-cut rank bounds and all-cut capacity survivors</t>
  </si>
  <si>
    <r>
      <rPr>
        <rFont val="Arial"/>
        <color rgb="FF1155CC"/>
        <sz val="10.0"/>
        <u/>
      </rPr>
      <t xml:space="preserve">Catalogue: ALG-021
</t>
    </r>
    <r>
      <rPr>
        <rFont val="Arial"/>
        <color rgb="FF1155CC"/>
        <sz val="10.0"/>
        <u/>
      </rPr>
      <t>novelity breakthough: ALG-021</t>
    </r>
  </si>
  <si>
    <t>Fixed-coordinate Green sums/products rank bounded by total nonzero crossing occurrences, counting inserted permutations. Flat-unitary blocks yield explicit Frobenius/operator error floors. Classical MGG20-plan two-stage all-square topology exceeds maximal cut capacity. Lifted block compatibility gives rankH(F)=(r+s)N+rank(F−YX).</t>
  </si>
  <si>
    <t>Fixed coordinate grammar, arbitrary-permutation multi-cycle plans;20 plans broader than four-Hamiltonian grammar.</t>
  </si>
  <si>
    <t>https://github.com/AgentSlop-Si/research/blob/main/math/archive/objects/e0/e0b4fdd1981b636632721e7d44dbe81d68b94fe5d19f0acaba57b1335de8f423__073_e0b4fdd1981b6366.inert.txt | export SHA256…</t>
  </si>
  <si>
    <t>Does not prove reverse containment/proper-superset relation, optimal SSS/HSS storage, or fixed-tolerance numerical rank. Not resolution of a published TQS open question.</t>
  </si>
  <si>
    <t>Capacity survivor not Fourier identity; actual rank may cancel; shuffles cannot be free.
No new current closure; historical limitations remain.</t>
  </si>
  <si>
    <t>https://github.com/AgentSlop-Si/research/blob/main/math/archive/objects/e5/e52478975ec0e501026145bf62e9bd58dde6ea0bb4c0718d7382d5d78d20a06e__REVIEW.md | export SHA256 7375821e269a5e6f7f5b5d9f52787a49d5389398e7a11ab3b868e4edd693eda1</t>
  </si>
  <si>
    <t>For whole-orbit q-kernel compression and minimum cycle-flow compiler, compare exact input families, all-coordinate verification and full cost ledger with Prony, rational generating functions and sparse interpolation; implementation repairs are separate. Preserve this boundary: Fourier factorization does not automatically contain that word.</t>
  </si>
  <si>
    <t>[{"archive_relative_path":"addendum/new_research_addendum_20261010/source_packages/tree_rank_separation_audit_0548/PROOF_AUDIT.md","sha256":"4d66a0e697458f18016e7d6b54eb479b2213bdf11da061e7742977986821fbe9","inspection":"Theorem and/or accepted audit read as inert text in this pass; no supplied program executed, imported, compiled or AST-parsed."},{"archive_relative_path":"addendum/new_research_addendum_20261010/source_packages/tree_rank_separation_audit_0548/CONDITIONING_AUDIT.md","sha256":"0286fa16a796d30ee18f0cd3126a0439e45156d26f6b8ad181fbd72d2b4136ea","inspection":"Theorem and/or accepted audit read as inert text in this pass; no supplied program executed, imported, compiled or AST-parsed."}]</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</si>
  <si>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A compact polynomial or fixed kernel is not an O(N) application oracle. All changed child actions and terminal decoders remain charged. No new current closure; historical limitations remain. Next comparison: Compare exact input families, all-coordinate verification and full…</t>
  </si>
  <si>
    <t>[2026-10-13; accepted-result cutoff 05:16:43 UTC; bounded later acceptance]
OPEN: existing parent; external semantic audit complete, kernel unverified
Earlier dated history (preserved verbatim):
[2026-10-13; accepted-result cutoff 04:23:32 UTC; reviewed-results sync]
OPEN: recurrence parent unchanged; compiler slice narrowed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</si>
  <si>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[2026-10-13; accepted-result cutoff 05:16:43 UTC; bounded later acceptance]
Parent 53 unchanged; semantic audit bounded COMPLETE
Earlier dated history (preserved verbatim):
[2026-10-13; accepted-result cutoff 04:23:32 UTC; reviewed-results sync]
Parent OPEN 53; compiler residual 32; comparison COMPLETE 15
Earlier dated history (preserved verbatim):
Unassigned</t>
  </si>
  <si>
    <r>
      <rPr>
        <rFont val="Arial"/>
        <color rgb="FF1155CC"/>
        <sz val="10.0"/>
        <u/>
      </rPr>
      <t xml:space="preserve">Catalogue: ALG-022
</t>
    </r>
    <r>
      <rPr>
        <rFont val="Arial"/>
        <color rgb="FF1155CC"/>
        <sz val="10.0"/>
        <u/>
      </rPr>
      <t>novelity breakthough: ALG-022</t>
    </r>
  </si>
  <si>
    <t>https://github.com/AgentSlop-Si/research/blob/main/math/archive/objects/bc/bc62a95e8677464a5ecc682f5afc9a62f329a5e08c218e86f1782986b1998ab0__059_bc62a95e8677464a.inert.txt | export SHA256…</t>
  </si>
  <si>
    <t>For graph-cut rank bounds and all-cut capacity survivors, compare the exact grammar and endpoint freedoms with uncertainty, quasiseparable, displacement and graph-induced rank results; scope-specific novelty remains unassessed. Preserve this boundary: Capacity survivor not Fourier identity; actual rank may cancel; shuffles cannot be free.</t>
  </si>
  <si>
    <t>Q04: Final Delvaux–Van Barel 2008 comparison complete. no matching inverse sum separator theorem in DV2008 final; worldwide unresolved. Classical overlap: Flat unitary/support uncertainty background: Theorem 1 and Lemma 2, pp.1588-1589.</t>
  </si>
  <si>
    <t>ALG-024</t>
  </si>
  <si>
    <t>M-FCUT</t>
  </si>
  <si>
    <t>Fourier-cycle sparse-sandwich density</t>
  </si>
  <si>
    <t>Does not produce a faster exact FFT; finite-size threshold and base coefficient model still matter. No new current closure; historical limitations remain. Next comparison: Compare the exact error norm and scale with sparse Fourier recovery, sampling and rank barriers; a…</t>
  </si>
  <si>
    <t>Elementary rough padding and covariance sharpening</t>
  </si>
  <si>
    <t>Accepted supporting lemma for Gaussian path.</t>
  </si>
  <si>
    <t>proved_scoped | REVIEW-08 | Internal scoped outcome. Proof/certificate replay limits: replay_status: uniform_proof_rederived_classical_graph_premise_inspected_fresh_exact_controls_passed
Source identity/access boundary: 
Documented sanitized exports: 4d66a0e697458f18016e7d6b54eb479b2213bdf11da061e7742977986821fbe9. Original-byte gaps remain preserved.</t>
  </si>
  <si>
    <t>At prime p≥3, arbitrary Hamiltonian cycles and complex weights with invertible monomial endpoints give every adjacent-row support union≥ceil(p/2), hence nnz≥ceil(p ceil(p/2)/2). Denominator invertibility unnecessary for density. Primitive-affine triples extend local argument to composite lengths.</t>
  </si>
  <si>
    <r>
      <rPr>
        <rFont val="Arial"/>
        <color rgb="FF1155CC"/>
        <sz val="10.0"/>
        <u/>
      </rPr>
      <t xml:space="preserve">Catalogue: ALG-024
</t>
    </r>
    <r>
      <rPr>
        <rFont val="Arial"/>
        <color rgb="FF1155CC"/>
        <sz val="10.0"/>
        <u/>
      </rPr>
      <t>novelity breakthough: ALG-024</t>
    </r>
  </si>
  <si>
    <t>Sparse sandwich density; prime complex full-spark or explicitly primitive-stride triples.</t>
  </si>
  <si>
    <t>Dense center can be fast; no quadratic work lower bound; arbitrary composite non-affine triples not covered.
No new current closure; historical limitations remain.</t>
  </si>
  <si>
    <t>accepted_scope: Binary-tree Q=I-P has floor((h+1)/4)&lt;=sr(Q^-1)=sr(Q)&lt;=h over every field; nonzero alpha preserves all exact ranks and alpha1/2 gives complex kappa&lt;=3+2sqrt2&lt;6 uniformly.
Model/guards/costs: field_and_grammar: Exact rank statements over every field; conditioning over C with 0&lt;alpha&lt;1/sqrt2. Independent row and column orders and both rectangle orientations. h0 treated separately.
Corrections/rejected extensions: rejected_or_unestablished: No reverse class containment/proper-superset inference
No fixed-tolerance numerical-rank bound
No optimal SSS/HSS storage or published TQS problem resolution</t>
  </si>
  <si>
    <t>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</si>
  <si>
    <t>fresh_checks: 2,232 paired cut ranks over GF2/GF3/GF101
3,432 exact N7 prefix-pair optimization states
Exact parent matrix PP* diagonal identity
proof_basis: Complementary nullity with swapped independent orders, forest matching ranks, interleaved layout, forest linear-rank-width/pathwidth theorem, binary-tree path-removal recurrence, direct diagonal similarity and singular-value estimates.
Review record: research_cycle_2111/review08_separators/PER_ID_OUTCOMES.json; SHA256 77becd6e804712be7e69180f762d4c2a8505f319ccb4771692edc628ab460d38.
Consolidation verifies mapping and hashes; it does not rerun all packet checks. No priority claim.</t>
  </si>
  <si>
    <t>remaining_obligations: Current Q04 separator/deficit closures remain distinct attached results, not equivalent statements of tree row
Current supplement treatment: supplemental_sources: supplements/FOURIER_DEFICIT_SEPARATOR_FUSION.md
supplements/CORE_THEOREMS_SECOND_AUDIT.md
Packet priority qualification: No priority assessment or upgrade in this consolidation.
Historical gaps and historical current-overlay text are preserved in the consolidated ledger and A:V.</t>
  </si>
  <si>
    <t>For fourier-cycle sparse-sandwich density, compare the exact grammar and endpoint freedoms with uncertainty, quasiseparable, displacement and graph-induced rank results; scope-specific novelty remains unassessed. Preserve this boundary: Dense center can be fast; no quadratic work lower bound; arbitrary composite non-affine triples not covered.</t>
  </si>
  <si>
    <t>M-FIXED-BITREV</t>
  </si>
  <si>
    <t>Repeated-bit-reversal finite and uniform cut obstructions</t>
  </si>
  <si>
    <t>Three order1 stages: source uniform cut for N=32m≥64 has13m-square full-rank Fourier block but12m+1 wires. Four stages at N2048: rank683 versus cut676. General repeated-layout growth results retained in source lineage.</t>
  </si>
  <si>
    <t>Fixed scalar scan graph/layout and declared state dimensions; coefficients arbitrary within graph.</t>
  </si>
  <si>
    <t>No universal four-stage exclusion; missing communication/state not represented by graph outside theorem.
No new current closure; historical limitations remain.</t>
  </si>
  <si>
    <t>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</si>
  <si>
    <t>https://github.com/AgentSlop-Si/research/blob/main/math/archive/objects/ec/eced2bc72d85f7cf4666dac4d1ba9faaf2c268cb343bcc497261edd2bb206cad__eced2bc72d85f7cf4666dac4d1ba9faaf2c268cb343bcc497261edd2bb206cad__GAUSSIAN_ALL_LENGTH_AUDIT.md | export…</t>
  </si>
  <si>
    <t>For elementary rough padding and covariance sharpening, compare the exact error norm and scale with sparse Fourier recovery, sampling and rank barriers; a sublinear per-bin scale need not imply meaningful relative-l2 accuracy. Preserve this boundary: Does not produce a faster exact FFT; finite-size threshold and base coefficient model still matter.</t>
  </si>
  <si>
    <t>[2026-10-13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Possibly enormous threshold/constants. Not arbitrary floating exponent range, exact output, per-bin relative error, vanishing epsilon without reanalysis, or stable full FFT. No new current closure; historical limitations remain. Next comparison: Compare the exact error norm and…</t>
  </si>
  <si>
    <t>[2026-10-13; full status reconciliation]
OPEN: historical attribution / primary-source comparison is the leading recorded task. The accepted scoped correctness proof is not being reopened.
Earlier dated history (preserved verbatim):
Fixed-error bounded-input word-RAM theorem review recorded; full evaluator benchmarking remains open</t>
  </si>
  <si>
    <r>
      <rPr>
        <rFont val="Arial"/>
        <color rgb="FF1155CC"/>
        <sz val="10.0"/>
        <u/>
      </rPr>
      <t xml:space="preserve">Catalogue: ALG-025
</t>
    </r>
    <r>
      <rPr>
        <rFont val="Arial"/>
        <color rgb="FF1155CC"/>
        <sz val="10.0"/>
        <u/>
      </rPr>
      <t>novelity breakthough: ALG-025</t>
    </r>
  </si>
  <si>
    <t>https://github.com/AgentSlop-Si/research/blob/main/math/archive/objects/68/6891a88ccd8a8d632ebceeaf5001b116fc7c49f8dcc4871ecb385d71b21588fc__008_6891a88ccd8a8d63.inert.txt | export SHA256…</t>
  </si>
  <si>
    <t>["C07"]</t>
  </si>
  <si>
    <t>[2026-10-13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Weak coordinatewise mass scale can permit all-zero answers for diffuse random signs. No vanishing relative l2 error. Saturation lower bound is only this full packed-row evaluator, not all approximation algorithms. No new current closure; historical limitations remain. Next…</t>
  </si>
  <si>
    <r>
      <rPr>
        <rFont val="Arial"/>
        <color rgb="FF1155CC"/>
        <sz val="10.0"/>
        <u/>
      </rPr>
      <t xml:space="preserve">Catalogue: ALG-026
</t>
    </r>
    <r>
      <rPr>
        <rFont val="Arial"/>
        <color rgb="FF1155CC"/>
        <sz val="10.0"/>
        <u/>
      </rPr>
      <t>novelity breakthough: ALG-026</t>
    </r>
  </si>
  <si>
    <t>For repeated-bit-reversal finite and uniform cut obstructions, compare the exact grammar and endpoint freedoms with uncertainty, quasiseparable, displacement and graph-induced rank results; scope-specific novelty remains unassessed. Preserve this boundary: No universal four-stage exclusion; missing communication/state not represented by graph outside theorem.</t>
  </si>
  <si>
    <t>M-FOUR-STAGE-COLLAPSE</t>
  </si>
  <si>
    <t>https://github.com/AgentSlop-Si/research/blob/main/math/archive/objects/b9/b9de2b6602d025e05c70c4b3a66cbdae61f9338b85b577689b20d89bb4e97974__034_b9de2b6602d025e0.inert.txt | export SHA256…</t>
  </si>
  <si>
    <t>Four-stage bounded-fragmentation collapse</t>
  </si>
  <si>
    <t>For middle multiplication-by3, q(S3 Q S2 Q^−1)≤r3+5r2, so three-stage discrepancy gives2r1+r3+5r2+r4≥c logN−2. Saved bitrev–multiply3–bitrev rank-one layout fails for dyadic N≥2^27. General middle fragmentation yields analogous merged-order bound.</t>
  </si>
  <si>
    <t>Four QS stages; exact middle ordering and endpoint hypotheses inherited from three-stage theorem.</t>
  </si>
  <si>
    <t>Not arbitrary middle permutations; explicit cutoff is conservative; no circuit bound.
No new current closure; historical limitations remain.</t>
  </si>
  <si>
    <t>ALG-027</t>
  </si>
  <si>
    <t>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</si>
  <si>
    <t>Use relative decay assumptions; vanishing multiplier need not give vanishing absolute error. Repeated whole-input selection can lose claimed cost. Planning must bind actual input/tolerance; source code has stale-state hazards. Q09: Rounded subtraction alone is not an energy…</t>
  </si>
  <si>
    <t>Sparse time-surrogate sampling and head/tail planning</t>
  </si>
  <si>
    <t>Base theorem accepted with later planner corrections; stale/cross-input plans are invalid. Related current status (scope, not blanket theorem equivalence): Q09: Proof closed. Exact periodic residual-energy gate permits certified omission of the residual.</t>
  </si>
  <si>
    <r>
      <rPr>
        <rFont val="Arial"/>
        <color rgb="FF1155CC"/>
        <sz val="10.0"/>
        <u/>
      </rPr>
      <t xml:space="preserve">Catalogue: ALG-027
</t>
    </r>
    <r>
      <rPr>
        <rFont val="Arial"/>
        <color rgb="FF1155CC"/>
        <sz val="10.0"/>
        <u/>
      </rPr>
      <t>novelity breakthough: ALG-027</t>
    </r>
  </si>
  <si>
    <t>https://github.com/AgentSlop-Si/research/blob/main/math/archive/objects/91/917aeb770759da19d1bf7011a96bb46ef07c127918fd45e2823b53a54a6651e9__917aeb770759da19d1bf7011a96bb46ef07c127918fd45e2823b53a54a6651e9__SPARSE_SURROGATE_RESEARCH.md | export…</t>
  </si>
  <si>
    <t>For sparse time-surrogate sampling and head/tail planning, compare the exact error norm and scale with sparse Fourier recovery, sampling and rank barriers; a sublinear per-bin scale need not imply meaningful relative-l2 accuracy. Preserve this boundary: Use relative decay assumptions; vanishing multiplier need not give vanishing absolute error.</t>
  </si>
  <si>
    <t>Passing cuts not sufficient; singular endpoint exact rank requires supported-coordinate deletion; no linear-time optimizer or full evaluator.</t>
  </si>
  <si>
    <t>Coarse scale may output all zeros on diffuse spectra. Naive binary64 norms underflow/overflow; no robust arbitrary-input NumPy advantage established. No new current closure; historical limitations remain. Next comparison: Compare the exact error norm and scale with sparse…</t>
  </si>
  <si>
    <t>[{"archive_relative_path":"master/fft_research_master_20261009/additions/0038_construction_and_source_synthesis/reviews/review_two_sided_green/REVIEW.md","sha256":"55c47aaa4673fa4c6d77575ab758a0a27ebd3cfd70d1a5df07648a5a56e180e7","inspection":"Theorem and/or accepted audit read as inert text in this pass; no supplied program executed, imported, compiled or AST-parsed."}]</t>
  </si>
  <si>
    <r>
      <rPr>
        <rFont val="Arial"/>
        <color rgb="FF1155CC"/>
        <sz val="10.0"/>
        <u/>
      </rPr>
      <t xml:space="preserve">Catalogue: ALG-029
</t>
    </r>
    <r>
      <rPr>
        <rFont val="Arial"/>
        <color rgb="FF1155CC"/>
        <sz val="10.0"/>
        <u/>
      </rPr>
      <t>novelity breakthough: ALG-029</t>
    </r>
  </si>
  <si>
    <t>https://github.com/AgentSlop-Si/research/blob/main/math/archive/objects/ab/aba79ba13dfbd987ade52504bafede5be61c39f40d4164c79aa6f17954a7c868__aba79ba13dfbd987__PROOF.md | export SHA256 aba79ba13dfbd987ade52504bafede5be61c39f40d4164c79aa6f17954a7c868…</t>
  </si>
  <si>
    <t>For four-stage bounded-fragmentation collapse, compare the exact grammar and endpoint freedoms with uncertainty, quasiseparable, displacement and graph-induced rank results; scope-specific novelty remains unassessed. Preserve this boundary: Not arbitrary middle permutations; explicit cutoff is conservative; no circuit bound.</t>
  </si>
  <si>
    <t>M-GLOBAL-STAGES</t>
  </si>
  <si>
    <t>Linear-work global stages escaping simple rank gates</t>
  </si>
  <si>
    <t>ALG-030</t>
  </si>
  <si>
    <t>Additional phase structure, other backends or altered intermediate representation outside proof. Native instruction counts not inferred. No new current closure; historical limitations remain. Next comparison: Compare the exact error norm and scale with sparse Fourier recovery,…</t>
  </si>
  <si>
    <t>[2026-10-11 14:07 UTC; exact prior-review reconciliation and fresh bounded replay]
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
Prior dated record, preserved verbatim:
construction excerpts inspected; quantitative theorem audits need reconciliation
Related current status (scope, not blanket theorem equivalence): Q06: Proof closed. Macro compiler retained; paid dyadic prefix balancing added in S1.</t>
  </si>
  <si>
    <t>Strong-scale head/tail pruning counterexample</t>
  </si>
  <si>
    <t>[2026-10-11 14:07 UTC; exact prior-review reconciliation and fresh bounded replay]
Exact theorem/body/coverage/seal binding and quantitative proof-boundary reconciliation for six source objects, with fresh source-independent replay of all four finite Laplacian certificates. External novelty remains unassessed; no source-program execution or blanket implementation certification.
Prior dated record, preserved verbatim:
R1: exact catalogue statement, proof/status qualifiers and current related overlays screened; full proof and model-matched external novelty unassessed for this row in this pass</t>
  </si>
  <si>
    <t>Accepted exact algorithm-specific negative result.</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</si>
  <si>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Prior dated record, preserved verbatim:
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</si>
  <si>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Q05: Proof closed. Endpoint minimax and odd-moment bounds retained. Deficit invariant extends the block-rank/gap argument to arbitrary finite abelian groups.</t>
  </si>
  <si>
    <t>[2026-10-11 14:07 UTC; exact prior-review reconciliation and fresh bounded replay]
Single-stage constructions, not Fourier factorization. Parity: even positive N and stated field/pivot guards. Random SPD and unitary expansion:16|N,N&gt;=32 and ideal uniform paths; O(N) oracle setup or expected O(N) exact rejection sampling. Grid:real even L&gt;=4,N=L^2. Unitary leaf formula requires positive tree depth; normalized complex and unnormalized modular operators distinguished.
Prior dated record, preserved verbatim:
Single constructed stage, not Fourier factorization; randomness/exact field and pivot hypotheses as specified.</t>
  </si>
  <si>
    <r>
      <rPr>
        <rFont val="Arial"/>
        <color rgb="FF1155CC"/>
        <sz val="10.0"/>
        <u/>
      </rPr>
      <t xml:space="preserve">Catalogue: ALG-030
</t>
    </r>
    <r>
      <rPr>
        <rFont val="Arial"/>
        <color rgb="FF1155CC"/>
        <sz val="10.0"/>
        <u/>
      </rPr>
      <t>novelity breakthough: ALG-030</t>
    </r>
  </si>
  <si>
    <t>[2026-10-11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This pass inspected construction/status excerpts, not every all-order probability/singular-value proof. Exact constants and latest theorem-level audit require further reconciliation before ranking. No Fourier synthesis claimed.
Q06: Need a concrete non-Fourier family with paid envelopes and scaled-template budget. Implementation: Implementation pending</t>
  </si>
  <si>
    <t>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</si>
  <si>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https://github.com/AgentSlop-Si/research/blob/main/math/archive/objects/d7/d72c0c9a6c465003348f48324c3c3328f34696f564a33681bffa1057313b6e7b__d72c0c9a6c465003348f48324c3c3328f34696f564a33681bffa1057313b6e7b__README.md | export SHA256…</t>
  </si>
  <si>
    <t>Q05: General deficit extension is tracked separately. Implementation: Not applicable to abstract proof</t>
  </si>
  <si>
    <t>[2026-10-11 14:07 UTC; exact prior-review reconciliation and fresh bounded replay]
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
Prior dated record, preserved verbatim:
https://github.com/AgentSlop-Si/research/blob/main/math/archive/objects/c2/c2910b74adec2a840e4c96ac837fa0c9dcacc36a3072b4caafd5301778845d4f__123_c2910b74adec2a84.md | export SHA256 c2910b74adec2a840e4c96ac837fa0c9dcacc36a3072b4caafd5301778845d4f
https://github.com/AgentSlop-Si/research/blob/main/math/archive/objects/bb/bb50b47b4dd8e085a123bf7cdc61596465d895937550a15388a1d39ac78b8ec7__70_bb50b47b4dd8e085.md | export SHA256 bb50b47b4dd8e085a123bf7cdc61596465d895937550a15388a1d39ac78b8ec7
https://github.com/AgentSlop-Si/research/blob/main/math/archive/objects/c6/c61066edce57927b68a29c8939f54e7c1284c730d10e857fe171ad05de8b1005__75_c61066edce57927b.md | export SHA256 c61066edce57927b68a29c8939f54e7c1284c730d10e857fe171ad05de8b1005
https://github.com/AgentSlop-Si/research/blob/main/math/archive/objects/bb/bbcae332d0a0f510924a185a7cfe17f0dbce69abdd2d69cb5bf820ec36877fac__40_bbcae332d0a0f510.md | export SHA256 bbcae332d0a0f510924a185a7cfe17f0dbce69abdd2d69cb5bf820ec36877fac
https://github.com/AgentSlop-Si/research/blob/main/math/archive/objects/86/86f6a5c8be17e1e75f3e55f5f5b8bf14996d29e95cdeccc06ece06254e6b0530__083_86f6a5c8be17e1e7.inert.txt | export SHA256 86f6a5c8be17e1e75f3e55f5f5b8bf14996d29e95cdeccc06ece06254e6b0530
Q06 current accepted scope: https://docs.google.com/spreadsheets/d/1BHaGJHkXxf_UfZdyTKF2zrWNFzIP4IvhaqFMj-83BjU/edit#gid=1877766156&amp;range=A9:V9</t>
  </si>
  <si>
    <t>For strong-scale head/tail pruning counterexample, compare the exact error norm and scale with sparse Fourier recovery, sampling and rank barriers; a sublinear per-bin scale need not imply meaningful relative-l2 accuracy. Preserve this boundary: Additional phase structure, other backends or altered intermediate representation outside proof.</t>
  </si>
  <si>
    <t>proved_scoped | REVIEW-08 | Internal scoped outcome. Proof/certificate replay limits: replay_status: uniform_proof_rederived_fresh_generic_exact_controls_passed_N64_witness_not_replayed
Source identity/access boundary: 
Documented sanitized exports: 55c47aaa4673fa4c6d77575ab758a0a27ebd3cfd70d1a5df07648a5a56e180e7. Original-byte gaps remain preserved.</t>
  </si>
  <si>
    <t>ALG-031</t>
  </si>
  <si>
    <t>Nonunit/gcd and phase period guards matter. Faster common-slope factorization cannot be advertised for arbitrary varying slopes. No new current closure; historical limitations remain. Next comparison: Compare the exact error norm and scale with sparse Fourier recovery, sampling…</t>
  </si>
  <si>
    <t>Affine-chirp sketch exact decoder</t>
  </si>
  <si>
    <t>accepted_scope: Exact inverse rectangle matching oracle with mapped independent endpoints; moving-interface product budgets; submodular two-stage search objective; coset singular spectrum. Current deficit/minimax overlays preserved with separate scope.
Model/guards/costs: field_and_grammar: Exact oracle over stipulated fields. Exact unchanged-set endpoint rank requires nonsingular masks; singular masks require coordinate deletion. Complex normalization and positivity for spectrum/gaps/deficit.
Corrections/rejected extensions: rejected_or_unestablished: No O(N) global interface optimizer
Passing every capacity test does not synthesize phases
No finite-field norm conclusion from modular ranks</t>
  </si>
  <si>
    <t>Accepted decoder of sketch, not exact original DFT.</t>
  </si>
  <si>
    <r>
      <rPr>
        <rFont val="Arial"/>
        <color rgb="FF1155CC"/>
        <sz val="10.0"/>
        <u/>
      </rPr>
      <t xml:space="preserve">Catalogue: ALG-031
</t>
    </r>
    <r>
      <rPr>
        <rFont val="Arial"/>
        <color rgb="FF1155CC"/>
        <sz val="10.0"/>
        <u/>
      </rPr>
      <t>novelity breakthough: ALG-031</t>
    </r>
  </si>
  <si>
    <t>https://github.com/AgentSlop-Si/research/blob/main/math/archive/objects/95/958a37ab8f0db835a83a62135b8b704533cce88f0f774667799da681b20d126a__958a37ab8f0db835__DECODER.md | export SHA256…</t>
  </si>
  <si>
    <t>fresh_checks: 1,125 inverse rectangles
256 product-interface bounds
16,384 submodularity inequalities
94 coset exact ranks
proof_basis: Complementary nullity; forest unique perfect matching; intact-cycle guards; product interface split; matroid submodularity; character repetition spectrum; complementary Gram fourth moment for deficit extension.
Review record: research_cycle_2111/review08_separators/PER_ID_OUTCOMES.json; SHA256 77becd6e804712be7e69180f762d4c2a8505f319ccb4771692edc628ab460d38.
Consolidation verifies mapping and hashes; it does not rerun all packet checks. No priority claim.</t>
  </si>
  <si>
    <t>For affine-chirp sketch exact decoder, compare the exact error norm and scale with sparse Fourier recovery, sampling and rank barriers; a sublinear per-bin scale need not imply meaningful relative-l2 accuracy. Preserve this boundary: Nonunit/gcd and phase period guards matter.</t>
  </si>
  <si>
    <t>ALG-032</t>
  </si>
  <si>
    <t>remaining_obligations: Historical source-specific N64 four-branch witness not freshly reconstructed; retained historical reviewed evidence
Current Q05 wider endpoint/deficit closures remain separately scoped
Current supplement treatment: supplemental_sources: supplements/FOURIER_DEFICIT_SEPARATOR_FUSION.md
supplements/FINAL_THEOREMS.md
supplements/CORE_THEOREMS_SECOND_AUDIT.md
Packet priority qualification: No priority assessment or upgrade in this consolidation.
Historical gaps and historical current-overlay text are preserved in the consolidated ledger and A:V.</t>
  </si>
  <si>
    <t>Changing measurements or adding raw input leaves model; repaired phase does not validate adjoint decoder. No new current closure; historical limitations remain. Next comparison: Compare the exact error norm and scale with sparse Fourier recovery, sampling and rank barriers; a…</t>
  </si>
  <si>
    <t>Chirp-sketch collisions and decoder failures</t>
  </si>
  <si>
    <t>Accepted exact collision obstruction; 2Mth-root CAZAC phase removes this collision but natural adjoint has separate failure.</t>
  </si>
  <si>
    <r>
      <rPr>
        <rFont val="Arial"/>
        <color rgb="FF1155CC"/>
        <sz val="10.0"/>
        <u/>
      </rPr>
      <t xml:space="preserve">Catalogue: ALG-032
</t>
    </r>
    <r>
      <rPr>
        <rFont val="Arial"/>
        <color rgb="FF1155CC"/>
        <sz val="10.0"/>
        <u/>
      </rPr>
      <t>novelity breakthough: ALG-032</t>
    </r>
  </si>
  <si>
    <t>For linear-work global stages escaping simple rank gates, compare the exact grammar and endpoint freedoms with uncertainty, quasiseparable, displacement and graph-induced rank results; scope-specific novelty remains unassessed. Preserve this boundary: Retain ideal uniform-range sampling or expected-linear exact rejection-sampling setup, exact field/routing charges, finite-field pivot guards, and unitary tree leaf formula L&gt;=1 (L=0 contribution is1).</t>
  </si>
  <si>
    <t>https://github.com/AgentSlop-Si/research/blob/main/math/archive/objects/50/504e7f01540b55df9a65692fe6d79e87fee014e7b08ab7f50f0bf499239aad55__504e7f01540b55df__AFFINE_RESONANCE.md | export SHA256…</t>
  </si>
  <si>
    <t>M-HARPER</t>
  </si>
  <si>
    <t>For chirp-sketch collisions and decoder failures, compare the exact error norm and scale with sparse Fourier recovery, sampling and rank barriers; a sublinear per-bin scale need not imply meaningful relative-l2 accuracy. Preserve this boundary: Changing measurements or adding raw input leaves model; repaired phase does not validate adjoint decoder.</t>
  </si>
  <si>
    <t>Parity-resolved Harper polynomial depth</t>
  </si>
  <si>
    <t>ALG-033</t>
  </si>
  <si>
    <t>[2026-10-11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Row-specific inherited assessment: Unresolved worldwide priority; negative search results are not novelty proof.</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</si>
  <si>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source proof inspected; inherited internal acceptance, no separate current replay</t>
  </si>
  <si>
    <t>[2026-10-11 23:11 UTC; independently accepted bounded Harper literature comparison]
[2026-10-11 23:00 UTC; bounded parity-polynomial primary-source comparison]
Body-read primary-source comparison at the exact accepted N=4m complex/normalized-Fourier scope. Conventions, matrix scaling, endpoint coefficients and secular-versus-interpolation distinction mapped explicitly. No archived executable ran and no fresh full matrix replay occurred. See PRIMARY_SOURCE_LEDGER.json and THEOREM_COMPARISON.json.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Direct upstream proof and audit scope checked; exact theorem-to-review binding restored. All 382 source occurrences and 8 audit-capsule entries match. Eleven saved result summaries pass scalar arithmetic/convention checks; no fresh full matrix replay or external novelty review.
Prior dated record, preserved verbatim:
R1: exact catalogue statement, proof/status qualifiers and current related overlays screened; full proof and model-matched external novelty unassessed for this row in this pass</t>
  </si>
  <si>
    <t>For N divisible4, periodic H=Z+Z^−1+D+D^−1 has two zero modes with distinct Fourier eigenvalues. Thus F≠f(H). In parity resolution F=p_+(H)(I+J)/2+p_−(H)(I−J)/2, exact degrees are N/2 and N/2−2, with leading even coefficient1/(2sqrtN). Fixed-stage dual Weyl gauge equations reduce to simultaneous monomial similarity and graph cocycles.</t>
  </si>
  <si>
    <t>Complex normalized Fourier; one commuting Harper functional calculus; fixed-stage gauges.</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</si>
  <si>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Source proof read; attached saved audit is for downstream gauge gate, not independent replay of every Harper finite certificate. General noncommuting functional calculus untouched.
No new current closure; historical limitations remain.</t>
  </si>
  <si>
    <t>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t>
  </si>
  <si>
    <t>Direct composite covariance and false adaptive certificate</t>
  </si>
  <si>
    <t>[2026-10-11 23:11 UTC; independently accepted bounded Harper literature comparison]
[2026-10-11 23:00 UTC; bounded parity-polynomial primary-source comparison]
Bounded comparison complete. Optional historical-priority follow-up: acquire and read DS1982, K1993 and B2000M full bodies through permitted sources; compare an exact printed degree/coefficient identity if found. Failed search is not novelty evidence.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Compare exact parity minimal degrees N/2 and N/2-2 and leading coefficients with primary Harper/discrete-Fourier eigenbasis literature. Separate known Harper commutation/double zero/parity structures from any sharper exact-degree contribution; no priority inference from a negative search.
Prior dated record, preserved verbatim:
Compare the exact grammar and endpoint freedoms with uncertainty, quasiseparable, displacement and graph-induced rank results; scope-specific novelty remains unassessed.</t>
  </si>
  <si>
    <t>[2026-10-11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</si>
  <si>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[2026-10-13; full status reconciliation]
OPEN: implementation, costing, integration or a stronger extension remains; the earlier accepted scoped result is retained.
Earlier dated history (preserved verbatim):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t>
  </si>
  <si>
    <t>[2026-10-11 14:12 UTC; restored direct upstream proof-audit binding]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
Prior dated record, preserved verbatim:
https://github.com/AgentSlop-Si/research/blob/main/math/archive/objects/0e/0e8b143e730ccb7aceeab4a0f32f63be7f02fc851fad20c04d61ddb460393796__PRIOR_PHASE18_THEOREM.md | export SHA256 0e8b143e730ccb7aceeab4a0f32f63be7f02fc851fad20c04d61ddb460393796
https://github.com/AgentSlop-Si/research/blob/main/math/archive/objects/da/da23be1453da3839500aa84999b62ddb51484b7bb2d5ca9b99b7c935ee8ff3f7__PRIOR_PHASE19_THEOREM.md | export SHA256 da23be1453da3839500aa84999b62ddb51484b7bb2d5ca9b99b7c935ee8ff3f7
https://github.com/AgentSlop-Si/research/blob/main/math/archive/objects/25/258fdfefc49efdfbd726c715edf273b253b1d470a8353c8fe002e2c3fe4de3e6__REVIEW.md | export SHA256 a7b908bc8082860fed4f2e040ba5d5f1087cd1ea1f71a4d11d14ad5dabd215f8</t>
  </si>
  <si>
    <t>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t>
  </si>
  <si>
    <r>
      <rPr>
        <rFont val="Arial"/>
        <color rgb="FF1155CC"/>
        <sz val="10.0"/>
        <u/>
      </rPr>
      <t xml:space="preserve">Catalogue: ALG-033
</t>
    </r>
    <r>
      <rPr>
        <rFont val="Arial"/>
        <color rgb="FF1155CC"/>
        <sz val="10.0"/>
        <u/>
      </rPr>
      <t>novelity breakthough: ALG-033</t>
    </r>
  </si>
  <si>
    <t>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t>
  </si>
  <si>
    <t>2026-10-11 22:52 UTC</t>
  </si>
  <si>
    <t>["C11"]</t>
  </si>
  <si>
    <t>[2026-10-11 23:11 UTC; independently accepted bounded Harper literature comparison]
[2026-10-11 23:00 UTC; bounded parity-polynomial primary-source comparison]
BODY-READ SCOPED COMPARISON WITH ACCESS LIMITATIONS. Prior sector structure and standard algebra distinguished from the accepted assembled sharp identity. Exact printed antecedent and worldwide priority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SCREENED ONLY: exact statement/status checked; external historical novelty unassessed for this row in this pass</t>
  </si>
  <si>
    <t>[2026-10-13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Six failures include huge error and infinities; row-count helper for p in[1/4,1/2) overflows before cap because bound does not decay. These failures do not refute Gaussian padded theorem. No new current closure; historical limitations remain. Next comparison: Compare the exact…</t>
  </si>
  <si>
    <t>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</si>
  <si>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[2026-10-13; source cutoff 10:52 UTC; newly recovered-source proposal]
OPEN: executor, decoder and implementation; corrected error-scale comparison accepted
Earlier dated history (preserved verbatim):
[2026-10-13; full status reconciliation]
OPEN: historical attribution / primary-source comparison is the leading recorded task. The accepted scoped correctness proof is not being reopened.
Earlier dated history (preserved verbatim):
Exact recurrence and error bounds reviewed; numerical executor and helper defects remain</t>
  </si>
  <si>
    <t>M-LOCAL-ANNIHILATOR</t>
  </si>
  <si>
    <t>[2026-10-13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Algebraic scoped statements survive; actual numeric and helper defects recorded.</t>
  </si>
  <si>
    <t>Local annihilator and three-stage layout witnesses</t>
  </si>
  <si>
    <r>
      <rPr>
        <rFont val="Arial"/>
        <color rgb="FF1155CC"/>
        <sz val="10.0"/>
        <u/>
      </rPr>
      <t xml:space="preserve">Catalogue: ALG-034
</t>
    </r>
    <r>
      <rPr>
        <rFont val="Arial"/>
        <color rgb="FF1155CC"/>
        <sz val="10.0"/>
        <u/>
      </rPr>
      <t>novelity breakthough: ALG-034</t>
    </r>
  </si>
  <si>
    <t>[2026-10-13 12:24:37 UTC; frozen accepted-source cutoff]
ALG034-RESIDUAL: libfile_d7058bc886f8819183ae63fee59fc4de; archive SHA-256 e11e1e46b9b480fde53cc8fe5ebebc560be4b8e57a04779957af2866d8d16d0c
Earlier dated history (preserved verbatim):
[2026-10-13; source cutoff 10:52 UTC; newly recovered-source proposal]
ALG034: sources/ALG034/REPORT.md; SHA-256 ca1d51b0d9792823d9ef69048a2cc63b356e327123ccfc5ecf520a887de45037
Earlier dated history (preserved verbatim):
https://github.com/AgentSlop-Si/research/blob/main/math/archive/objects/91/912610166b4c74a0e3e77a076560f1f1ef7edf854ec6fbfd879920692d75a94e__REVIEW_REPORT.md | export SHA256 912610166b4c74a0e3e77a076560f1f1ef7edf854ec6fbfd879920692d75a94e</t>
  </si>
  <si>
    <t>Interior windowW has annihilator dimension≥W−2r. Casoratian of s independent widthw polynomials has degree≤s(w−s) after removing z^(s(s−1)/2) and is nonzero. Boundary-aware construction gives explicit rank-one two-stage witness forN≥18. Three-stage equality requires rankT[I,J]≤2r1+2r3+r2+k(layout), with endpoint improvements.</t>
  </si>
  <si>
    <t>Natural/affine Fourier endpoints; exact primitive-root field; QS cuts include degenerate generators.</t>
  </si>
  <si>
    <t>Does not improve stronger existentialN17 cutoff; nonaffine endpoints require actual blockrank. Internal-phase finite exclusions remain fixed generator families.
No new current closure; historical limitations remain.</t>
  </si>
  <si>
    <t>ALG-035</t>
  </si>
  <si>
    <t>https://github.com/AgentSlop-Si/research/blob/main/math/archive/objects/68/6820cf31449104ae3066ddc38d4b2f578199884c4ad80ca8681f7c58fd21d031__117_MULTISTAGE_PHASE28_AUDIT.md | export SHA256 1ddd61354596af92414ecc59a0b2bda45bf7ad984da08413acb315894324381a</t>
  </si>
  <si>
    <t>Constant-row approximation cannot become exact by uncharged full frame. Physical block map singular values differ from normalized summary map; no hidden free recovered inputs. No new current closure; historical limitations remain. Next comparison: Compare the exact error norm…</t>
  </si>
  <si>
    <t>Complete exact phase-frame collapse</t>
  </si>
  <si>
    <t>Accepted known identity, not exact fast upgrade.</t>
  </si>
  <si>
    <r>
      <rPr>
        <rFont val="Arial"/>
        <color rgb="FF1155CC"/>
        <sz val="10.0"/>
        <u/>
      </rPr>
      <t xml:space="preserve">Catalogue: ALG-035
</t>
    </r>
    <r>
      <rPr>
        <rFont val="Arial"/>
        <color rgb="FF1155CC"/>
        <sz val="10.0"/>
        <u/>
      </rPr>
      <t>novelity breakthough: ALG-035</t>
    </r>
  </si>
  <si>
    <t>https://github.com/AgentSlop-Si/research/blob/main/math/archive/objects/50/501df22ab5eca82a91584f5a9688f6bffc29204d24f79a61ec608f78586aacd2__501df22ab5eca82a91584f5a9688f6bffc29204d24f79a61ec608f78586aacd2__INTEGRATED_RESULTS.md | export SHA256…</t>
  </si>
  <si>
    <t>For complete exact phase-frame collapse, compare the exact error norm and scale with sparse Fourier recovery, sampling and rank barriers; a sublinear per-bin scale need not imply meaningful relative-l2 accuracy. Preserve this boundary: Constant-row approximation cannot become exact by uncharged full frame.</t>
  </si>
  <si>
    <t>No universal FFT lower bound; finite-field additive uncertainty not imported from prime complex case; dense structured repairs remain possible.</t>
  </si>
  <si>
    <t>ALG-036</t>
  </si>
  <si>
    <t>No alpha=1/2 conclusion. Arbitrary rank deficit alone insufficient: random omission of one coordinate is countercontrol. Does not conflict with alpha&lt;1/2 approximation. No new current closure; historical limitations remain. Next comparison: Compare the exact error norm and…</t>
  </si>
  <si>
    <t>Gaussian measurement-rank strong-accuracy barrier</t>
  </si>
  <si>
    <t>Accepted all-size probability proof, scope corrected.</t>
  </si>
  <si>
    <r>
      <rPr>
        <rFont val="Arial"/>
        <color rgb="FF1155CC"/>
        <sz val="10.0"/>
        <u/>
      </rPr>
      <t xml:space="preserve">Catalogue: ALG-036
</t>
    </r>
    <r>
      <rPr>
        <rFont val="Arial"/>
        <color rgb="FF1155CC"/>
        <sz val="10.0"/>
        <u/>
      </rPr>
      <t>novelity breakthough: ALG-036</t>
    </r>
  </si>
  <si>
    <t>[{"archive_relative_path":"master/fft_research_master_20261009/additions/0038_construction_and_source_synthesis/reviews/review_hero17_phase12/PHASE12_AUDIT.md","sha256":"de519608a7ea065ea1278805d3b987ae9aa4a2b6001aa5a4202c135bc3e8ec9a","inspection":"Theorem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</si>
  <si>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For gaussian measurement-rank strong-accuracy barrier, compare the exact error norm and scale with sparse Fourier recovery, sampling and rank barriers; a sublinear per-bin scale need not imply meaningful relative-l2 accuracy. Preserve this boundary: No alpha=1/2 conclusion.</t>
  </si>
  <si>
    <t>ALG-037</t>
  </si>
  <si>
    <t>Does not exclude v4 importance sampling (input dependent) or v6 coordinate median (nonlinear). No new current closure; historical limitations remain. Next comparison: Compare the exact error norm and scale with sparse Fourier recovery, sampling and rank barriers; a sublinear…</t>
  </si>
  <si>
    <t>Input-independent linear-sketch strong-scale rank barrier</t>
  </si>
  <si>
    <t>Accepted scoped barrier.</t>
  </si>
  <si>
    <r>
      <rPr>
        <rFont val="Arial"/>
        <color rgb="FF1155CC"/>
        <sz val="10.0"/>
        <u/>
      </rPr>
      <t xml:space="preserve">Catalogue: ALG-037
</t>
    </r>
    <r>
      <rPr>
        <rFont val="Arial"/>
        <color rgb="FF1155CC"/>
        <sz val="10.0"/>
        <u/>
      </rPr>
      <t>novelity breakthough: ALG-037</t>
    </r>
  </si>
  <si>
    <t>https://github.com/AgentSlop-Si/research/blob/main/math/archive/objects/a4/a43000db2239e4d79eae277cd40055e2b0cfab0c9ae38b0ab8238f34865493cc__RECOVERED_RESEARCH.md | export SHA256 a43000db2239e4d79eae277cd40055e2b0cfab0c9ae38b0ab8238f34865493cc</t>
  </si>
  <si>
    <t>For input-independent linear-sketch strong-scale rank barrier, compare the exact error norm and scale with sparse Fourier recovery, sampling and rank barriers; a sublinear per-bin scale need not imply meaningful relative-l2 accuracy. Preserve this boundary: Does not exclude v4 importance sampling (input dependent) or v6 coordinate median (nonlinear).</t>
  </si>
  <si>
    <t>For local annihilator and three-stage layout witnesses, compare the exact grammar and endpoint freedoms with uncertainty, quasiseparable, displacement and graph-induced rank results; scope-specific novelty remains unassessed. Preserve this boundary: Does not improve stronger existentialN17 cutoff; nonaffine endpoints require actual blockrank.</t>
  </si>
  <si>
    <t>ALG-038</t>
  </si>
  <si>
    <t>M-MGG-CAPACITY</t>
  </si>
  <si>
    <t>Hamiltonian expander capacity escape</t>
  </si>
  <si>
    <t>Not end-to-end implemented linear-time FFT, exact output, or practical speed claim. Zero residual after median does not erase source/target rounding errors. Q09: Rounded subtraction alone is not an energy certificate. Implementation: Implementation pending Matching S33 review…</t>
  </si>
  <si>
    <t>Residual-certified finite-word Green/median bridge</t>
  </si>
  <si>
    <t>Every dyadic N≥2^17 admits8 O(N)-enumerable Hamiltonian cycles with three-copy aggregate incoming capacity&gt;N/2 on every balanced common subset. Hierarchical exact edit count multiplies by4; margins768·4^ℓ and15360·4^ℓ for certified seeds.</t>
  </si>
  <si>
    <t>[2026-10-13; full status reconciliation]
OPEN: historical attribution / primary-source comparison is the leading recorded task. The accepted scoped correctness proof is not being reopened.
Earlier dated history (preserved verbatim):
Conditional all-N completion review recorded; integrated decoder and concrete word costs remain open</t>
  </si>
  <si>
    <t>MGG square/rectangular quotient and splicing; common-subset complementary edge counts only.</t>
  </si>
  <si>
    <t>No moving-interface separator sufficiency, actual rank attainment, phase coefficients, compatible full Fourier lift or cost advantage.
No new current closure; historical limitations remain.</t>
  </si>
  <si>
    <t>Historical S33 static exact-scope audit located; canonical linked control-variate reviews are not an independent all-N Green-bridge proof. S33 records general_correctness_proved=false and 33 numerical controls using a DFT oracle. No falsity of the residual implication is…</t>
  </si>
  <si>
    <t>proved_scoped | REVIEW-08 | Internal scoped outcome. Proof/certificate replay limits: replay_status: uniform_proof_rederived_fresh_exact_boundary_controls_passed
Source identity/access boundary: 
Documented sanitized exports: de519608a7ea065ea1278805d3b987ae9aa4a2b6001aa5a4202c135bc3e8ec9a. Original-byte gaps remain preserved.</t>
  </si>
  <si>
    <t>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</si>
  <si>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r>
      <rPr>
        <rFont val="Arial"/>
        <color rgb="FF1155CC"/>
        <sz val="10.0"/>
        <u/>
      </rPr>
      <t xml:space="preserve">Catalogue: ALG-038
</t>
    </r>
    <r>
      <rPr>
        <rFont val="Arial"/>
        <color rgb="FF1155CC"/>
        <sz val="10.0"/>
        <u/>
      </rPr>
      <t>novelity breakthough: ALG-038</t>
    </r>
  </si>
  <si>
    <t>accepted_scope: Invertible low-rank-corrected sparse-inverse products satisfy complex support uncertainty gates; consecutive-row sparse rigidity holds over any exact splitting field. Historical execution-cost correction retained.
Model/guards/costs: field_and_grammar: Complex product inequality s(r+1)^2&gt;=N; complex prime additive inequality (s+1)(r+1)&gt;=p+1. Arbitrary exact-field row-sparse bound floor(N/(s+1)). Invertible square base/stage factors required.
Corrections/rejected extensions: rejected_or_unestablished: No transfer of complex prime additive uncertainty to all splitting fields
No rank(F-S)&gt;=N-s strengthening
No universal per-layer work charge or unrestricted FFT lower bound
Unshared variable exponentiation is not a linear field schedule</t>
  </si>
  <si>
    <t>https://github.com/AgentSlop-Si/research/blob/main/math/archive/objects/2c/2c4633dd25bfeb3c551dc5e14b446544b5f5dab51cfbf16bab824c21b0049431__014_2c4633dd25bfeb3c.md | export SHA256 2c4633dd25bfeb3c551dc5e14b446544b5f5dab51cfbf16bab824c21b0049431…</t>
  </si>
  <si>
    <t>fresh_checks: 320 row-sparse perturbation controls
Exact GF8 primitive-order7 support3/output4 counterexample
proof_basis: Stage inverse-difference identity, ordered product telescoping, multiplicative column support, kernel vector and complex uncertainty; separate Vandermonde proof for row-sparse rigidity.
Review record: research_cycle_2111/review08_separators/PER_ID_OUTCOMES.json; SHA256 77becd6e804712be7e69180f762d4c2a8505f319ccb4771692edc628ab460d38.
Consolidation verifies mapping and hashes; it does not rerun all packet checks. No priority claim.</t>
  </si>
  <si>
    <t>For residual-certified finite-word green/median bridge, compare the exact error norm and scale with sparse Fourier recovery, sampling and rank barriers; a sublinear per-bin scale need not imply meaningful relative-l2 accuracy. Preserve this boundary: Not end-to-end implemented linear-time FFT, exact output, or practical speed claim.</t>
  </si>
  <si>
    <t>remaining_obligations: None for stated representation inequalities; primitive setup and bit/numerical costs remain separate
Current supplement treatment: 
Packet priority qualification: No priority assessment or upgrade in this consolidation.
Historical gaps and historical current-overlay text are preserved in the consolidated ledger and A:V.</t>
  </si>
  <si>
    <t>ALG-039</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</si>
  <si>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</si>
  <si>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Marked-tree constant-input jets and forbidden-run frontiers</t>
  </si>
  <si>
    <t>Accepted scoped jet/frontier theorem.</t>
  </si>
  <si>
    <r>
      <rPr>
        <rFont val="Arial"/>
        <color rgb="FF1155CC"/>
        <sz val="10.0"/>
        <u/>
      </rPr>
      <t xml:space="preserve">Catalogue: ALG-039
</t>
    </r>
    <r>
      <rPr>
        <rFont val="Arial"/>
        <color rgb="FF1155CC"/>
        <sz val="10.0"/>
        <u/>
      </rPr>
      <t>novelity breakthough: ALG-039</t>
    </r>
  </si>
  <si>
    <t>https://github.com/AgentSlop-Si/research/blob/main/math/archive/objects/e3/e3cd7602ca18450ed32c4e808de20fe036b61030b837511a768d22b6f3af6c7f__ROOT_POLE_CANCELLATION_AND_LINEAR_TREE_JET.md | export SHA256…</t>
  </si>
  <si>
    <t>For marked-tree constant-input jets and forbidden-run frontiers, compare classical volume, uncertainty, Schur and selected-output tools under the exact source/retained-state interface; account for normalization and information dimension. Preserve this boundary: Recursively produced polynomial right-hand sides require coefficient convolution not charged by constant-input proof.</t>
  </si>
  <si>
    <t>ALG-040</t>
  </si>
  <si>
    <t>No closed faster Fourier recurrence. Cancellation/depathing must count free-boundary source costs rather than assuming independent packet work. No new current closure; historical limitations remain. Next comparison: Compare classical volume, uncertainty, Schur and…</t>
  </si>
  <si>
    <t>Weighted marker-cut source preparation</t>
  </si>
  <si>
    <t>For hamiltonian expander capacity escape, compare the exact grammar and endpoint freedoms with uncertainty, quasiseparable, displacement and graph-induced rank results; scope-specific novelty remains unassessed. Preserve this boundary: No moving-interface separator sufficiency, actual rank attainment, phase coefficients, compatible full Fourier lift or cost advantage.</t>
  </si>
  <si>
    <t>Accepted identity/source improvement with unresolved retained solve.</t>
  </si>
  <si>
    <t>M-MOVING-SPARSE</t>
  </si>
  <si>
    <r>
      <rPr>
        <rFont val="Arial"/>
        <color rgb="FF1155CC"/>
        <sz val="10.0"/>
        <u/>
      </rPr>
      <t xml:space="preserve">Catalogue: ALG-040
</t>
    </r>
    <r>
      <rPr>
        <rFont val="Arial"/>
        <color rgb="FF1155CC"/>
        <sz val="10.0"/>
        <u/>
      </rPr>
      <t>novelity breakthough: ALG-040</t>
    </r>
  </si>
  <si>
    <t>Moving-interface sparse-reference inverse gate</t>
  </si>
  <si>
    <t>https://github.com/AgentSlop-Si/research/blob/main/math/archive/objects/ae/ae3357205b8a8b30b0057c07fbe4063038b8d5adbbffec871efb1eecfc82a209__INDEPENDENT_MARKER_CUT_AUDIT.md | export SHA256…</t>
  </si>
  <si>
    <t>If each inverse factor is row-d_j-sparse plus rank-r_j error, full inverse is row-Πd_j-sparse plus rank≤Σr_j error. Fourier requires floor(N/(Πd_j+1))≤Σr_j. Moving twisted bit-reversal carries corresponding sqrt-depth gates.</t>
  </si>
  <si>
    <t>Products of fixed linear factors, charged routing and exact Fourier.</t>
  </si>
  <si>
    <t>No bound from sparse-baseline degrees when factors are additive sums with dense inverses; zero-parameter support degeneracy explicitly retained.
No new current closure; historical limitations remain.</t>
  </si>
  <si>
    <t>For weighted marker-cut source preparation, compare classical volume, uncertainty, Schur and selected-output tools under the exact source/retained-state interface; account for normalization and information dimension. Preserve this boundary: No closed faster Fourier recurrence.</t>
  </si>
  <si>
    <t>ALG-041</t>
  </si>
  <si>
    <t>https://github.com/AgentSlop-Si/research/blob/main/math/archive/objects/d8/d8d6ea52d7260588d0f7eadaa01594922595d4658132cd455b31dd63ffb2dfc3__INDEPENDENT_REVIEW.md | export SHA256 d8d6ea52d7260588d0f7eadaa01594922595d4658132cd455b31dd63ffb2dfc3</t>
  </si>
  <si>
    <t>Row normalization destroys this determinant witness; arbitrary coefficient gains or different source interfaces escape. Exact alias identities do not causally compute future states. No new current closure; historical limitations remain. Next comparison: Compare classical…</t>
  </si>
  <si>
    <t>Bounded-coefficient exposed-source packet obstruction</t>
  </si>
  <si>
    <t>[2026-10-13; full status reconciliation]
OPEN: historical attribution / primary-source comparison is the leading recorded task. The accepted scoped correctness proof is not being reopened.
Earlier dated history (preserved verbatim):
Bounded-coefficient exposed-packet lower bound reviewed; normalized and broader interfaces remain outside scope</t>
  </si>
  <si>
    <t>M-TWO-STAGE</t>
  </si>
  <si>
    <t>Independent audit accepts model-scoped lower bound.</t>
  </si>
  <si>
    <r>
      <rPr>
        <rFont val="Arial"/>
        <color rgb="FF1155CC"/>
        <sz val="10.0"/>
        <u/>
      </rPr>
      <t xml:space="preserve">Catalogue: ALG-041
</t>
    </r>
    <r>
      <rPr>
        <rFont val="Arial"/>
        <color rgb="FF1155CC"/>
        <sz val="10.0"/>
        <u/>
      </rPr>
      <t>novelity breakthough: ALG-041</t>
    </r>
  </si>
  <si>
    <t>["F043"]</t>
  </si>
  <si>
    <t>https://github.com/AgentSlop-Si/research/blob/main/math/archive/objects/f1/f11dd814af83d7f8e3a40240cbd0ad0fc247ffb19776972f12666f8864d52112__CONSTRAINED_JET_FUSION.md | export SHA256 e34abaf00812b514eed3d17d7a518924a5d33229024da5b808c5c07a2d82d4cf…</t>
  </si>
  <si>
    <t>Boundary-window two-stage exclusion</t>
  </si>
  <si>
    <t>For bounded-coefficient exposed-source packet obstruction, compare classical volume, uncertainty, Schur and selected-output tools under the exact source/retained-state interface; account for normalization and information dimension. Preserve this boundary: Row normalization destroys this determinant witness; arbitrary coefficient gains or different source interfaces escape.</t>
  </si>
  <si>
    <t>ALG-042</t>
  </si>
  <si>
    <t>No free historical output tape or nonunitary gates in unitary lower bound. Normalized rows have all minors &lt;=1, so earlier determinant proof cannot be reused. No new current closure; historical limitations remain. Next comparison: Compare classical volume, uncertainty, Schur…</t>
  </si>
  <si>
    <t>Normalized packets reduce to selected Fourier outputs</t>
  </si>
  <si>
    <t>Accepted after independent normalized audit.</t>
  </si>
  <si>
    <r>
      <rPr>
        <rFont val="Arial"/>
        <color rgb="FF1155CC"/>
        <sz val="10.0"/>
        <u/>
      </rPr>
      <t xml:space="preserve">Catalogue: ALG-042
</t>
    </r>
    <r>
      <rPr>
        <rFont val="Arial"/>
        <color rgb="FF1155CC"/>
        <sz val="10.0"/>
        <u/>
      </rPr>
      <t>novelity breakthough: ALG-042</t>
    </r>
  </si>
  <si>
    <t>https://github.com/AgentSlop-Si/research/blob/main/math/archive/objects/4c/4cf8e9936c6ff131769b212536f28b022892416346065bc12f1831e8f3395c14__NORMALIZED_PACKET_ESCAPE.md | export SHA256…</t>
  </si>
  <si>
    <t>For T=S2 P S1, R=r1+r2 and relevant two boundary target blocks full rank W=floor(N/2), N≤4R+1. Two order1 stages fail N≥10 with one affine-coprime Fourier endpoint; prime complex N≥11 permits arbitrary endpoints.</t>
  </si>
  <si>
    <t>For moving-interface sparse-reference inverse gate, compare the exact grammar and endpoint freedoms with uncertainty, quasiseparable, displacement and graph-induced rank results; scope-specific novelty remains unassessed. Preserve this boundary: No bound from sparse-baseline degrees when factors are additive sums with dense inverses; zero-parameter support degeneracy explicitly retained.</t>
  </si>
  <si>
    <t>For normalized packets reduce to selected fourier outputs, compare classical volume, uncertainty, Schur and selected-output tools under the exact source/retained-state interface; account for normalization and information dimension. Preserve this boundary: No free historical output tape or nonunitary gates in unitary lower bound.</t>
  </si>
  <si>
    <t>M-MULTISCALE-CHIRP</t>
  </si>
  <si>
    <t>ALG-043</t>
  </si>
  <si>
    <t>Full quasiseparable class including singular stages/zero transitions; one internal arbitrary permutation.</t>
  </si>
  <si>
    <t>Multiscale Weyl-support and dyadic chirp product barrier</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</si>
  <si>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</si>
  <si>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Selected-convolution structure and local compression gates</t>
  </si>
  <si>
    <t>source theorem analytically inspected; independent audit pending
Related current status (scope, not blanket theorem equivalence): Q24: Proof closed. Full Weyl-support/parity proof and strict dyadic chirp L≥m+1 barrier reconstructed with fresh controls.</t>
  </si>
  <si>
    <t>Construction and independent escape audit accepted within stated interfaces.</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</si>
  <si>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R1: exact catalogue statement, proof/status qualifiers and current related overlays screened; full proof and model-matched external novelty unassessed for this row in this pass</t>
  </si>
  <si>
    <r>
      <rPr>
        <rFont val="Arial"/>
        <color rgb="FF1155CC"/>
        <sz val="10.0"/>
        <u/>
      </rPr>
      <t xml:space="preserve">Catalogue: ALG-043
</t>
    </r>
    <r>
      <rPr>
        <rFont val="Arial"/>
        <color rgb="FF1155CC"/>
        <sz val="10.0"/>
        <u/>
      </rPr>
      <t>novelity breakthough: ALG-043</t>
    </r>
  </si>
  <si>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</si>
  <si>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Literal multiplicative Weyl/shift grammar with specified roots; arbitrary diagonal gauges excluded.</t>
  </si>
  <si>
    <t>No existence below threshold; no general algorithm bound or arbitrary composite endpoint claim.</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</si>
  <si>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t>
  </si>
  <si>
    <t>https://github.com/AgentSlop-Si/research/blob/main/math/archive/objects/73/73ecbac161e81d64951d26f86806cbfa03238425c6adae956922a7f3a8d35279__SELECTED_CONVOLUTION_CONSTRUCTION.md | export SHA256…</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</si>
  <si>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</si>
  <si>
    <t>For selected-convolution structure and local compression gates, compare classical volume, uncertainty, Schur and selected-output tools under the exact source/retained-state interface; account for normalization and information dimension. Preserve this boundary: Blocks require &gt;=Q channels in stated balanced local model; no short stencil/bounded quasiseparability/single sparse inverse with monomial ends.</t>
  </si>
  <si>
    <t>[{"archive_relative_path":"master/fft_research_master_20261009/additions/2213_ongoing/review_two_green_v17/TWO_STAGE_BOUNDARY_EXTENSION.md","sha256":"cf9e2bc60d238b28e518d2177a7de6063d46023367cd069fc42a4b0aefb43e4b","inspection":"Theorem and/or accepted audit read as inert text in this pass; no supplied program executed, imported, compiled or AST-parsed."},{"archive_relative_path":"master/fft_research_master_20261009/additions/2213_ongoing/review_two_green_v17/V17_AUDIT.md","sha256":"10eb3c3e045af351c2c6c2a7d68fbc47f6da13180ff3f48d99a2c623d8600e80","inspection":"Theorem and/or accepted audit read as inert text in this pass; no supplied program executed, imported, compiled or AST-parsed."}]</t>
  </si>
  <si>
    <t>ALG-044</t>
  </si>
  <si>
    <t>Some root packet sums collapse to one O(N) stride solve, but not Fourier. Approximation support-t gate is eta sqrt(max(0,1−t/N)), eta=(1−|a|^r)/(1+|a|^r), in operator and normalized Frobenius norms. No new current closure; historical limitations remain. Next comparison: Compare…</t>
  </si>
  <si>
    <t>Shared inverse root packets and routed correction</t>
  </si>
  <si>
    <t>[2026-10-13; full status reconciliation]
OPEN: historical attribution / primary-source comparison is the leading recorded task. The accepted scoped correctness proof is not being reopened.
Earlier dated history (preserved verbatim):
Guarded root-packet identities and scoped bounds reviewed; general arithmetic complexity remains open</t>
  </si>
  <si>
    <t>Independent audit supports exact identity and scoped rank/uncertainty gates.</t>
  </si>
  <si>
    <r>
      <rPr>
        <rFont val="Arial"/>
        <color rgb="FF1155CC"/>
        <sz val="10.0"/>
        <u/>
      </rPr>
      <t xml:space="preserve">Catalogue: ALG-044
</t>
    </r>
    <r>
      <rPr>
        <rFont val="Arial"/>
        <color rgb="FF1155CC"/>
        <sz val="10.0"/>
        <u/>
      </rPr>
      <t>novelity breakthough: ALG-044</t>
    </r>
  </si>
  <si>
    <t>https://github.com/AgentSlop-Si/research/blob/main/math/archive/objects/79/797d92887fac2f37e758a91d82586584336aefac1c3fc33d63d9d8f28f8cbdbf__SEALED_RESEARCH.md | export SHA256 797d92887fac2f37e758a91d82586584336aefac1c3fc33d63d9d8f28f8cbdbf…</t>
  </si>
  <si>
    <t>For shared inverse root packets and routed correction, compare classical volume, uncertainty, Schur and selected-output tools under the exact source/retained-state interface; account for normalization and information dimension. Preserve this boundary: Some root packet sums collapse to one O(N) stride solve, but not Fourier.</t>
  </si>
  <si>
    <t>ALG-045</t>
  </si>
  <si>
    <t>Necessary normal form, not unrestricted converse or cheap application. Supplied action arrays are genuine side information. No new current closure; historical limitations remain. Next comparison: Attribute Heisenberg/Weil/Bruhat and character-table theory; isolate only a…</t>
  </si>
  <si>
    <t>Monomial Weyl-interface normal form</t>
  </si>
  <si>
    <t>Accepted classification/constructor with orientation corrections.</t>
  </si>
  <si>
    <t>proved_scoped | REVIEW-09 | Internal scoped outcome. Proof/certificate replay limits: source_bound_evidence: The source v17 1,800 rectangles/72 sandwich controls and older generic cross-product enumeration were proof-read, not replayed.
inherited_code_executed: False
Source identity/access boundary: 
Documented sanitized exports: 10eb3c3e045af351c2c6c2a7d68fbc47f6da13180ff3f48d99a2c623d8600e80. Original-byte gaps remain preserved.</t>
  </si>
  <si>
    <r>
      <rPr>
        <rFont val="Arial"/>
        <color rgb="FF1155CC"/>
        <sz val="10.0"/>
        <u/>
      </rPr>
      <t xml:space="preserve">Catalogue: ALG-045
</t>
    </r>
    <r>
      <rPr>
        <rFont val="Arial"/>
        <color rgb="FF1155CC"/>
        <sz val="10.0"/>
        <u/>
      </rPr>
      <t>novelity breakthough: ALG-045</t>
    </r>
  </si>
  <si>
    <t>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t>
  </si>
  <si>
    <t>https://github.com/AgentSlop-Si/research/blob/main/math/archive/objects/e8/e8883d45965fab036f8caf136bac4176d41cdceced99da8049969b2e82359b46__WEYL_CLASSIFICATION_AUDIT.md | export SHA256 e8883d45965fab036f8caf136bac4176d41cdceced99da8049969b2e82359b46</t>
  </si>
  <si>
    <t>accepted_scope: For T=S2 P S1, with upper/lower contiguous cut orders at most r2,r1 in the two declared natural layouts, R=r1+r2 and W=floor(N/2), simultaneous full rank W on the two specified boundary blocks forces N&lt;=4R+1. Thus two order-one stages cannot represent Fourier at N&gt;=10 when either Fourier endpoint is affine-coprime; over C at prime N&gt;=11 both endpoint permutations may be arbitrary. Invertible diagonal endpoint gauges are allowed.
Model/guards/costs: historical_model_preserved_subject_to_current_scope: Full quasiseparable class including singular stages/zero transitions; one internal arbitrary permutation.
Corrections/rejected extensions: rejected_extensions: No feasible construction is proved for N&lt;=9.
No unrestricted arithmetic lower bound, arbitrary composite two-sided endpoint full spark, or automatically sparse mismatch witness follows.</t>
  </si>
  <si>
    <t>M-NILPOTENT-FOLD</t>
  </si>
  <si>
    <t>For monomial weyl-interface normal form, attribute Heisenberg/Weil/Bruhat and character-table theory; isolate only a precise extra interface, degeneracy or cost theorem for any further novelty search. Preserve this boundary: Necessary normal form, not unrestricted converse or cheap application.</t>
  </si>
  <si>
    <t>All-scalar Fourier folding obstruction</t>
  </si>
  <si>
    <t>ALG-046</t>
  </si>
  <si>
    <t>Does not make the remaining Fourier cheap or show every matrix has this grammar. No new current closure; historical limitations remain. Next comparison: Attribute Heisenberg/Weil/Bruhat and character-table theory; isolate only a precise extra interface, degeneracy or cost…</t>
  </si>
  <si>
    <t>proof_revalidation: Split a boundary block into the S1 exterior term (rank &lt;=r1), S2 exterior term (rank &lt;=r2), and interior routed term (rank &lt;= overlap). The two disjoint boundary input windows have routed overlaps with the output prefix summing to &lt;=W. One is &lt;=floor(W/2), giving ceil(W/2)&lt;=R. Consecutive Fourier exponents give the required Vandermonde rank; arbitrary two-sided endpoint permutations at prime complex length instead use classical full spark. The earlier v17 zero-rectangle proof and its fixed-point branch are sound, but the stronger boundary result subsumes its two-stage threshold.
fresh_verification: 240 exact modular boundary-block rank checks using independently generated transition-generator stages, including zeros/singular/order-zero branches.
Both N10 endpoint Fourier blocks have exact rank 5 over F241.
checks: checks/FRESH_RANK_CONTROLS.json#M-TWO-STAGE
branch_and_gauge_audit: No inverse of a stage or principal block, no nonzero generator minor, and no genericity are used. Singular stages, zero transitions, order-zero stages and arbitrary internal permutation are retained. Diagonal gauges must be invertible to preserve target rank; an exact dense Fourier representation cannot have a zero external row/column anyway.
Review record: research_cycle_2113/review09_layouts/PER_ID_OUTCOMES.json; SHA256 ba735868bf0ae1771e53477f36d400908c492a3c79251d6c400bf573846554b1.
Consolidation verifies mapping and hashes; it does not rerun all packet checks. No priority claim.</t>
  </si>
  <si>
    <t>Metaplectic Bruhat word compiler</t>
  </si>
  <si>
    <t>For specified four-to-one rectangular/square fold Q and compatible roots, QF_(4N)−γF_NQ has full row rankN for everyγ over splitting fields char∤4N. A selected minor equals det(F_N)(−γ)^N using nilpotence;γ0 handled separately. Proper active bank gives layer-defect rank sum≥N−b|J|.</t>
  </si>
  <si>
    <t>Accepted classical normal form with paid word read and scalar.</t>
  </si>
  <si>
    <t>Exact specified fold, bank position and scalar-copy layers; arbitrary scalar normalization included.</t>
  </si>
  <si>
    <t>Genuine four-fiber mixing/changed banks outside model; rank defect easily generated in O(N), not cost lower bound.
No new current closure; historical limitations remain.</t>
  </si>
  <si>
    <r>
      <rPr>
        <rFont val="Arial"/>
        <color rgb="FF1155CC"/>
        <sz val="10.0"/>
        <u/>
      </rPr>
      <t xml:space="preserve">Catalogue: ALG-046
</t>
    </r>
    <r>
      <rPr>
        <rFont val="Arial"/>
        <color rgb="FF1155CC"/>
        <sz val="10.0"/>
        <u/>
      </rPr>
      <t>novelity breakthough: ALG-046</t>
    </r>
  </si>
  <si>
    <t>remaining_obligations: None for the stated boundary theorem. An all-layout/composite-endpoint extension would need a target-block rank argument.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</si>
  <si>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</si>
  <si>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https://github.com/AgentSlop-Si/research/blob/main/math/archive/objects/c0/c06d430e42954fabf35d2791dda691f3a728f32b124bd620623f8cc7381c7bd1__REVIEW.md | export SHA256 4c94a086dd99d934a807814fd7505bfd297b3a414674135d59affb824c44661c</t>
  </si>
  <si>
    <t>For metaplectic bruhat word compiler, attribute Heisenberg/Weil/Bruhat and character-table theory; isolate only a precise extra interface, degeneracy or cost theorem for any further novelty search. Preserve this boundary: Does not make the remaining Fourier cheap or show every matrix has this grammar.</t>
  </si>
  <si>
    <t>Growing strength, arbitrary magnitude diagonals, changed primitives or fused execution escape. No universal Fourier lower bound. No new current closure; historical limitations remain. Next comparison: Compare the exact grammar and endpoint freedoms with uncertainty,…</t>
  </si>
  <si>
    <r>
      <rPr>
        <rFont val="Arial"/>
        <color rgb="FF1155CC"/>
        <sz val="10.0"/>
        <u/>
      </rPr>
      <t xml:space="preserve">Catalogue: ALG-048
</t>
    </r>
    <r>
      <rPr>
        <rFont val="Arial"/>
        <color rgb="FF1155CC"/>
        <sz val="10.0"/>
        <u/>
      </rPr>
      <t>novelity breakthough: ALG-048</t>
    </r>
  </si>
  <si>
    <t>https://github.com/AgentSlop-Si/research/blob/main/math/archive/objects/c0/c0f726bac9b539db9eb642a223584e7cbc5345597dd76cba0d498b25357465d3__012_c0f726bac9b539db.md | export SHA256 c0f726bac9b539db9eb642a223584e7cbc5345597dd76cba0d498b25357465d3…</t>
  </si>
  <si>
    <t>For boundary-window two-stage exclusion, compare the exact grammar and endpoint freedoms with uncertainty, quasiseparable, displacement and graph-induced rank results; scope-specific novelty remains unassessed. Preserve this boundary: No existence below threshold; no general algorithm bound or arbitrary composite endpoint claim.</t>
  </si>
  <si>
    <t>Long mixed words need not decompose into locally unitary pairs. Arbitrary gains, global cancellation or fusion beyond grammar not excluded. Literal one fixed commuting operator cannot be flat at any depth; broader phase-rotated case has its separate short-word gate. No new…</t>
  </si>
  <si>
    <r>
      <rPr>
        <rFont val="Arial"/>
        <color rgb="FF1155CC"/>
        <sz val="10.0"/>
        <u/>
      </rPr>
      <t xml:space="preserve">Catalogue: ALG-049
</t>
    </r>
    <r>
      <rPr>
        <rFont val="Arial"/>
        <color rgb="FF1155CC"/>
        <sz val="10.0"/>
        <u/>
      </rPr>
      <t>novelity breakthough: ALG-049</t>
    </r>
  </si>
  <si>
    <t>https://github.com/AgentSlop-Si/research/blob/main/math/archive/objects/aa/aa82845b36e8cc426ff17b5991d2efdf4d58ccd3dbcdfcd759a23d4b6c08710b__004_aa82845b36e8cc42.md | export SHA256 aa82845b36e8cc426ff17b5991d2efdf4d58ccd3dbcdfcd759a23d4b6c08710b…</t>
  </si>
  <si>
    <t>Changing geometry/nonlocal auxiliary ports or uncharged retained transcripts escape the rational model. Full-array pass charging required for time conclusions. No new current closure; historical limitations remain. Next comparison: Compare the exact grammar and endpoint…</t>
  </si>
  <si>
    <t>For all-scalar fourier folding obstruction, compare the exact grammar and endpoint freedoms with uncertainty, quasiseparable, displacement and graph-induced rank results; scope-specific novelty remains unassessed. Preserve this boundary: Genuine four-fiber mixing/changed banks outside model; rank defect easily generated in O(N), not cost lower bound.</t>
  </si>
  <si>
    <r>
      <rPr>
        <rFont val="Arial"/>
        <color rgb="FF1155CC"/>
        <sz val="10.0"/>
        <u/>
      </rPr>
      <t xml:space="preserve">Catalogue: ALG-050
</t>
    </r>
    <r>
      <rPr>
        <rFont val="Arial"/>
        <color rgb="FF1155CC"/>
        <sz val="10.0"/>
        <u/>
      </rPr>
      <t>novelity breakthough: ALG-050</t>
    </r>
  </si>
  <si>
    <t>M-NONLINEAR-ROUTING</t>
  </si>
  <si>
    <t>Moving-set and nonlinear-routing gates</t>
  </si>
  <si>
    <t>https://github.com/AgentSlop-Si/research/blob/main/math/archive/objects/a4/a4dcf5c622230ed614612fe214e8e5c274be773c8494b49cd77d9d5aed9732d8__a4dcf5c622230ed61461__PROOF.md | export SHA256…</t>
  </si>
  <si>
    <t>ALG-052</t>
  </si>
  <si>
    <t>Periodic full-spark input columns C={e+hj} give rank F_N[R,C]=Σρ min(nρ,m). Arbitrary transported sets obey rank product[A_t^c,A_1]≤Σr_j d(A_j). Routing edits add≤Σrank(P_j−A_j); permutation edit rank=N−number of relative cycles. Modified N256 has rank128&gt;capacity124; pinned N2048/N4096 two-Toffoli variants fail.</t>
  </si>
  <si>
    <t>Higher-degree/rational decoders, direct raw input, exact integer coefficients or stronger side information remain outside measured-information lower bound. No new current closure; historical limitations remain. Next comparison: Compare classical volume, uncertainty, Schur and…</t>
  </si>
  <si>
    <t>Boolean spectral completion and joint Galois stability boundaries</t>
  </si>
  <si>
    <t>Specified quasiseparable stage layouts; periodic/full-spark oracle columns; exact field rank vs complex universal sampling distinguished.</t>
  </si>
  <si>
    <t>Original N256 still survives these tests; no arbitrary nonlinear-routing exclusion; high permutation edit rank can have O(N) execution.
No new current closure; historical limitations remain.</t>
  </si>
  <si>
    <t>Accepted scoped algebraic/rank and stability gates; finite examples not asymptotic proof.</t>
  </si>
  <si>
    <r>
      <rPr>
        <rFont val="Arial"/>
        <color rgb="FF1155CC"/>
        <sz val="10.0"/>
        <u/>
      </rPr>
      <t xml:space="preserve">Catalogue: ALG-052
</t>
    </r>
    <r>
      <rPr>
        <rFont val="Arial"/>
        <color rgb="FF1155CC"/>
        <sz val="10.0"/>
        <u/>
      </rPr>
      <t>novelity breakthough: ALG-052</t>
    </r>
  </si>
  <si>
    <t>https://github.com/AgentSlop-Si/research/blob/main/math/archive/objects/44/441844b80ac427aa2b3c40b7f1c5a1f031af01a11a8978aafb0af006c821720f__INDEPENDENT_REVIEW.md | export SHA256 441844b80ac427aa2b3c40b7f1c5a1f031af01a11a8978aafb0af006c821720f</t>
  </si>
  <si>
    <t>https://github.com/AgentSlop-Si/research/blob/main/math/archive/objects/28/282f1c330f664e66fbf41945ac67f45716db1aa342ffc2facc35291b93fe7761__282f1c330f664e66fbf41945ac67f45716db1aa342ffc2facc35291b93fe7761__RESEARCH.md | export SHA256…</t>
  </si>
  <si>
    <t>For boolean spectral completion and joint galois stability boundaries, compare classical volume, uncertainty, Schur and selected-output tools under the exact source/retained-state interface; account for normalization and information dimension. Preserve this boundary: Higher-degree/rational decoders, direct raw input, exact integer coefficients or stronger side information remain outside measured-information lower bound.</t>
  </si>
  <si>
    <t>ALG-053</t>
  </si>
  <si>
    <t>Late impulse can pass prefix; R sampled checks have explicit field failure probability and cannot be called exact deterministic membership. Capacity q^(2d), not a bijection onto all streams. Finite root setup omissions remain implementation caveats. No new current closure;…</t>
  </si>
  <si>
    <t>Learned dense and rational Green-cycle innovations</t>
  </si>
  <si>
    <t>["F085"]</t>
  </si>
  <si>
    <t>Accepted promised recurrence synthesis; randomized verification is not deterministic certification.</t>
  </si>
  <si>
    <r>
      <rPr>
        <rFont val="Arial"/>
        <color rgb="FF1155CC"/>
        <sz val="10.0"/>
        <u/>
      </rPr>
      <t xml:space="preserve">Catalogue: ALG-053
</t>
    </r>
    <r>
      <rPr>
        <rFont val="Arial"/>
        <color rgb="FF1155CC"/>
        <sz val="10.0"/>
        <u/>
      </rPr>
      <t>novelity breakthough: ALG-053</t>
    </r>
  </si>
  <si>
    <t>https://github.com/AgentSlop-Si/research/blob/main/math/archive/objects/1f/1f9dd1faecb9925200df1ce5b7163f3edccf6734d92a71155d610e003ff4b336__1f9dd1faecb9925200df1ce5b7163f3edccf6734d92a71155d610e003ff4b336__SOURCE_REVIEW.md | export SHA256…</t>
  </si>
  <si>
    <t>For learned dense and rational green-cycle innovations, compare exact input families, all-coordinate verification and full cost ledger with Prony, rational generating functions and sparse interpolation; implementation repairs are separate. Preserve this boundary: Late impulse can pass prefix; R sampled checks have explicit field failure probability and cannot be called exact deterministic membership.</t>
  </si>
  <si>
    <t>ALG-056</t>
  </si>
  <si>
    <t>Original odd-k m&lt;q regime is not proved by square/fixed-radix extension. Cannot replace missing first P call by cached data. No new current closure; historical limitations remain. Next comparison: Compare classical volume, uncertainty, Schur and selected-output tools under the…</t>
  </si>
  <si>
    <t>Fixed-bank transport and active-bank decoding</t>
  </si>
  <si>
    <t>Accepted within stated bank geometry.</t>
  </si>
  <si>
    <r>
      <rPr>
        <rFont val="Arial"/>
        <color rgb="FF1155CC"/>
        <sz val="10.0"/>
        <u/>
      </rPr>
      <t xml:space="preserve">Catalogue: ALG-056
</t>
    </r>
    <r>
      <rPr>
        <rFont val="Arial"/>
        <color rgb="FF1155CC"/>
        <sz val="10.0"/>
        <u/>
      </rPr>
      <t>novelity breakthough: ALG-056</t>
    </r>
  </si>
  <si>
    <t>https://github.com/AgentSlop-Si/research/blob/main/math/archive/objects/25/25714db4a29fb0d86f50cd18d252904482c68088ae45c3b91f9d38dd8efc77aa__INTEGRATED_RESULTS.md | export SHA256 25714db4a29fb0d86f50cd18d252904482c68088ae45c3b91f9d38dd8efc77aa</t>
  </si>
  <si>
    <t>For fixed-bank transport and active-bank decoding, compare classical volume, uncertainty, Schur and selected-output tools under the exact source/retained-state interface; account for normalization and information dimension. Preserve this boundary: Original odd-k m&lt;q regime is not proved by square/fixed-radix extension.</t>
  </si>
  <si>
    <t>ALG-057</t>
  </si>
  <si>
    <t>Original-source-generated jets have only N independent inputs and are not the arbitrary-jet interface. No finite-field, nonlinear, packed-word, unbounded-coefficient or general FFT lower bound. No new current closure; historical limitations remain. Next comparison: Compare…</t>
  </si>
  <si>
    <t>Young-feedback arbitrary-jet obstruction</t>
  </si>
  <si>
    <t>For moving-set and nonlinear-routing gates, compare the exact grammar and endpoint freedoms with uncertainty, quasiseparable, displacement and graph-induced rank results; scope-specific novelty remains unassessed. Preserve this boundary: Original N256 still survives these tests; no arbitrary nonlinear-routing exclusion; high permutation edit rank can have O(N) execution.</t>
  </si>
  <si>
    <t>M-PARITY-DEPTH</t>
  </si>
  <si>
    <t>[2026-10-13; full status reconciliation]
OPEN: historical attribution / primary-source comparison is the leading recorded task. The accepted scoped correctness proof is not being reopened.
Earlier dated history (preserved verbatim):
Independent arbitrary-jet component theorem reviewed; original-input and general FFT lower bounds remain open</t>
  </si>
  <si>
    <t>Independent audit accepts all-size component theorem.</t>
  </si>
  <si>
    <t>Parity Fourier ranks and affine scan depth</t>
  </si>
  <si>
    <r>
      <rPr>
        <rFont val="Arial"/>
        <color rgb="FF1155CC"/>
        <sz val="10.0"/>
        <u/>
      </rPr>
      <t xml:space="preserve">Catalogue: ALG-057
</t>
    </r>
    <r>
      <rPr>
        <rFont val="Arial"/>
        <color rgb="FF1155CC"/>
        <sz val="10.0"/>
        <u/>
      </rPr>
      <t>novelity breakthough: ALG-057</t>
    </r>
  </si>
  <si>
    <t>https://github.com/AgentSlop-Si/research/blob/main/math/archive/objects/0c/0c7ac6b5c481ba34d3bf6abb6bc97f6f1bdea49396d81f7414d63fe2b50b3a0e__YOUNG_FEEDBACK_BATCH_OBSTRUCTION.md | export SHA256…</t>
  </si>
  <si>
    <t>N2^k, parity halfsets with mask highest bits u,v have exact complex Fourier rank N/4 if u+v≤k−2 and N/2 otherwise. For quasiseparable orders r_j and GF2-affine internal routing, quotas q_j≥1 with Σr_j2^−q_j≤1/4 force Σq_j≥k; uniform r gives k≤t ceil(log₂(4rt)).</t>
  </si>
  <si>
    <t>Complex rank; arbitrary external invertible monomials permitted by flat-unitary bound; GF2-affine internals essential.</t>
  </si>
  <si>
    <t>For young-feedback arbitrary-jet obstruction, compare classical volume, uncertainty, Schur and selected-output tools under the exact source/retained-state interface; account for normalization and information dimension. Preserve this boundary: Original-source-generated jets have only N independent inputs and are not the arbitrary-jet interface.</t>
  </si>
  <si>
    <t>No arbitrary nonlinear routing theorem; source uniform capacity helper missing r weight for r&gt;1, saved r1 witnesses unaffected.
No new current closure; historical limitations remain.</t>
  </si>
  <si>
    <t>ALG-058</t>
  </si>
  <si>
    <t>Cheap G does not imply cheap bank conjugate. Finite full-bank N=16 construction not scalable solution. Different arbitrary input residues still require separate child applications. No new current closure; historical limitations remain. Next comparison: Compare classical volume,…</t>
  </si>
  <si>
    <t>Changed bank interface and four-character channel identities</t>
  </si>
  <si>
    <t>https://github.com/AgentSlop-Si/research/blob/main/math/archive/objects/2c/2c404af4bf89fda64f06d04b2151b2885e87bd5d1ce4ee4c756027e74cf350ae__INDEPENDENT_REVIEW.md | export SHA256 2c404af4bf89fda64f06d04b2151b2885e87bd5d1ce4ee4c756027e74cf350ae</t>
  </si>
  <si>
    <t>[2026-10-13; full status reconciliation]
OPEN: historical attribution / primary-source comparison is the leading recorded task. The accepted scoped correctness proof is not being reopened.
Earlier dated history (preserved verbatim):
Bank-gauge identities and finite N16 control reviewed; uniform scalable construction remains open</t>
  </si>
  <si>
    <t>Audits accept identities, finite N=16 zero-mask control and original-orientation distinctions.</t>
  </si>
  <si>
    <r>
      <rPr>
        <rFont val="Arial"/>
        <color rgb="FF1155CC"/>
        <sz val="10.0"/>
        <u/>
      </rPr>
      <t xml:space="preserve">Catalogue: ALG-058
</t>
    </r>
    <r>
      <rPr>
        <rFont val="Arial"/>
        <color rgb="FF1155CC"/>
        <sz val="10.0"/>
        <u/>
      </rPr>
      <t>novelity breakthough: ALG-058</t>
    </r>
  </si>
  <si>
    <t>https://github.com/AgentSlop-Si/research/blob/main/math/archive/objects/7f/7f7eecb76c30038eb9e67417613e381793a83a75ee0d40c1471d158a8fe77e50__REVIEW.md | export SHA256 7f7eecb76c30038eb9e67417613e381793a83a75ee0d40c1471d158a8fe77e50…</t>
  </si>
  <si>
    <t>For changed bank interface and four-character channel identities, compare classical volume, uncertainty, Schur and selected-output tools under the exact source/retained-state interface; account for normalization and information dimension. Preserve this boundary: Cheap G does not imply cheap bank conjugate.</t>
  </si>
  <si>
    <t>Arbitrary non-affine routing escapes; term count not scalar work; exact strict-cut implementation correction retained.</t>
  </si>
  <si>
    <t>ALG-059</t>
  </si>
  <si>
    <t>Filtered time-domain vector is not full spectrum. Correction rank does not imply scalar cost lower bound. Binary-mask-only label recovery needs &gt;=log2N masks and explicitly materialized outputs NlogN, not general complexity. No new current closure; historical limitations…</t>
  </si>
  <si>
    <t>Root-exchange CRT bridges and sparse spectral projectors</t>
  </si>
  <si>
    <t>[2026-10-13; full status reconciliation]
OPEN: historical attribution / primary-source comparison is the leading recorded task. The accepted scoped correctness proof is not being reopened.
Earlier dated history (preserved verbatim):
CRT/filter identities reviewed; numerical stability and practical speedup remain open</t>
  </si>
  <si>
    <t>Independent audits accept exact identities and corrected interface meanings.</t>
  </si>
  <si>
    <t>[{"archive_relative_path":"master/fft_research_master_20261009/additions/1930_phase26/PHASE26_AUDIT.md","sha256":"7a182b9a8073acd8ee16dfb711407de35ea04adff07a32f806e7b8d8bfb1195c","inspection":"Theorem and/or accepted audit read as inert text in this pass; no supplied program executed, imported, compiled or AST-parsed."}]</t>
  </si>
  <si>
    <r>
      <rPr>
        <rFont val="Arial"/>
        <color rgb="FF1155CC"/>
        <sz val="10.0"/>
        <u/>
      </rPr>
      <t xml:space="preserve">Catalogue: ALG-059
</t>
    </r>
    <r>
      <rPr>
        <rFont val="Arial"/>
        <color rgb="FF1155CC"/>
        <sz val="10.0"/>
        <u/>
      </rPr>
      <t>novelity breakthough: ALG-059</t>
    </r>
  </si>
  <si>
    <t>https://github.com/AgentSlop-Si/research/blob/main/math/archive/objects/0e/0e7a30d7f175b962a8c32a6968b98f477ebdd75533f4424e69ff789d224f621e__PHASE9_AUDIT.md | export SHA256 7f4993294d520aaaab3d2e84031cc47fb9befc5deb14545b335c4130b8268edc…</t>
  </si>
  <si>
    <t>For root-exchange crt bridges and sparse spectral projectors, compare classical volume, uncertainty, Schur and selected-output tools under the exact source/retained-state interface; account for normalization and information dimension. Preserve this boundary: Filtered time-domain vector is not full spectrum.</t>
  </si>
  <si>
    <t>Branch sums, shared evaluators and high-support inverses outside. Dense/full-rank/full-commutator does not establish hardness. Orbit fusion computes a different stride Green operator, not DFT. No new current closure; historical limitations remain. Next comparison: Compare the…</t>
  </si>
  <si>
    <t>[2026-10-13; full status reconciliation]
OPEN: historical attribution / primary-source comparison is the leading recorded task. The accepted scoped correctness proof is not being reopened.
Earlier dated history (preserved verbatim):
Guarded rank-sparsity and orbit identities reviewed; shared evaluators and broader interfaces remain open</t>
  </si>
  <si>
    <r>
      <rPr>
        <rFont val="Arial"/>
        <color rgb="FF1155CC"/>
        <sz val="10.0"/>
        <u/>
      </rPr>
      <t xml:space="preserve">Catalogue: ALG-060
</t>
    </r>
    <r>
      <rPr>
        <rFont val="Arial"/>
        <color rgb="FF1155CC"/>
        <sz val="10.0"/>
        <u/>
      </rPr>
      <t>novelity breakthough: ALG-060</t>
    </r>
  </si>
  <si>
    <t>For parity fourier ranks and affine scan depth, compare the exact grammar and endpoint freedoms with uncertainty, quasiseparable, displacement and graph-induced rank results; scope-specific novelty remains unassessed. Preserve this boundary: No arbitrary nonlinear routing theorem; source uniform capacity helper missing r weight for r&gt;1, saved r1 witnesses unaffected.</t>
  </si>
  <si>
    <t>M-PERMUTATION-DISPLACEMENT</t>
  </si>
  <si>
    <t>Sharp all-permutation Fourier displacement minimum</t>
  </si>
  <si>
    <t>source proof inspected; independent audit not located
Related current status (scope, not blanket theorem equivalence): Q21: Proof closed. Permutation-displacement extremizer proof repaired at even size; exhaustive fresh N≤9 controls pass.</t>
  </si>
  <si>
    <t>For primitive-root Fourier, rank(ZF−FP)=N−z(P), where z counts permutation cycles with index sum0 modN. Minimum over all P isfloor(N/2), uniquely negation.</t>
  </si>
  <si>
    <t>One fixed cyclic output shift and one input permutation; exact displacement rank.</t>
  </si>
  <si>
    <t>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t>
  </si>
  <si>
    <t>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</si>
  <si>
    <t>[2026-10-13; full status reconciliation]
OPEN: implementation, costing, integration or a stronger extension remains; the earlier accepted scoped result is retained.
Earlier dated history (preserved verbatim):
Fresh finite exact-field/logical-word bounded dispatcher accepted; broad legacy migration, physical/bit/production and generic-transform scope remain open.</t>
  </si>
  <si>
    <t>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t>
  </si>
  <si>
    <t>proved_scoped | REVIEW-09 | Internal scoped outcome. Proof/certificate replay limits: source_bound_evidence: The source N256 weighted rank 38, very-large symbolic budget thresholds, detailed affine conjugation examples and historical numerical SVD controls were read, not freshly replayed.
inherited_code_executed: False
Source identity/access boundary: 
Documented sanitized exports: 7a182b9a8073acd8ee16dfb711407de35ea04adff07a32f806e7b8d8bfb1195c. Original-byte gaps remain preserved.</t>
  </si>
  <si>
    <r>
      <rPr>
        <rFont val="Arial"/>
        <color rgb="FF1155CC"/>
        <sz val="10.0"/>
        <u/>
      </rPr>
      <t xml:space="preserve">Catalogue: ALG-062
</t>
    </r>
    <r>
      <rPr>
        <rFont val="Arial"/>
        <color rgb="FF1155CC"/>
        <sz val="10.0"/>
        <u/>
      </rPr>
      <t>novelity breakthough: ALG-062</t>
    </r>
  </si>
  <si>
    <t>accepted_scope: For dyadic N&gt;=8, occurrence-counted sums/products of diagonally gauged Hamiltonian Green terms with bounded transformed signed-step magnitudes and exceptional edges, affine interstage routing, and explicitly charged Q occurrences, a common balanced character cut has rank &lt;= min(N/2,T floor((N-1)/r)+sum floor(b_q/2)), r=floor((N-1)^(1/s)). Fixed d,b force Q=Omega(log N/log log N), also for fixed complex operator error epsilon&lt;1/sqrt(2).
Model/guards/costs: historical_model_preserved_subject_to_current_scope: Occurrence-counted expression tree, bounded transformed step complexity, no free DAG reuse; complex approximation comparison.
Corrections/rejected extensions: rejected_extensions: Not a scalar-work bound or a DAG/shared-state reuse theorem.
Non-affine interstage routing, non-Hamiltonian permutations with two-cycles, growing d/b, and epsilon tending to 1/sqrt(2) are outside the stated uniform conclusion.</t>
  </si>
  <si>
    <t>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t>
  </si>
  <si>
    <t>2026-10-11 22:31 UTC</t>
  </si>
  <si>
    <t>proof_revalidation: Integer pigeonhole boxes give 0&lt;h&lt;N and strict r|ha|_centered&lt;N. Dyadicity makes the character semicircle balanced even for nonunit h. A Hamiltonian cycle cannot use both directions of an undirected edge; equal incoming/outgoing counts yield the strengthened sum-of-shifts plus floor(b_q/2) bound. The complementary inverse-block rank identity, rank subadditivity for products, and affine conjugation establish the common cut. The final normalized Fourier block has squared Frobenius norm N/4 and operator norm &lt;=1, giving the exact and approximate rank requirements. The finite-length conclusion retains the exceptional-edge disjunction before taking fixed-parameter asymptotics.
fresh_verification: 5,332 exact translation-crossing identities and 500 strict integer pigeonhole controls at N4..64.
All 5,040 Hamiltonian N8 cycles, seven characters and 16 step subsets: 564,480 crossing-budget checks, including empty step sets.
Reconfirmed N16 strides [1,2,8], h=1 fails the strict r|t|&lt;N predicate; N6,h2 produces an unbalanced 4:2 split.
checks: checks/FRESH_RANK_CONTROLS.json#M-AFFINE-STEP
branch_and_gauge_audit: Zero cycle weights are allowed if each full Green denominator is invertible. Stage sums and the final candidate need not be invertible. The empty step set s=0 and d=0 are separate, with all edges exceptional; Q=0 gives a monomial obstruction. Nonunit h and antipodal shifts are retained. All strides must be transformed before choosing the cut. Arbitrary final diagonal scalings can lower rank, but approximation is always measured against the fixed normalized Fourier matrix, not a freely rescaled target.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</si>
  <si>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qualified theorem. The historical floating-tolerance witness and large-bridge finite-length wording repairs must remain in any implementation reuse.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</si>
  <si>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Uploaded z^N=1 branch excludes valid inputs; unpermuted-character shortcut invalid after arbitrary permutation. Zero-defect source repeated exponentiation is Theta(Nlog N), repaired by hoisting. No new current closure; historical limitations remain. Next comparison: Compare…</t>
  </si>
  <si>
    <r>
      <rPr>
        <rFont val="Arial"/>
        <color rgb="FF1155CC"/>
        <sz val="10.0"/>
        <u/>
      </rPr>
      <t xml:space="preserve">Catalogue: ALG-063
</t>
    </r>
    <r>
      <rPr>
        <rFont val="Arial"/>
        <color rgb="FF1155CC"/>
        <sz val="10.0"/>
        <u/>
      </rPr>
      <t>novelity breakthough: ALG-063</t>
    </r>
  </si>
  <si>
    <t>https://github.com/AgentSlop-Si/research/blob/main/math/archive/objects/28/289facfec75c2b6fdd651a2f16b85bc2e992b26a479c1e9370bdf10fb0f313ce__289facfec75c2b6fdd65__WOODBURY_AUDIT.md | export SHA256…</t>
  </si>
  <si>
    <t>Leading Hankel rank alone insufficient; late impulse counterexample. Binary coverage exponentially small. Full recurrence class broader than uploaded distinct split-node detector. Q07: Exact field with supplied primitive roots and complete rejection verification.…</t>
  </si>
  <si>
    <t>The corrected unweighted-permutation extremizer theorem has no missing proof gate. Weighted monomials and unrestricted runtime are different models; historical larger Hankel/transcript/cosine-sine suites were not replayed. Worldwide priority remains unresolved.</t>
  </si>
  <si>
    <t>Independent audit accepts identities and broader root-free recurrence extension. Related current status (scope, not blanket theorem equivalence): Q07: Proof closed. Raw short-mode recognition strengthened on dyadic grids to O(N log(t+2)+t²). Application remains O(Nr).</t>
  </si>
  <si>
    <t>M-POSITIVE-PHASE</t>
  </si>
  <si>
    <t>Positive-middle calibration and phase-rank gate</t>
  </si>
  <si>
    <r>
      <rPr>
        <rFont val="Arial"/>
        <color rgb="FF1155CC"/>
        <sz val="10.0"/>
        <u/>
      </rPr>
      <t xml:space="preserve">Catalogue: ALG-064
</t>
    </r>
    <r>
      <rPr>
        <rFont val="Arial"/>
        <color rgb="FF1155CC"/>
        <sz val="10.0"/>
        <u/>
      </rPr>
      <t>novelity breakthough: ALG-064</t>
    </r>
  </si>
  <si>
    <t>https://github.com/AgentSlop-Si/research/blob/main/math/archive/objects/c0/c074b19dd40f6a50a5a4a3b91b0e447824f47e90206032d4c88dc8673a723817__13_PHASE23_AUDIT.md | export SHA256 c074b19dd40f6a50a5a4a3b91b0e447824f47e90206032d4c88dc8673a723817…</t>
  </si>
  <si>
    <t>Two positive masks calibrate the first cross by classical matrix scaling. If entrywise phase matrix has rank≤r, ||F−T||F≥sqrt(N−r)/2. Positive middle with arbitrary complex internal monomial masks has stronger floor from doubled-character norm sqrt(gcd(2,N)N). Exterior perturbation δA,δC yields explicit positive gap; eta.01 limit floor≈.639505 and necessary phase-rank fraction≈.993199. One complex cyclic Green can nevertheless have phase rankN in linear work.</t>
  </si>
  <si>
    <t>Positive entrywise middle; controlled exterior factors; nonzero entries and invertibility guards.</t>
  </si>
  <si>
    <t>Arbitrary complex middle or large exterior changes evade theorem; exact algebraic scaling not supplied by approximate iterations.
No new current closure; historical limitations remain.</t>
  </si>
  <si>
    <t>https://github.com/AgentSlop-Si/research/blob/main/math/archive/objects/3f/3f22b6b411a54f1b20c05ff9341e97bf8980801cdaaaaf5520577faaf6de1f67__REVIEW.md | export SHA256 3f22b6b411a54f1b20c05ff9341e97bf8980801cdaaaaf5520577faaf6de1f67</t>
  </si>
  <si>
    <t>ALG-065</t>
  </si>
  <si>
    <t>Coordinate leverage sqrt(1−q/M) is not minimax over all inputs. Adaptive sketch-only zero transcript needs &gt;=M rank-N/M observations; direct raw reads outside. No near-subspace numerical membership certificate. Q09: Rounded subtraction alone is not an energy certificate.…</t>
  </si>
  <si>
    <t>Orthogonal-bank projectors and fixed-frame recovery</t>
  </si>
  <si>
    <t>Independent audit accepts exact identity, minimax correction and conditioning refinement. Related current status (scope, not blanket theorem equivalence): Q09: Proof closed. Exact periodic residual-energy gate permits certified omission of the residual.</t>
  </si>
  <si>
    <r>
      <rPr>
        <rFont val="Arial"/>
        <color rgb="FF1155CC"/>
        <sz val="10.0"/>
        <u/>
      </rPr>
      <t xml:space="preserve">Catalogue: ALG-065
</t>
    </r>
    <r>
      <rPr>
        <rFont val="Arial"/>
        <color rgb="FF1155CC"/>
        <sz val="10.0"/>
        <u/>
      </rPr>
      <t>novelity breakthough: ALG-065</t>
    </r>
  </si>
  <si>
    <t>https://github.com/AgentSlop-Si/research/blob/main/math/archive/objects/a3/a313395ea0fee6ffd5fc0405c457ff4e30a7ee26ea2dbd118326dcf120450566__001_HERO1_PHASE14_AUDIT.md | export SHA256 a313395ea0fee6ffd5fc0405c457ff4e30a7ee26ea2dbd118326dcf120450566…</t>
  </si>
  <si>
    <t>For orthogonal-bank projectors and fixed-frame recovery, compare the exact error norm and scale with sparse Fourier recovery, sampling and rank barriers; a sublinear per-bin scale need not imply meaningful relative-l2 accuracy. Preserve this boundary: Coordinate leverage sqrt(1−q/M) is not minimax over all inputs.</t>
  </si>
  <si>
    <t>ALG-067</t>
  </si>
  <si>
    <t>No asymptotic improvement. Finite comparisons cannot substitute for generic root availability or bit analysis. OpenAI challenge placeholder is not evidence that its separate solution proof is absent/invalid. No new current closure; historical limitations remain. Fresh…</t>
  </si>
  <si>
    <t>CRT-15 all-input codelet circuit</t>
  </si>
  <si>
    <t>[2026-10-13; full status reconciliation]
OPEN: implementation, costing, integration or a stronger extension remains; the earlier accepted scoped result is retained.
Earlier dated history (preserved verbatim):
Scoped codelet review recorded; generic-root availability and bit analysis remain open</t>
  </si>
  <si>
    <t>Current source/evidence review accepts the exact codelet and checks its named implementation fields, but corrects the universal multiplication-count wording: 25 is an upper/fixed-instruction count, not exactly 25 nonidentity multiplications for every legal field/root.</t>
  </si>
  <si>
    <r>
      <rPr>
        <rFont val="Arial"/>
        <color rgb="FF1155CC"/>
        <sz val="10.0"/>
        <u/>
      </rPr>
      <t xml:space="preserve">Catalogue: ALG-067
</t>
    </r>
    <r>
      <rPr>
        <rFont val="Arial"/>
        <color rgb="FF1155CC"/>
        <sz val="10.0"/>
        <u/>
      </rPr>
      <t>novelity breakthough: ALG-067</t>
    </r>
  </si>
  <si>
    <t>https://github.com/AgentSlop-Si/research/blob/main/math/archive/objects/64/64d6760e8916cbe205bafcb6b1e2537fcb8c21addb686e60a2b4cac76a630757__THEOREM.md | export SHA256 64d6760e8916cbe205bafcb6b1e2537fcb8c21addb686e60a2b4cac76a630757…</t>
  </si>
  <si>
    <t>For positive-middle calibration and phase-rank gate, compare the exact invariant and equality/metric claim with classical Fourier equivalence, switching, Gram and spectral methods; preserve unitary versus arbitrary-invertible distinctions. Preserve this boundary: Arbitrary complex middle or large exterior changes evade theorem; exact algebraic scaling not supplied by approximate iterations.</t>
  </si>
  <si>
    <t>For crt-15 all-input codelet circuit, benchmark an end-to-end reproducible implementation against an appropriate tuned baseline; do not treat caching, bilinearity, Good–Thomas or real FFT packing as new mathematics. Preserve this boundary: No asymptotic improvement.</t>
  </si>
  <si>
    <t>A reproducible end-to-end comparison with paid preparation, storage, reads/writes, updates and accuracy against an appropriate tuned baseline, or a precise resource/contract blocker. Classical mechanisms and frozen proof status remain unchanged; no unmeasured speed claim.</t>
  </si>
  <si>
    <t>M-RECTANGLE-TILING</t>
  </si>
  <si>
    <t>Exact rank-one Fourier rectangle tiling optimum</t>
  </si>
  <si>
    <t>["F047"]</t>
  </si>
  <si>
    <t>[2026-10-13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No fast marked scalar circuit or new retained inverse supplied. Individual chart pivots may vanish despite full invertibility; z=omega explicit counterexample. No new current closure; historical limitations remain. Next comparison: Compare classical volume, uncertainty, Schur…</t>
  </si>
  <si>
    <t>[2026-10-13; source cutoff 10:52 UTC; newly recovered-source proposal]
OPEN: retained inverse/full Fourier target; constant-input action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</si>
  <si>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A Fourier rectangle is rank one iff N divides every product of a row difference and column difference. Each lies in a coset/annihilator-coset rectangle, area≤N. The minimum disjoint rank-one rectangle incidence cost is N min_(d|N)(d+N/d), equal2N^(3/2) at square N and N(N+1) at prime N.</t>
  </si>
  <si>
    <t>Literal rectangle tilings and independent dense rank-factor implementations.</t>
  </si>
  <si>
    <t>[2026-10-13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failed-route/accounting theorem and conditional scalar-circuit reduction.</t>
  </si>
  <si>
    <t>Shared Cooley–Tukey computation avoids literal cost; nonsquare-composite higher-rank optimum not proved.
No new current closure; historical limitations remain.</t>
  </si>
  <si>
    <r>
      <rPr>
        <rFont val="Arial"/>
        <color rgb="FF1155CC"/>
        <sz val="10.0"/>
        <u/>
      </rPr>
      <t xml:space="preserve">Catalogue: ALG-068
</t>
    </r>
    <r>
      <rPr>
        <rFont val="Arial"/>
        <color rgb="FF1155CC"/>
        <sz val="10.0"/>
        <u/>
      </rPr>
      <t>novelity breakthough: ALG-068</t>
    </r>
  </si>
  <si>
    <t>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</si>
  <si>
    <t>[2026-10-13 12:24:37 UTC; frozen accepted-source cutoff]
MARKER-GRADED: libfile_3fc93f6b4ec48191b8f735a52b8b4e04; archive SHA-256 ca05048df5fdaa76f40e5aea0bee445ed5de1ef4aed882682d3d4bbea3c9fd19
MARKER-SOURCE: libfile_a273b678047881918061c3a9db35f8f0; archive SHA-256 32641b5c98f8f648797ba0cf5f8df1a3a1580b6a79dcbd28af57103f422daf2e
Earlier dated history (preserved verbatim):
[2026-10-13; source cutoff 10:52 UTC; newly recovered-source proposal]
MARKER_SCHUR: sources/MARKER_SCHUR/REVIEW.md; SHA-256 a52eb59cc26509ec53eb3deaefe395df1a9c860215141aac347f7b2b08fd311c
Earlier dated history (preserved verbatim):
https://github.com/AgentSlop-Si/research/blob/main/math/archive/objects/01/0104d324f31e729377993add23c845f4f008363d9ac097293ea62be24ab015c8__FREE_BOUNDARY_ESCAPE_CERTIFICATE.md | export SHA256…</t>
  </si>
  <si>
    <t>ALG-069</t>
  </si>
  <si>
    <t>Both-affine products require three seeds, not two. Relation discovery and planning paid; corrupt anchor not authenticated by metadata. Scalar scheduler objective not bit-cost optimum. No new current closure; historical limitations remain. Next comparison: Benchmark an…</t>
  </si>
  <si>
    <t>Correction-graph rational and multi-parent product reuse</t>
  </si>
  <si>
    <t>[2026-10-13; full status reconciliation]
OPEN: implementation, costing, integration or a stronger extension remains; the earlier accepted scoped result is retained.
Earlier dated history (preserved verbatim):
Guarded reuse identities reviewed; general fresh-input construction and production validation remain open</t>
  </si>
  <si>
    <t>Independent reviews accept after signed-buffer length guard correction.</t>
  </si>
  <si>
    <r>
      <rPr>
        <rFont val="Arial"/>
        <color rgb="FF1155CC"/>
        <sz val="10.0"/>
        <u/>
      </rPr>
      <t xml:space="preserve">Catalogue: ALG-069
</t>
    </r>
    <r>
      <rPr>
        <rFont val="Arial"/>
        <color rgb="FF1155CC"/>
        <sz val="10.0"/>
        <u/>
      </rPr>
      <t>novelity breakthough: ALG-069</t>
    </r>
  </si>
  <si>
    <t>No arbitrary nonlinear routing theorem; source uniform capacity helper missing r weight for r&gt;1, saved r1 witnesses unaffected.</t>
  </si>
  <si>
    <t>https://github.com/AgentSlop-Si/research/blob/main/math/archive/objects/86/86c1119ba0e470e2c808086f1e343894e295ec4e0917410589038e51ca623713__86c1119ba0e470e2c808086f1e343894e295ec4e0917410589038e51ca623713__INDEPENDENT_REVIEW.md | export SHA256…</t>
  </si>
  <si>
    <t>For correction-graph rational and multi-parent product reuse, benchmark an end-to-end reproducible implementation against an appropriate tuned baseline; do not treat caching, bilinearity, Good–Thomas or real FFT packing as new mathematics. Preserve this boundary: Both-affine products require three seeds, not two.</t>
  </si>
  <si>
    <t>ALG-070</t>
  </si>
  <si>
    <t>[2026-10-13; post-checkpoint successor intake]
Primary Lemma11 subgroup/annihilator rank-one block construction is directly matched. Remaining: check the exact endpoint-incidence objective N min_(d|N)(d+N/d) against primary cost-model theorems, or document a bounded qualified nonmatch; higher-rank optimum for general nonsquare composite N remains separate and OPEN. Shared Cooley–Tukey reuse is outside the independent-rectangle cost model.
Earlier dated history (preserved verbatim):
For exact rank-one fourier rectangle tiling optimum, compare the exact grammar and endpoint freedoms with uncertainty, quasiseparable, displacement and graph-induced rank results; scope-specific novelty remains unassessed. Preserve this boundary: Shared Cooley–Tukey computation avoids literal cost; nonsquare-composite higher-rank optimum not proved.</t>
  </si>
  <si>
    <t>[{"archive_relative_path":"master/fft_research_master_20261009/additions/0037_exact_seed_and_gates/review_parity_affine/INDEPENDENT_REVIEW.md","sha256":"2c404af4bf89fda64f06d04b2151b2885e87bd5d1ce4ee4c756027e74cf350ae","inspection":"Theorem and/or accepted audit read as inert text in this pass; no supplied program executed, imported, compiled or AST-parsed."}]</t>
  </si>
  <si>
    <t>No free basis/rank recognition, input read, cache population, subscriptions, stale keys, memory or first transform. Wrong cross-term omission when both operands change gives incorrect output. No new current closure; historical limitations remain. Next comparison: Benchmark an…</t>
  </si>
  <si>
    <t>Sparse edits, low-rank batches and persistent convolution</t>
  </si>
  <si>
    <t>M-REPEATED-BITREV</t>
  </si>
  <si>
    <t>Accepted classical identities; historical performance reports not freshly rerun.</t>
  </si>
  <si>
    <t>Repeated-bit-reversal central-cut depth barrier</t>
  </si>
  <si>
    <r>
      <rPr>
        <rFont val="Arial"/>
        <color rgb="FF1155CC"/>
        <sz val="10.0"/>
        <u/>
      </rPr>
      <t xml:space="preserve">Catalogue: ALG-070
</t>
    </r>
    <r>
      <rPr>
        <rFont val="Arial"/>
        <color rgb="FF1155CC"/>
        <sz val="10.0"/>
        <u/>
      </rPr>
      <t>novelity breakthough: ALG-070</t>
    </r>
  </si>
  <si>
    <t>For k-bit indices with preserved/swapped central partition, N/2≤d_N Σr_i, where d_N=2^((k+1)/2)−1 for odd k and2^(k/2) for even k. Thus total QS orderΩ(sqrtN); four rank-one stages fail for N≥128.</t>
  </si>
  <si>
    <t>Repeated bit-reversal stage grammar, primitive-root fields; exact central four Fourier blocks.</t>
  </si>
  <si>
    <t>Other routing can move the central partition; depth/order is not runtime.
No new current closure; historical limitations remain.</t>
  </si>
  <si>
    <t>https://github.com/AgentSlop-Si/research/blob/main/math/archive/objects/0b/0bf1ba9d8091d2f5e7479783623a14b2a1e27055e93ffd6071a1e1f2cbb05a37__019_0bf1ba9d8091d2f5.md | export SHA256 0bf1ba9d8091d2f5e7479783623a14b2a1e27055e93ffd6071a1e1f2cbb05a37…</t>
  </si>
  <si>
    <t>https://github.com/AgentSlop-Si/research/blob/main/math/archive/objects/f9/f9930b7e800966c37e5590326aae6b99e2244bdef013df08421862cbd95801d1__REPEATED_BITREV_AUDIT.md | export SHA256 718fd42163cd7ff83fa5cf4860e416bd3c12f4dac86728cb5bfb6aab743d88d0</t>
  </si>
  <si>
    <t>For sparse edits, low-rank batches and persistent convolution, benchmark an end-to-end reproducible implementation against an appropriate tuned baseline; do not treat caching, bilinearity, Good–Thomas or real FFT packing as new mathematics. Preserve this boundary: No free basis/rank recognition, input read, cache population, subscriptions, stale keys, memory or first transform.</t>
  </si>
  <si>
    <t>ALG-071</t>
  </si>
  <si>
    <t>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t>
  </si>
  <si>
    <t>Cache rewrite engine, real FFT packing and native optimization</t>
  </si>
  <si>
    <t>[2026-10-13; full status reconciliation]
OPEN: implementation, costing, integration or a stronger extension remains; the earlier accepted scoped result is retained.
Earlier dated history (preserved verbatim):
Closed: exact supplement manuscript/full review recovery and accepted-scope binding, already recorded in October10 history and now independently rebound. Open: production numerical, implementation heap/traffic, guards and fair benchmark obligations. Whole ALG-071 remains TO RESEARCH.</t>
  </si>
  <si>
    <t>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t>
  </si>
  <si>
    <t>proved_scoped | REVIEW-09 | Internal scoped outcome. Proof/certificate replay limits: source_bound_evidence: The 250 historical mixer trials, all large saved nullspace witnesses and full N512/N1024 eliminations were not rerun.
The Osgood-Siripuram-Wu universal-sampling theorem remains an attributed imported characteristic-zero dependency, not freshly re-proved by modular tests.
inherited_code_executed: False</t>
  </si>
  <si>
    <r>
      <rPr>
        <rFont val="Arial"/>
        <color rgb="FF1155CC"/>
        <sz val="10.0"/>
        <u/>
      </rPr>
      <t xml:space="preserve">Catalogue: ALG-071
</t>
    </r>
    <r>
      <rPr>
        <rFont val="Arial"/>
        <color rgb="FF1155CC"/>
        <sz val="10.0"/>
        <u/>
      </rPr>
      <t>novelity breakthough: ALG-071</t>
    </r>
  </si>
  <si>
    <t>accepted_scope: For complex dyadic Fourier and nonzero parity masks with highest bits u,v, the half-block rank is N/4 when u+v&lt;=k-2 and N/2 otherwise. GF(2)-affine interstage routing between quasiseparable stages of orders r_j obeys the quota obstruction: q_j&gt;=1 and sum r_j 2^(-q_j)&lt;=1/4 require sum q_j&gt;=k. Uniform r&gt;=1 gives k&lt;=t ceil(log2(4rt)). Arbitrary invertible external monomials are permitted for the coarse depth bound.
Model/guards/costs: historical_model_preserved_subject_to_current_scope: Complex rank; arbitrary external invertible monomials permitted by flat-unitary bound; GF2-affine internals essential.
Corrections/rejected extensions: rejected_extensions: No finite-field universal-sampling theorem is inferred.
No arbitrary nonlinear routing exclusion or NlogN arithmetic lower bound follows; finite test survival is not a Fourier coefficient construction.</t>
  </si>
  <si>
    <t>https://github.com/AgentSlop-Si/research/blob/main/math/archive/objects/e5/e5e5c4d8a0fae96fb4040c6170c77a23cf71d48f594d697f38f4300a879aa510__README.md | export SHA256 e5e5c4d8a0fae96fb4040c6170c77a23cf71d48f594d697f38f4300a879aa510…</t>
  </si>
  <si>
    <t>proof_revalidation: A parity halfset is periodic modulo h=2^(u+1), with representatives forming a complete residue system modulo h/2. The imported prime-power universal-sampling criterion makes that representative set universal over C. Fourier transforms along period repetitions split the matrix by row residues and give the exact ranks. Pullback by affine binary maps makes the low-bit conditions homogeneous linear constraints. Fewer than k constraints leave a nonzero mask whose weighted moving-boundary capacity is strictly below N/4. A flat-unitary Frobenius/operator-norm inequality gives this lower rank for any balanced endpoint subsets, independently of the exact parity formula.
fresh_verification: 2,584 exact modular parity-block ranks over F12289 and F65537: all mask pairs and all four signs through N16, sampled pairs at N32,N64.
Exact deficient-pair counts at k2..6. Reconfirmed the r=2 reporting correction: boundaries [31,31] mean capacity 124, not 62.
Reproduced the universal-set specialization ranks 7 mod12289 and 8 mod65537.
checks: checks/FRESH_RANK_CONTROLS.json#M-PARITY-DEPTH
branch_and_gauge_audit: Affine translations can flip parity signs without changing boundaries. The stages may be singular and transition generators may vanish. All-zero orders are handled directly as a monomial/diagonal-only obstruction, rather than relying on a strict inequality from sum r_j&gt;0. Only internal binary-affine transport supports the nullspace construction. External nonzero diagonal gauges preserve block rank.
Review record: research_cycle_2113/review09_layouts/PER_ID_OUTCOMES.json; SHA256 ba735868bf0ae1771e53477f36d400908c492a3c79251d6c400bf573846554b1.
Consolidation verifies mapping and hashes; it does not rerun all packet checks. No priority claim.</t>
  </si>
  <si>
    <t>ALG-072</t>
  </si>
  <si>
    <t>For repeated-bit-reversal central-cut depth barrier, compare the exact grammar and endpoint freedoms with uncertainty, quasiseparable, displacement and graph-induced rank results; scope-specific novelty remains unassessed. Preserve this boundary: Other routing can move the central partition; depth/order is not runtime.</t>
  </si>
  <si>
    <t>remaining_obligations: None for the qualified rank/depth result. Preserve the r-weight correction in any uniform witness ledger.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</si>
  <si>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Elementary general backend not asymptotically competitive. Coefficient convolution wider than digits. Cached numerical vs coefficient formats have different bit widths; scalar MST not bit-optimal. No new current closure; historical limitations remain. Next comparison: Benchmark…</t>
  </si>
  <si>
    <t>Structured exact integer products and prime-free backend</t>
  </si>
  <si>
    <t>M-SEED-BALANCE</t>
  </si>
  <si>
    <t>Balanced Fourier seed and weak-coupling obstruction</t>
  </si>
  <si>
    <t>[2026-10-13; full status reconciliation]
OPEN: implementation, costing, integration or a stronger extension remains; the earlier accepted scoped result is retained.
Earlier dated history (preserved verbatim):
Structured digit-product and ring-backend theory reviewed; production audit and competitive performance remain open</t>
  </si>
  <si>
    <t>Independent reviews accept after input-iterator fix; full field/bit model explicit.</t>
  </si>
  <si>
    <t>For F=A D B with B invertible bi-regular, A[0,i](A^−1)[i,0]=1/N for all i is necessary and, with an unrestricted B, sufficient. If A=c(I+E),||E||2&lt;1/2, impossible N≥2. Positive scalar sums of permutation resolvents with all coupling magnitudes&lt;1/3 fall under this obstruction.</t>
  </si>
  <si>
    <t>One internal monomial, bi-regular right factor; stated scalar coupling/positive combination restrictions.</t>
  </si>
  <si>
    <t>The sufficient B can hide Fourier; arbitrary endpoint masks not covered; first-cross calibration verifies2N−1 entries only.
No new current closure; historical limitations remain.</t>
  </si>
  <si>
    <r>
      <rPr>
        <rFont val="Arial"/>
        <color rgb="FF1155CC"/>
        <sz val="10.0"/>
        <u/>
      </rPr>
      <t xml:space="preserve">Catalogue: ALG-072
</t>
    </r>
    <r>
      <rPr>
        <rFont val="Arial"/>
        <color rgb="FF1155CC"/>
        <sz val="10.0"/>
        <u/>
      </rPr>
      <t>novelity breakthough: ALG-072</t>
    </r>
  </si>
  <si>
    <t>https://github.com/AgentSlop-Si/research/blob/main/math/archive/objects/b1/b1d13ce38ed662d9379e25ea0e87bed498174a56d161a84b7b20bbaaaee16de0__REVIEW.md | export SHA256 bd23457a80045e091d0cc1b9a2f826a17d995120d1a13037716fb003dd9c9941</t>
  </si>
  <si>
    <t>https://github.com/AgentSlop-Si/research/blob/main/math/archive/objects/20/20a1b09d49db1f52029725fe169fa3a326efc15d299e8fc2363aa03c3bc7a032__20a1b09d49db1f52029725fe169fa3a326efc15d299e8fc2363aa03c3bc7a032__INDEPENDENT_REVIEW.md | export SHA256…</t>
  </si>
  <si>
    <t>For structured exact integer products and prime-free backend, benchmark an end-to-end reproducible implementation against an appropriate tuned baseline; do not treat caching, bilinearity, Good–Thomas or real FFT packing as new mathematics. Preserve this boundary: Elementary general backend not asymptotically competitive.</t>
  </si>
  <si>
    <t>ALG-074</t>
  </si>
  <si>
    <t>For balanced fourier seed and weak-coupling obstruction, compare the exact invariant and equality/metric claim with classical Fourier equivalence, switching, Gram and spectral methods; preserve unitary versus arbitrary-invertible distinctions. Preserve this boundary: The sufficient B can hide Fourier; arbitrary endpoint masks not covered; first-cross calibration verifies2N−1 entries only.</t>
  </si>
  <si>
    <t>M-SORTING-RANK</t>
  </si>
  <si>
    <t>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t>
  </si>
  <si>
    <t>Stable-sort correction rank and all-stride probability</t>
  </si>
  <si>
    <t>Synthetic WHT, cancellation search and finite-width controls</t>
  </si>
  <si>
    <t>[2026-10-13; full status reconciliation]
OPEN / SOURCE-BLOCKED: the exact named source or witness is missing. No failure or acceptance is inferred.
Earlier dated history (preserved verbatim):
Finite scopes reviewed; whole contract remains review_missing and source/interface blocked</t>
  </si>
  <si>
    <t>Rank(W−Z^a)=N−cycles(Z^−a W). Stable binary sort with T internal transitions gives rank(W−Z)=2floor(T/2), distribution Pr(r2k)=2^(1−N)binom(N,2k+1), meanN/2−1,varN/4 forN≥3. Explicit union bound gives allstrides rank≥N/8 with probability→1.</t>
  </si>
  <si>
    <t>IID fair binary words; exact sorted cyclic successor and original cyclic powers.</t>
  </si>
  <si>
    <t>Mixed two-run words T1 have zero defect; everystride computation is O(N²), notO(N); high rank can remain easy to apply.
No new current closure; historical limitations remain.</t>
  </si>
  <si>
    <t>["F027"]</t>
  </si>
  <si>
    <t>https://github.com/AgentSlop-Si/research/blob/main/math/archive/objects/f5/f574925a32279259f6e4a2eb1c1b1f438492da4c27757fc242e13065c2d515f6__RANK_AUDIT.md | export SHA256 f574925a32279259f6e4a2eb1c1b1f438492da4c27757fc242e13065c2d515f6</t>
  </si>
  <si>
    <t>[2026-10-12;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t>
  </si>
  <si>
    <r>
      <rPr>
        <rFont val="Arial"/>
        <color rgb="FF1155CC"/>
        <sz val="10.0"/>
        <u/>
      </rPr>
      <t xml:space="preserve">Catalogue: ALG-074
</t>
    </r>
    <r>
      <rPr>
        <rFont val="Arial"/>
        <color rgb="FF1155CC"/>
        <sz val="10.0"/>
        <u/>
      </rPr>
      <t>novelity breakthough: ALG-074</t>
    </r>
  </si>
  <si>
    <t>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t>
  </si>
  <si>
    <t>Independent source/interface HOLD persists; whole ALG-074 remains review_missing. Repeating searches or promoting scalar summaries would not resolve it. Cap: Blocked on missing exact source/interface evidence. Triage from recorded evidence, 2026-10-12; not a proof or novelty probability.</t>
  </si>
  <si>
    <t>Whole-record independent review remains missing; retain the source/interface HOLD.</t>
  </si>
  <si>
    <t>Wait for the exact original h=23 and h=25 frame-word serialized/expanded bytes or a complete ordered transformed witness; then perform the already-specified source/interface validation.</t>
  </si>
  <si>
    <t>Authoritative missing bytes/ordered stream supplied and independently checked, or retain explicit HOLD. Histograms and transition counters are not the missing ordered witness.</t>
  </si>
  <si>
    <t>ALG-075</t>
  </si>
  <si>
    <t>1978 errata fully read historically; 1976 construction and thesis remain access gaps. Do not invent exact addition circuit or rule out result. No new current closure; historical limitations remain. Next comparison: Preserve attribution and correct model; do not rank a known…</t>
  </si>
  <si>
    <t>Thin rectangular multiplication source and compiler gate</t>
  </si>
  <si>
    <t>[2026-10-13; full status reconciliation]
OPEN / SOURCE-BLOCKED: the exact named source or witness is missing. No failure or acceptance is inferred.
Earlier dated history (preserved verbatim):
Original construction source blocked; historical erratum review retained</t>
  </si>
  <si>
    <t>conditional: matrix deductions accepted given stated published odd-polygon incidence theorem</t>
  </si>
  <si>
    <t>Source-access boundary, unranked; no negative theorem inferred from missing text.</t>
  </si>
  <si>
    <r>
      <rPr>
        <rFont val="Arial"/>
        <color rgb="FF1155CC"/>
        <sz val="10.0"/>
        <u/>
      </rPr>
      <t xml:space="preserve">Catalogue: ALG-075
</t>
    </r>
    <r>
      <rPr>
        <rFont val="Arial"/>
        <color rgb="FF1155CC"/>
        <sz val="10.0"/>
        <u/>
      </rPr>
      <t>novelity breakthough: ALG-075</t>
    </r>
  </si>
  <si>
    <t>Near-full bound false over finite fields (F19,N9 counterexample); polynomial-degree obstruction not arbitrary fast solve; arbitrary non-affine composite triples outside scope.</t>
  </si>
  <si>
    <t>https://github.com/AgentSlop-Si/research/blob/main/math/archive/objects/ca/ca5d82292b10f620687ae84bfcefcabffa155a9dd22d645490961bca48abbb71__ca5d82292b10f620__source_notes_access.md | export SHA256…</t>
  </si>
  <si>
    <t>The canonical source remains unavailable; known historical input is not a novel candidate. Cap: Blocked on missing primary source; no repeated blocked retrieval. Triage from recorded evidence, 2026-10-12; not a proof or novelty probability.</t>
  </si>
  <si>
    <t>Awaiting the required primary source; no accepted proof or rejection is inferred.</t>
  </si>
  <si>
    <t>Wait for an authorized readable 1976 construction/thesis body before claiming an exact addition circuit or completing the source comparison; preserve the read 1978 errata separately.</t>
  </si>
  <si>
    <t>Exact primary construction recovered and checked, or retain awaiting_source. No mathematical rejection follows from access failure.</t>
  </si>
  <si>
    <t>[{"archive_relative_path":"master/fft_research_master_20261009/additions/0038_construction_and_source_synthesis/reviews/review_chord_rigidity/REVIEW.md","sha256":"2706ae6387c93f0280b129d9ae4333972f8ab21322fd83bdfc251c9a28b8de56","inspection":"Theorem and/or accepted audit read as inert text in this pass; no supplied program executed, imported, compiled or AST-parsed."}]</t>
  </si>
  <si>
    <t>For stable-sort correction rank and all-stride probability, compare the exact grammar and endpoint freedoms with uncertainty, quasiseparable, displacement and graph-induced rank results; scope-specific novelty remains unassessed. Preserve this boundary: Mixed two-run words T1 have zero defect; everystride computation is O(N²), notO(N); high rank can remain easy to apply.</t>
  </si>
  <si>
    <t>Deficient fixed linear measurements cannot recover all continuous inputs; stronger almost-everywhere inputwise statement needs measurability. Does not apply to input-adaptive raw reads or finite discrete sets. No new current closure; historical limitations remain. Next…</t>
  </si>
  <si>
    <t>M-SPARSE-BRIDGE</t>
  </si>
  <si>
    <t>Two additive Green sums sparse bridge</t>
  </si>
  <si>
    <r>
      <rPr>
        <rFont val="Arial"/>
        <color rgb="FF1155CC"/>
        <sz val="10.0"/>
        <u/>
      </rPr>
      <t xml:space="preserve">Catalogue: ALG-076
</t>
    </r>
    <r>
      <rPr>
        <rFont val="Arial"/>
        <color rgb="FF1155CC"/>
        <sz val="10.0"/>
        <u/>
      </rPr>
      <t>novelity breakthough: ALG-076</t>
    </r>
  </si>
  <si>
    <t>For invertible A,B,C,D and M=(A^−1+B^−1)(C^−1+D^−1), A M D=(A+B)(CB)^−1(C+D). M=F iff det(CB) AFD=(A+B)adj(CB)(C+D). Literal I−weighted-cycle denominators give3-sparse sums and4-sparse CB; general independent monomial gauges raise sum bound to4.</t>
  </si>
  <si>
    <t>Exact algebraic equivalence, individually invertible denominators.</t>
  </si>
  <si>
    <t>Determinant condition alone insufficient; singular guards indispensable; supplied CB inverse is two cheap solves. No factor existence or exclusion.
No new current closure; historical limitations remain.</t>
  </si>
  <si>
    <t>https://github.com/AgentSlop-Si/research/blob/main/math/archive/objects/4c/4cab10dbc7da7b202dc3a243685b432d1a5d2a1148ea3ff931259fe29e20d850__165_4cab10dbc7da7b20.md | export SHA256 4cab10dbc7da7b202dc3a243685b432d1a5d2a1148ea3ff931259fe29e20d850…</t>
  </si>
  <si>
    <t>https://github.com/AgentSlop-Si/research/blob/main/math/archive/objects/b2/b28427626922c0f7841bc75445f1aaaf47f4faae3499760d221187c759e3d05c__BRIDGE_AUDIT.md | export SHA256 88992b1e94ec7aaa2351a747f1587483179ac6e1deeb05eda9274aba3fc29289</t>
  </si>
  <si>
    <t>ALG-079</t>
  </si>
  <si>
    <t>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t>
  </si>
  <si>
    <t>Deferred butterflies, probes and mixed-radix fallback</t>
  </si>
  <si>
    <t>proved_scoped | REVIEW-09 | Internal scoped outcome. Proof/certificate replay limits: source_bound_evidence: The published Rigby/Sidorenko extended-line incidence dependency is retained explicitly as in the assigned review; this run does not claim a new proof or a primary-source re-verification of that classification.
Historical all-odd local sharpness controls and prime hybrid examples were proof-read, not replayed.
inherited_code_executed: False
dependency_status: conditional_on_published_odd_polygon_extended_line_incidence
Source identity/access boundary: 
Documented sanitized exports: 2706ae6387c93f0280b129d9ae4333972f8ab21322fd83bdfc251c9a28b8de56. Original-byte gaps remain preserved.</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</si>
  <si>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accepted_scope: Conditional on the stated published extended-line incidence theorem for odd regular complex polygons, primitive-affine three-frequency profiles with Hamiltonian right routing have adjacent-row support union &gt;=n-2, locally sharp for odd n&gt;=5. The global all-strong-profile density is ceil(n(n-2)/2), with the source prime hybrid refinement. The stipulated scalar-polynomial bridge requires 4^(L+1)&gt;=1+(n-2)/6.
Model/guards/costs: historical_model_preserved_subject_to_current_scope: Complex odd roots; external extended-line incidence theorem; fixed sparse sandwich/bridge grammar.
Corrections/rejected extensions: rejected_extensions: The near-full bound is false over arbitrary finite fields, even with valid Fourier roots and nonsingular Green denominators.
No arbitrary non-affine composite-profile extension, general fast-solve obstruction or two-layer impossibility follows.</t>
  </si>
  <si>
    <t>[2026-10-13; full status reconciliation]
OPEN: implementation, costing, integration or a stronger extension remains; the earlier accepted scoped result is retained.
Earlier dated history (preserved verbatim):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t>
  </si>
  <si>
    <t>For two additive green sums sparse bridge, compare the exact grammar and endpoint freedoms with uncertainty, quasiseparable, displacement and graph-induced rank results; scope-specific novelty remains unassessed. Preserve this boundary: Determinant condition alone insufficient; singular guards indispensable; supplied CB inverse is two cheap solves.</t>
  </si>
  <si>
    <t>[2026-10-11 23:18 UTC; independently accepted primary-incidence dependency only]
2026-10-11 independent dependency review: primary text extraction independently retrieved and matched across all 161 body lines; no PDF bytes or visual facsimile claimed. Eleven exact symbolic identities pass, including complete real-line equivalence and guarded cyclotomic squaring. Rank-two/Vandermonde, zero-column, finite/nonvertex and Hamiltonian pair-use branches checked. Full F19,n9 A·F9·B reconstruction retains joint zeros [5,7,8], support union 6&lt;7 and both determinants/inverse guards 1. Tao arXiv:math/0308286v6 Lemma 1.3, p. 3, proof pp. 3–4 pins the unchanged prime hybrid. Original uploaded and candidate programs remained inert. Independent acceptance ZIP SHA256 cd78fd30958d58759f32f1255eaa188a36d96a931032511b2d52a2bec442a816. Primary access is complete PDF text extraction only; no PDF-byte possession/digest or visual facsimile inspection is claimed.
Earlier dated history (preserved):
proof_revalidation: The determinant of h(t)=(1-at,t(1-bt)) is (u-t)[1-b(t+u)+abtu]. Two dependent root pairs force a=conjugate(1/b) and hence chord-line concurrence. Rank two on every three distinct parameter columns prevents three nonzero columns in one proportionality class. The imported odd-polygon extended-line theorem therefore limits cancellation pairs to two. A Hamiltonian cycle uses each unordered pair at most once. The zero-column exception permits at most one cancellation. Summing local union bounds gives density; row-degree 3 outer sums and degree-4 bridge powers give 9 sum_{r=0}^L 4^r per row and the stated degree inequality.
fresh_verification: Symbolically re-expanded the two-column determinant identity.
Reconstructed the full F19,N9 counterexample with root 4, weights and Hamiltonian right cycle from the report: jointly zero columns [5,7,8], union support 6&lt;7, and both inverse guards 1.
checks: checks/FRESH_RANK_CONTROLS.json#M-CHORD
checks/FRESH_ORBIT_ROUTING.json#branch_controls
branch_and_gauge_audit: b=0 gives pairwise independence. A zero h(t0) forces a=b=t0^-1 and leaves all other columns pairwise independent. Zero edge weights are allowed. Primitive-affine step must be coprime; endpoint gauges are nonsingular. The geometric step is complex and uses the complete extended-line result, not merely interior diagonal intersections.
Review record: research_cycle_2113/review09_layouts/PER_ID_OUTCOMES.json; SHA256 ba735868bf0ae1771e53477f36d400908c492a3c79251d6c400bf573846554b1.
Consolidation verifies mapping and hashes; it does not rerun all packet checks. No priority claim.</t>
  </si>
  <si>
    <t>M-SPARSE-DEFECT</t>
  </si>
  <si>
    <t>Sparse inverse and commutator approximation floors</t>
  </si>
  <si>
    <t>[2026-10-11 23:18 UTC; independently accepted primary-incidence dependency only]
2026-10-11: Close only M-CHORD::primary-incidence-dependency as independently ACCEPTED. Remaining editorial action: apply the Heineken citation, explicit complete-line proof extension, n=5 endpoint case and Tao locator to the publication manuscript. Historical conditional text remains preserved. Worldwide priority remains unresolved; no finite-field/nonaffine-composite extension, unrestricted fast-solve obstruction or two-layer impossibility is accepted. Independent acceptance ZIP SHA256 cd78fd30958d58759f32f1255eaa188a36d96a931032511b2d52a2bec442a816. Primary access is complete PDF text extraction only; no PDF-byte possession/digest or visual facsimile inspection is claimed.
Earlier dated history (preserved):
remaining_obligations: The external incidence theorem remains a named dependency. A self-contained publication treatment would need an adequate primary statement/proof and precise attribution.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</si>
  <si>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Any inverse row of support≤s gives ||M−F||₂≥sqrt(1−s/N). rank[M,Z]≤r gives bound cos((2floor(r/2)+1)π/(2N)). For B with columns≤s, ||ZB−BD||F≥2sin(π/(2(s+1)))||B||F, sharp via sine vector.</t>
  </si>
  <si>
    <t>Unitary complex Fourier and specified inverse-support/commutator architecture.</t>
  </si>
  <si>
    <t>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</si>
  <si>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https://github.com/AgentSlop-Si/research/blob/main/math/archive/objects/e7/e7413d1d591cfae89647304a88b1ca664dea9602dd86fec79a58688f346a7946__e7413d1d591cfae89647__PHASE20_AUDIT.md | export SHA256 e7413d1d591cfae89647304a88b1ca664dea9602dd86fec79a58688f346a7946</t>
  </si>
  <si>
    <t>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t>
  </si>
  <si>
    <r>
      <rPr>
        <rFont val="Arial"/>
        <color rgb="FF1155CC"/>
        <sz val="10.0"/>
        <u/>
      </rPr>
      <t xml:space="preserve">Catalogue: ALG-079
</t>
    </r>
    <r>
      <rPr>
        <rFont val="Arial"/>
        <color rgb="FF1155CC"/>
        <sz val="10.0"/>
        <u/>
      </rPr>
      <t>novelity breakthough: ALG-079</t>
    </r>
  </si>
  <si>
    <t>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t>
  </si>
  <si>
    <t>2026-10-11 22:21 UTC</t>
  </si>
  <si>
    <t>For sparse inverse and commutator approximation floors, compare the exact invariant and equality/metric claim with classical Fourier equivalence, switching, Gram and spectral methods; preserve unitary versus arbitrary-invertible distinctions. Preserve this boundary: Sums may have dense inverses; variable phases/routes defeat low commutator premises; no universal runtime bound.</t>
  </si>
  <si>
    <t>M-SPARSE-PREFIX</t>
  </si>
  <si>
    <t>Sparse-preconditioned full-spark separation</t>
  </si>
  <si>
    <t>[2026-10-11 14:23 UTC; sparse-preconditioner proof-audit binding restored]
Independent scoped acceptance now explicitly bound to exact original theorem/review bytes; fresh proof reread and bounded controls pass; m=0 and integer-rank clarifications retained.
Prior dated record, preserved verbatim:
source proof inspected; historical scoped audit cited, not freshly replayed</t>
  </si>
  <si>
    <t>[2026-10-11 14:23 UTC; sparse-preconditioner proof-audit binding restored]
R1 external novelty unchanged; current mathematical depth: complete pinned theorem/review reread and explicit original review-to-body binding; all 22 historical sealed member hashes checked; fresh bounded controls for strict separation, m=0 bookkeeping, sparse mixing, zero-weight independently routed Green branches, and excluded-assumption mutations. Historical source programs were not run; no full external novelty survey.
Prior dated record, preserved verbatim:
R1: exact catalogue statement, proof/status qualifiers and current related overlays screened; full proof and model-matched external novelty unassessed for this row in this pass</t>
  </si>
  <si>
    <t>For all-square-minors-nonsingular T=P^−1 ΣH_j, P invertible row-s-sparse, d independent ordering pairs, R=sumr_j, floor(N/(s2^d))≤R. Hence prime Fourier with t single Green prefixes plus Q additive tails requires p&lt;(Q+1)2^(t+Q). t1,Q2 fails prime≥29; t2,Q2 fails prime≥53.</t>
  </si>
  <si>
    <t>Complex full-spark targets; fixed all-input factorization; transposed column-sparse suffix version.</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</si>
  <si>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composite Fourier full-spark assumption; no two-additive-sum product coverage; approximate gap depends on fixed preconditioner conditioning. Source proof inspected, earlier separate audit exists in lineage.
No new current closure; historical limitations remain.</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</si>
  <si>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t>
  </si>
  <si>
    <t>[2026-10-11 14:23 UTC; sparse-preconditioner proof-audit binding restored]
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
Prior dated record, preserved verbatim:
https://github.com/AgentSlop-Si/research/blob/main/math/archive/objects/a5/a5784d6922eb3e959570929c4a1a036774a45900a0430b2ac082dec585b87bd2__THEOREM_3_.md | export SHA256 a5784d6922eb3e959570929c4a1a036774a45900a0430b2ac082dec585b87bd2</t>
  </si>
  <si>
    <t>[2026-10-13; full status reconciliation]
OPEN: a new proof or positive construction remains. Earlier accepted scoped theorems remain complete. A resourced next-size experiment is an optional separate extension; it cannot substitute for the unproved uniform certificate. Shared work view: ALG-BIVARIATE-MASK-ELIMINATION, Q26. This is not theorem equivalence.
Earlier dated history (preserved verbatim):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t>
  </si>
  <si>
    <t>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t>
  </si>
  <si>
    <r>
      <rPr>
        <rFont val="Arial"/>
        <color rgb="FF1155CC"/>
        <sz val="10.0"/>
        <u/>
      </rPr>
      <t xml:space="preserve">Catalogue: ALG-BIVARIATE-MASK-ELIMINATION
</t>
    </r>
    <r>
      <rPr>
        <rFont val="Arial"/>
        <color rgb="FF1155CC"/>
        <sz val="10.0"/>
        <u/>
      </rPr>
      <t>novelity breakthough: ALG-BIVARIATE-MASK-ELIMINATION</t>
    </r>
  </si>
  <si>
    <t>["F026"]</t>
  </si>
  <si>
    <t>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t>
  </si>
  <si>
    <t>For sparse-preconditioned full-spark separation, compare the exact grammar and endpoint freedoms with uncertainty, quasiseparable, displacement and graph-induced rank results; scope-specific novelty remains unassessed. Preserve this boundary: Review-binding gap closed.</t>
  </si>
  <si>
    <t>M-STRIPED-BANK</t>
  </si>
  <si>
    <t>Striped-bank and balanced-separator product bounds</t>
  </si>
  <si>
    <t>ALG-CLASSICAL-CURVATURE</t>
  </si>
  <si>
    <t>Dyadic N, m=2^floor(log2(N)/2),q=N/m: product with L weighted Green occurrences in cycles Z and RZR, bank-block-preserving endpoints and arbitrary block-diagonal banks obeys L(q/2+m)≥N/2. Hence L≥ceil(N/(q+2m)); three fail≥128,four≥256. Balanced/complement rectangle method supplies companion geometry-specific separator bounds.</t>
  </si>
  <si>
    <t>Paired cycles and partition-preserving bank grammar.</t>
  </si>
  <si>
    <t>Not arbitrary bank routing or sums; companion balanced-bound constants not promoted beyond saved audit.
No new current closure; historical limitations remain.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</si>
  <si>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Passing selected ratios or all pair histograms does not certify equivalence. Nonlinear/stateful oracle and uncharged table preparation need separate treatment. Q19: O(E) exact-scalar diagnostic requires supplied references and paid norm certificates. Source floating-point tests…</t>
  </si>
  <si>
    <t>Projective cross-ratios and Fourier equivalence test</t>
  </si>
  <si>
    <t>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</si>
  <si>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t>
  </si>
  <si>
    <t>[2026-10-13; full status reconciliation]
Completed named scope; priority 12/100
Earlier dated history (preserved verbatim):
Unassigned</t>
  </si>
  <si>
    <r>
      <rPr>
        <rFont val="Arial"/>
        <color rgb="FF1155CC"/>
        <sz val="10.0"/>
        <u/>
      </rPr>
      <t xml:space="preserve">Catalogue: ALG-CLASSICAL-CURVATURE
</t>
    </r>
    <r>
      <rPr>
        <rFont val="Arial"/>
        <color rgb="FF1155CC"/>
        <sz val="10.0"/>
        <u/>
      </rPr>
      <t>novelity breakthough: ALG-CLASSICAL-CURVATURE</t>
    </r>
  </si>
  <si>
    <t>https://github.com/AgentSlop-Si/research/blob/main/math/archive/objects/e7/e7413d1d591cfae89647304a88b1ca664dea9602dd86fec79a58688f346a7946__e7413d1d591cfae89647__PHASE20_AUDIT.md | export SHA256…</t>
  </si>
  <si>
    <t>Dense center can be fast; no quadratic work lower bound; arbitrary composite non-affine triples not covered.</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</si>
  <si>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at its explicitly guarded scope in the recorded internal review; this ranking adds no proof or replay acceptance.</t>
  </si>
  <si>
    <t>ALG-FIXED-PENCIL-CERTS</t>
  </si>
  <si>
    <t>Not arbitrary internal masks, branch parameters, seeds, sizes or all Green sums. A source count correction: circuit has three vector sums, not two. No new current closure; historical limitations remain. Next comparison: Match precisely the topology, size, gauges and field;…</t>
  </si>
  <si>
    <t>Fixed six-Green one-scalar pencil exclusions</t>
  </si>
  <si>
    <t>[{"archive_relative_path":"master/fft_research_master_20261009/additions/2213_ongoing/review_fcut/FCUT_AUDIT.md","sha256":"688ee118a6fc3855176ccedf78ff6663307af84d70b10ecaae51ed9c4aa154b2","inspection":"Theorem and/or accepted audit read as inert text in this pass; no supplied program executed, imported, compiled or AST-parsed."}]</t>
  </si>
  <si>
    <t>Independently accepted; all 2,040 polynomial coefficients reconstructed. Proof excludes algebraic-closure roots, not merely searched finite-field parameters.</t>
  </si>
  <si>
    <r>
      <rPr>
        <rFont val="Arial"/>
        <color rgb="FF1155CC"/>
        <sz val="10.0"/>
        <u/>
      </rPr>
      <t xml:space="preserve">Catalogue: ALG-FIXED-PENCIL-CERTS
</t>
    </r>
    <r>
      <rPr>
        <rFont val="Arial"/>
        <color rgb="FF1155CC"/>
        <sz val="10.0"/>
        <u/>
      </rPr>
      <t>novelity breakthough: ALG-FIXED-PENCIL-CERTS</t>
    </r>
  </si>
  <si>
    <t>https://github.com/AgentSlop-Si/research/blob/main/math/archive/objects/20/206c0390037a3185b57049d815524ca21d52ec7cacb7bed58e080958f649fcc4__REVIEW.md | export SHA256 206c0390037a3185b57049d815524ca21d52ec7cacb7bed58e080958f649fcc4…</t>
  </si>
  <si>
    <t>For fixed six-green one-scalar pencil exclusions, match precisely the topology, size, gauges and field; establish a reusable theorem increment before proposing a standalone novelty claim. Preserve this boundary: Not arbitrary internal masks, branch parameters, seeds, sizes or all Green sums.</t>
  </si>
  <si>
    <t>For striped-bank and balanced-separator product bounds, compare the exact grammar and endpoint freedoms with uncertainty, quasiseparable, displacement and graph-induced rank results; scope-specific novelty remains unassessed. Preserve this boundary: Not arbitrary bank routing or sums; companion balanced-bound constants not promoted beyond saved audit.</t>
  </si>
  <si>
    <t>Does not rule out unrelated gauges or arbitrary interstage routing. The common-gauge architecture consequences and finite F4 escape certificate are in matrix catalogue. No new current closure; historical limitations remain. Next comparison: Compare the exact invariant and…</t>
  </si>
  <si>
    <t>M-SYMMETRY</t>
  </si>
  <si>
    <t>Weyl symmetry and gauge-rigidity gates</t>
  </si>
  <si>
    <r>
      <rPr>
        <rFont val="Arial"/>
        <color rgb="FF1155CC"/>
        <sz val="10.0"/>
        <u/>
      </rPr>
      <t xml:space="preserve">Catalogue: ALG-MONOMIAL-CENTRALIZER
</t>
    </r>
    <r>
      <rPr>
        <rFont val="Arial"/>
        <color rgb="FF1155CC"/>
        <sz val="10.0"/>
        <u/>
      </rPr>
      <t>novelity breakthough: ALG-MONOMIAL-CENTRALIZER</t>
    </r>
  </si>
  <si>
    <t>Half-grid-invariant Margulis Green networks commute with chosen involutions at all depths. Exact Fourier commutator spectra give sharp commutant distance1 or cos(pi/8), joint relativeFrobenius sqrt3/2. k occurrence-wise weight edits satisfy rank(T−T0)≤k, so exact breaking requires k≥N/4 or N/2. Phase16 common diagonal gauge inherits symmetry; single Green beside rook support fails s≥3.</t>
  </si>
  <si>
    <t>Legal symmetric reference and occurrence-wise counts; common gauge constants/nonzero edge premise where used.</t>
  </si>
  <si>
    <t>O(N) edits still O(N) work; arbitrary weights/routes not excluded; forest residual count not canonical minimum edit count.
No new current closure; historical limitations remain.</t>
  </si>
  <si>
    <t>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</si>
  <si>
    <t>Primitive-holonomy hypothesis matters; no freely varying sum/product or all-cycle-bank exclusion. Ratios must lie in the root subgroup before exponent-parity extraction. Q19: O(E) exact-scalar diagnostic requires supplied references and paid norm certificates. Source…</t>
  </si>
  <si>
    <t>proved_scoped | REVIEW-09 | Internal scoped outcome. Proof/certificate replay limits: source_bound_evidence: The classical prime Fourier full-minor theorem is an imported accepted dependency. Historical larger exact sandwich enumerations are not claimed as new executions.
inherited_code_executed: False
Source identity/access boundary: 
Documented sanitized exports: 688ee118a6fc3855176ccedf78ff6663307af84d70b10ecaae51ed9c4aa154b2. Original-byte gaps remain preserved.</t>
  </si>
  <si>
    <t>Accepted independent Phase37 proof audit; all-anchor step uses unimodular bases of the zero-sum lattice. Independent finite controls support rather than establish the uniform theorem. Related current status (scope, not blanket theorem equivalence): Q19: Proof closed. Phase18…</t>
  </si>
  <si>
    <r>
      <rPr>
        <rFont val="Arial"/>
        <color rgb="FF1155CC"/>
        <sz val="10.0"/>
        <u/>
      </rPr>
      <t xml:space="preserve">Catalogue: ALG-PRIMITIVE-HOLONOMY
</t>
    </r>
    <r>
      <rPr>
        <rFont val="Arial"/>
        <color rgb="FF1155CC"/>
        <sz val="10.0"/>
        <u/>
      </rPr>
      <t>novelity breakthough: ALG-PRIMITIVE-HOLONOMY</t>
    </r>
  </si>
  <si>
    <t>accepted_scope: At complex prime p&gt;=3, for arbitrary Hamiltonian alpha,beta and complex weights, the specified Fourier sparse sandwich with nonsingular monomial endpoints has every adjacent-alpha row-pair union &gt;=ceil(p/2), so nnz&gt;=ceil(p ceil(p/2)/2). Denominator invertibility is unnecessary. Composite lengths are covered when the moved three-frequency profiles are primitive-affine.
Model/guards/costs: historical_model_preserved_subject_to_current_scope: Sparse sandwich density; prime complex full-spark or explicitly primitive-stride triples.
Corrections/rejected extensions: rejected_extensions: Density is not a quadratic-work lower bound: a dense center may have a compact fast evaluator.
The prime &gt;=11 two-resolvent consequence is already subsumed by earlier additive/separator obstructions; no new unrestricted Fourier conclusion is licensed.</t>
  </si>
  <si>
    <t>proof_revalidation: The adjacent-row coefficient matrix on three distinct frequencies has rank two, including zero weights. Prime Fourier full spark makes every three-column restriction rank two. Mark the output columns where the row pair has nonzero support and cut the incoming cycle edges there. If there are m&gt;0 marks, the Hamiltonian cycle splits into m directed paths; cancellation propagation, using multiplication only, bounds each path length by two. If m=0, propagation around the full cycle gives rank at most one and contradicts the same premise. Thus m&gt;=ceil(p/2), and summing adjacent pairs counts each row twice. The q-column generalization has path length &lt;=q-1.
fresh_verification: 15 exact characteristic-zero cyclotomic sandwich controls at p3,5,7,11,13, with independent endpoint permutations/scales and random/zero/singular-all-one denominator branches.
Recomputed the p11 witness polynomial -2z^2+z^4-z^7+2z^9; its degree is 9, preserving the known wording correction.
checks: checks/FRESH_RANK_CONTROLS.json#M-FCUT
branch_and_gauge_audit: No division by a cycle weight or inversion of either sandwich denominator occurs. Singular all-one denominators, zero edge weights and all-zero edge vectors are permitted. Invertible monomial endpoint factors preserve the local three-column premise. General composite non-affine triples require a separate target-minor check.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</si>
  <si>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stated density theorem.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</si>
  <si>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ALG-TWO-MASK-ELIMINATION</t>
  </si>
  <si>
    <t>No freely variable Green couplings or external endpoint changes, no all N. Padded resultant zero is inconclusive under degree drops. Sampled larger mappings do not yield universal exclusion. Q26: Larger sizes and broader graph/coupling families remain unclassified; Q27…</t>
  </si>
  <si>
    <t>One-parameter two-mask projective elimination</t>
  </si>
  <si>
    <t>For weyl symmetry and gauge-rigidity gates, compare the exact invariant and equality/metric claim with classical Fourier equivalence, switching, Gram and spectral methods; preserve unitary versus arbitrary-invertible distinctions. Preserve this boundary: O(N) edits still O(N) work; arbitrary weights/routes not excluded; forest residual count not canonical minimum edit count.</t>
  </si>
  <si>
    <t>M-TENSOR-CUT</t>
  </si>
  <si>
    <t>Independently accepted Phase38 audit reconstructs all matrix data and exhausts five sizes over two primes. One zero at N64 in the second prime is explicitly resolved by nonzero first-prime image. N128/256 only fixed-order plus finite samples, not all-permutation exclusion. This…</t>
  </si>
  <si>
    <t>Four-leg Fourier tensor ranks and local sparse-core rigidity</t>
  </si>
  <si>
    <r>
      <rPr>
        <rFont val="Arial"/>
        <color rgb="FF1155CC"/>
        <sz val="10.0"/>
        <u/>
      </rPr>
      <t xml:space="preserve">Catalogue: ALG-TWO-MASK-ELIMINATION
</t>
    </r>
    <r>
      <rPr>
        <rFont val="Arial"/>
        <color rgb="FF1155CC"/>
        <sz val="10.0"/>
        <u/>
      </rPr>
      <t>novelity breakthough: ALG-TWO-MASK-ELIMINATION</t>
    </r>
  </si>
  <si>
    <t>For N=QM, T[s,h,t,u]=ω^(−ht)ξ^(−st)η^(−hu) has three paired flattening ranks N,min(Q,M),N and CP rank N. Under separate invertible changes on the s and u legs, support≥N, with equality iff the two transformed endpoint Fourier matrices are monomial.</t>
  </si>
  <si>
    <t>Four individual digit legs, specified flattenings and endpoint-local gauges.</t>
  </si>
  <si>
    <t>https://github.com/AgentSlop-Si/research/blob/main/math/archive/objects/21/2143d2ab2217a372ec231a53aa0eedeb4da3d2b30b1b6ee53c8b4ffd84816554__REVIEW.md | export SHA256 375e32ff90118cc959b869737c6e703e68ea89c47e11005104349fa0b4aff898 Q26 current…</t>
  </si>
  <si>
    <t>Joint two-leg changes, other realignment ranks and arbitrary arithmetic circuits excluded; min(Q,M) must grow for fixed-width exclusion.
No new current closure; historical limitations remain.</t>
  </si>
  <si>
    <t>For one-parameter two-mask projective elimination, match precisely the topology, size, gauges and field; establish a reusable theorem increment before proposing a standalone novelty claim. Preserve this boundary: No freely variable Green couplings or external endpoint changes, no all N.</t>
  </si>
  <si>
    <t>https://github.com/AgentSlop-Si/research/blob/main/math/archive/objects/0c/0c56174e161f87436f39fd6a587945216ba386a3ba3d0e58c8118e13b2a5976b__0c56174e161f87436f39__SOURCE_REVIEW.md | export SHA256 fd0f43d37181bdfeac06a54a29f2ce3a07f48834afa41b4206e8ddf537fea38a</t>
  </si>
  <si>
    <t>[2026-10-13; full status reconciliation]
OPEN: implementation, costing, integration or a stronger extension remains; the earlier accepted scoped result is retained.
Earlier dated history (preserved verbatim):
Fresh bounded local-ring convention/API accepted; historical v25 sign defect remains in its untouched source.</t>
  </si>
  <si>
    <t>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t>
  </si>
  <si>
    <r>
      <rPr>
        <rFont val="Arial"/>
        <color rgb="FF1155CC"/>
        <sz val="10.0"/>
        <u/>
      </rPr>
      <t xml:space="preserve">Catalogue: ALG-WEIL-LOCAL
</t>
    </r>
    <r>
      <rPr>
        <rFont val="Arial"/>
        <color rgb="FF1155CC"/>
        <sz val="10.0"/>
        <u/>
      </rPr>
      <t>novelity breakthough: ALG-WEIL-LOCAL</t>
    </r>
  </si>
  <si>
    <t>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t>
  </si>
  <si>
    <t>2026-10-11 22:05 UTC</t>
  </si>
  <si>
    <t>For four-leg fourier tensor ranks and local sparse-core rigidity, compare the exact grammar and endpoint freedoms with uncertainty, quasiseparable, displacement and graph-induced rank results; scope-specific novelty remains unassessed. Preserve this boundary: Joint two-leg changes, other realignment ranks and arbitrary arithmetic circuits excluded; min(Q,M) must grow for fixed-width exclusion.</t>
  </si>
  <si>
    <t>M-TRANSVERSE</t>
  </si>
  <si>
    <t>Transverse-rank obstruction despite expansion</t>
  </si>
  <si>
    <t>["F051","F052"]</t>
  </si>
  <si>
    <t>[2026-10-13; full status reconciliation]
OPEN: implementation, costing, integration or a stronger extension remains; the earlier accepted scoped result is retained.
Earlier dated history (preserved verbatim):
Fresh bounded tensor API accepted; historical exhaustive tensor-group suite and production remain unvalidated.</t>
  </si>
  <si>
    <t>For N=s², paths YX with X preserving y and Y preserving x have each transverse block rank≤1; sum r paths has error relativeFrobenius≥sqrt(1−r/s), operator≥sqrt(1−r/s). s paths suffice in enlarged arbitrary-fiber grammar. Classical Cartesian expander40-plan network passes all same-subset capacities but retains r1 obstruction.</t>
  </si>
  <si>
    <t>Polarized two-axis order, no extra axis switching/unaccounted routing; complex approximation.</t>
  </si>
  <si>
    <t>No mixed-axis Phase13 exclusion; generic rook dimension count is not Fourier-specific; branch count≠runtime.
No new current closure; historical limitations remain.</t>
  </si>
  <si>
    <t>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t>
  </si>
  <si>
    <t>https://github.com/AgentSlop-Si/research/blob/main/math/archive/objects/2d/2dff66db49b4e085ccaf37caf3a61a3bb1e7714930c9d3435ca4e83aa1431ad6__REVIEW.md | export SHA256 2dff66db49b4e085ccaf37caf3a61a3bb1e7714930c9d3435ca4e83aa1431ad6</t>
  </si>
  <si>
    <r>
      <rPr>
        <rFont val="Arial"/>
        <color rgb="FF1155CC"/>
        <sz val="10.0"/>
        <u/>
      </rPr>
      <t xml:space="preserve">Catalogue: ALG-WEIL-TENSOR
</t>
    </r>
    <r>
      <rPr>
        <rFont val="Arial"/>
        <color rgb="FF1155CC"/>
        <sz val="10.0"/>
        <u/>
      </rPr>
      <t>novelity breakthough: ALG-WEIL-TENSOR</t>
    </r>
  </si>
  <si>
    <t>Original N256 still survives these tests; no arbitrary nonlinear-routing exclusion; high permutation edit rank can have O(N) execution.</t>
  </si>
  <si>
    <t>For transverse-rank obstruction despite expansion, compare the exact grammar and endpoint freedoms with uncertainty, quasiseparable, displacement and graph-induced rank results; scope-specific novelty remains unassessed. Preserve this boundary: No mixed-axis Phase13 exclusion; generic rook dimension count is not Fourier-specific; branch count≠runtime.</t>
  </si>
  <si>
    <t>M-TWISTED-DISPLACEMENT</t>
  </si>
  <si>
    <t>[{"archive_relative_path":"master/fft_research_master_20261009/additions/0038_construction_and_source_synthesis/reviews/review_nonlinear_rank_gate/INDEPENDENT_REVIEW.md","sha256":"441844b80ac427aa2b3c40b7f1c5a1f031af01a11a8978aafb0af006c821720f","inspection":"Theorem and/or accepted audit read as inert text in this pass; no supplied program executed, imported, compiled or AST-parsed."}]</t>
  </si>
  <si>
    <t>Twisted-displacement logarithmic stage obstruction</t>
  </si>
  <si>
    <t>For t product stages with b=Πq_j expanded branches,d distinct phases and branch displacementrν, exact Fourier implies N≤d(1+Σrν)≤b+ρt b²,ρ2 common path or4 independent affine conjugation. Constant branch count per stage forces logarithmic t.</t>
  </si>
  <si>
    <t>Constant-coefficient tridiagonal path inverses; affine conjugations and diagonal powers D^a only.</t>
  </si>
  <si>
    <t>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t>
  </si>
  <si>
    <t>Arbitrary diagonal masks, independent left/right affine maps and free bare affine multipliers excluded. No unrestricted complexity lower bound.
No new current closure; historical limitations remain.</t>
  </si>
  <si>
    <t>Exact additive Green length three for C_q</t>
  </si>
  <si>
    <t>https://github.com/AgentSlop-Si/research/blob/main/math/archive/objects/e5/e5d103787a4a7a93b0524e99b52e2016592e229736ab7f1df1432a5c6597577a__e5d103787a4a7a93b052__REVIEW.md | export SHA256 e5d103787a4a7a93b0524e99b52e2016592e229736ab7f1df1432a5c6597577a</t>
  </si>
  <si>
    <t>proved_scoped | REVIEW-09 | Internal scoped outcome. Proof/certificate replay limits: source_bound_evidence: No fresh maxflow, complete 504-single-edit enumeration or all historical mixer trials.
N2048: 1024&gt;390+512=902. N4096: 2048&gt;887+1024=1911. Their source proof and recorded basis-witness scope are retained, without claiming fresh regeneration here.
inherited_code_executed: False</t>
  </si>
  <si>
    <t>accepted_scope: Periodic columns C={e+hj} with an explicitly full-spark h-point representative set E have arbitrary-output Fourier rank sum_rho min(n_rho,|E|). Arbitrarily transported sets through quasiseparable stages obey rank M[A_t^c,A_1]&lt;=sum r_j d(A_j). Shuffle replacement adds at most sum rank(P_j-A_j), with permutation edit rank N minus the number of relative cycles. The pinned five-Toffoli N256 layout is excluded at rank 128 versus capacity 124; the stated N2048/N4096 two-edit bounds remain scoped to their pinned baselines.
Model/guards/costs: historical_model_preserved_subject_to_current_scope: Specified quasiseparable stage layouts; periodic/full-spark oracle columns; exact field rank vs complex universal sampling distinguished.
Corrections/rejected extensions: rejected_extensions: The unmodified N256 layout remains unexcluded by these tests, without any coefficient solution.
No universal nonlinear routing obstruction, uniform two-Toffoli corollary, or theorem for sums of differently ordered Green banks follows.</t>
  </si>
  <si>
    <t>[2026-10-13; full status reconciliation]
OPEN: implementation, costing, integration or a stronger extension remains; the earlier accepted scoped result is retained. Shared work view: C01, Q11. This is not theorem equivalence.
Earlier dated history (preserved verbatim):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t>
  </si>
  <si>
    <t>For twisted-displacement logarithmic stage obstruction, compare the exact grammar and endpoint freedoms with uncertainty, quasiseparable, displacement and graph-induced rank results; scope-specific novelty remains unassessed. Preserve this boundary: Arbitrary diagonal masks, independent left/right affine maps and free bare affine multipliers excluded.</t>
  </si>
  <si>
    <t>proof_revalidation: Fourier change along period repetitions block-diagonalizes by output residue class, giving the oracle under its full-spark premise. Each membership boundary contributes one quasiseparable rectangle. Exact transport through shuffles and product telescoping sum those crossing capacities without assuming affinity. A second telescoping argument handles permutation edits. For I-Q, the kernel is one constant vector per cycle over every field, including characteristic two, proving N-c(Q). The coarse robust all-size bound uses balanced target blocks and remains a restricted low-edit theorem.
fresh_verification: 500 modular periodic-parity-input/arbitrary-output rank controls; 780 direct permutation-edit rank checks across F2,F17,F65537; 90 fresh four-stage arbitrary-shuffle moving-boundary controls.
Regenerated the saved N256 basis-column maps as data. For input mask112, baseline [11,53,43,60] becomes [11,53,43,17]; successive last-stage boundary sequence [31,25,23,21,17], Fourier residue counts [64,64], rank 128&gt;capacity 124. The final shuffle differs from its inferred affine map at 160 inputs.
checks: checks/FRESH_RANK_CONTROLS.json#M-NONLINEAR-ROUTING
checks/FRESH_ORBIT_ROUTING.json#M-NONLINEAR-ROUTING_pinned_N256
branch_and_gauge_audit: No stage invertibility, nonzero transition or generic coefficient chart is required. Controlled-NOT gates have edit rank N/2^(m+1); rank is not a routing-work measure. The perturbation result compares the same endpoint sets to the unedited pinned baseline. The exact complex oracle is not an arbitrary finite-field full-spark claim.
Review record: research_cycle_2113/review09_layouts/PER_ID_OUTCOMES.json; SHA256 ba735868bf0ae1771e53477f36d400908c492a3c79251d6c400bf573846554b1.
Consolidation verifies mapping and hashes; it does not rerun all packet checks. No priority claim.</t>
  </si>
  <si>
    <t>M-TWO-SIDED-GAUGE</t>
  </si>
  <si>
    <t>Two-sided diagonal-gauge Fourier obstruction</t>
  </si>
  <si>
    <t>remaining_obligations: None for these necessary gates. Coefficient feasibility of layouts surviving them remains open and is not a task in this review.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</si>
  <si>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</si>
  <si>
    <t>For even s≥4, N=s², and the half-y-grid shift Π, a Π-commuting T0 cannot satisfy F=D_out T0 D_in^−1 with arbitrary invertible diagonal endpoints. For unitary endpoint gauges, both operator and relative Frobenius distance are at least g_s=(1/2)sqrt(1−ρ), where ρ=2/[s sin(π/s)]; the limit is about 0.3014051. After k occurrence-wise weight edits the uniform gap is at least (1/2)sqrt(max(0,1−ρ−8k/N)), so exact equality requires k≥ceil(N(1−ρ)/8). Generic gauges give the stronger k≥N/2, but that is not uniform over gauges.</t>
  </si>
  <si>
    <t>Fixed grid involution and legal commuting reference. Exact arbitrary-invertible-gauge impossibility is distinct from the metric result for unitary gauges.</t>
  </si>
  <si>
    <t>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</si>
  <si>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</si>
  <si>
    <t>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t>
  </si>
  <si>
    <r>
      <rPr>
        <rFont val="Arial"/>
        <color rgb="FF1155CC"/>
        <sz val="10.0"/>
        <u/>
      </rPr>
      <t xml:space="preserve">Catalogue: C01
</t>
    </r>
    <r>
      <rPr>
        <rFont val="Arial"/>
        <color rgb="FF1155CC"/>
        <sz val="10.0"/>
        <u/>
      </rPr>
      <t xml:space="preserve">novelity breakthough: C01
</t>
    </r>
    <r>
      <rPr>
        <rFont val="Arial"/>
        <color rgb="FF1155CC"/>
        <sz val="10.0"/>
        <u/>
      </rPr>
      <t>Theorem register 25</t>
    </r>
  </si>
  <si>
    <t>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t>
  </si>
  <si>
    <t>No existence below threshold; no general algorithm bound or arbitrary composite endpoint claim.
No new current closure; historical limitations remain.</t>
  </si>
  <si>
    <t>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</si>
  <si>
    <t>["F044"]</t>
  </si>
  <si>
    <t>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t>
  </si>
  <si>
    <t>Not arbitrary-depth or two arbitrary non-affine composite endpoints; no explicit universal cutoff from existential c; not runtime lower bound. Q12: Final proof keeps one affine endpoint, or complex prime length for two arbitrary endpoints. No arbitrary-depth/approximate…</t>
  </si>
  <si>
    <t>M-WEYL-RESIDUAL</t>
  </si>
  <si>
    <t>Sharp Weyl residual certificate</t>
  </si>
  <si>
    <t>accepted Related current status (scope, not blanket theorem equivalence): Q12: Proof closed. C04 three-stage discrepancy proof reconstructed with endpoint restrictions explicit.</t>
  </si>
  <si>
    <t>accepted
Related current status (scope, not blanket theorem equivalence): Q10: Proof closed. Nonlinear calibration obstruction extended to every finite Weyl/scalar-closed probe family.</t>
  </si>
  <si>
    <t>Calibrated MZ=DM and MD=Z^−1M imply M=F. Joint Frobenius residual distance to scalar Fourier family has sharp gap2sin(pi/N). Fixed linear finite-field oracle:1+3h calls yields exact false acceptance p^(−hρ),ρ rank stacked defects.</t>
  </si>
  <si>
    <t>Fixed input-independent linear map, exact roots/field and independent uniform probes; normalized complex metric separate.</t>
  </si>
  <si>
    <r>
      <rPr>
        <rFont val="Arial"/>
        <color rgb="FF1155CC"/>
        <sz val="10.0"/>
        <u/>
      </rPr>
      <t xml:space="preserve">Catalogue: C04
</t>
    </r>
    <r>
      <rPr>
        <rFont val="Arial"/>
        <color rgb="FF1155CC"/>
        <sz val="10.0"/>
        <u/>
      </rPr>
      <t xml:space="preserve">novelity breakthough: C04
</t>
    </r>
    <r>
      <rPr>
        <rFont val="Arial"/>
        <color rgb="FF1155CC"/>
        <sz val="10.0"/>
        <u/>
      </rPr>
      <t>Theorem register 27</t>
    </r>
  </si>
  <si>
    <t>Gap decays with N; finite random passes not identity proof; adaptive/stateful oracle not covered; specialization guards for complex rejection.
Q10: No runtime lower bound for a specified implementation class. Implementation: Not applicable to abstract proof</t>
  </si>
  <si>
    <t>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</si>
  <si>
    <t>https://github.com/AgentSlop-Si/research/blob/main/math/archive/objects/6b/6bdca3c2ff5d7149933b972c46cd60a05715efac7e4a8f0c8e199795e137a787__6bdca3c2ff5d7149933b972c46cd60a05715efac7e4a8f0c8e199795e137a787__THREE_STAGE_REVIEW.md | export SHA256…</t>
  </si>
  <si>
    <t>No universal four-stage exclusion; missing communication/state not represented by graph outside theorem.</t>
  </si>
  <si>
    <t>C09</t>
  </si>
  <si>
    <t>Overparameterized finite seed; no size lift/uniform generator/complexity gain; positive certificate means existence, not positive real coefficients. No new current closure; historical limitations remain. Next comparison: Match precisely the topology, size, gauges and field;…</t>
  </si>
  <si>
    <t>Exact sixteen-point Green coefficient certificate</t>
  </si>
  <si>
    <r>
      <rPr>
        <rFont val="Arial"/>
        <color rgb="FF1155CC"/>
        <sz val="10.0"/>
        <u/>
      </rPr>
      <t xml:space="preserve">Catalogue: C09
</t>
    </r>
    <r>
      <rPr>
        <rFont val="Arial"/>
        <color rgb="FF1155CC"/>
        <sz val="10.0"/>
        <u/>
      </rPr>
      <t>novelity breakthough: C09</t>
    </r>
  </si>
  <si>
    <t>https://github.com/AgentSlop-Si/research/blob/main/math/archive/objects/69/69c2d2503921b924349ab928fb43a6a8dcb907186876451b7606a1249cb845b4__INDEPENDENT_REVIEW.md | export SHA256 69c2d2503921b924349ab928fb43a6a8dcb907186876451b7606a1249cb845b4</t>
  </si>
  <si>
    <t>[{"archive_relative_path":"master/fft_research_master_20261009/additions/2213_ongoing/three_stage/approved_bitrev64_source_milestone/AUDIT.md","sha256":"1f799362ab1098fa06df6a7f07e5b9439ae258e052eec96363004dc92001e87d","inspection":"Theorem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</si>
  <si>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For exact sixteen-point green coefficient certificate, match precisely the topology, size, gauges and field; establish a reusable theorem increment before proposing a standalone novelty claim. Preserve this boundary: Overparameterized finite seed; no size lift/uniform generator/complexity gain; positive certificate means existence, not positive real coefficients.</t>
  </si>
  <si>
    <t>C10</t>
  </si>
  <si>
    <t>Success does not solve columns, scales or full factorization. General solver novelty must not be claimed. Q27: Choose one surviving chart; prove an exact all-row identity or target-specific exclusion with all guards, then charge synthesis and precision. Implementation: Exact…</t>
  </si>
  <si>
    <t>For sharp weyl residual certificate, compare the exact invariant and equality/metric claim with classical Fourier equivalence, switching, Gram and spectral methods; preserve unitary versus arbitrary-invertible distinctions. Preserve this boundary: Gap decays with N; finite random passes not identity proof; adaptive/stateful oracle not covered; specialization guards for complex rejection.</t>
  </si>
  <si>
    <t>Projective row-constraint graph solver</t>
  </si>
  <si>
    <t>M-WEYL-TWIRL</t>
  </si>
  <si>
    <t>Weyl twirl certification and rejected shuffle extension</t>
  </si>
  <si>
    <t>Exact Weyl twirl average half residualFrobenius²=minλ||M−λU||F²; four-phase probes retain second moment≤8τ⁴ and dimension-independent sampling counts. Seed calibrates scalar. Fixed-cut Green calculus accepted. Source uncharged interstage-shuffle claim refuted at N12 by half-swap between identity stages.</t>
  </si>
  <si>
    <t>Fixed candidate; exact/discrete sampling model; fixed-frame cuts with all routing charged.</t>
  </si>
  <si>
    <t>No optimization convergence/uniform synthesis guarantee; corrected gauge/route bookkeeping required; random low loss not exact equality.
Q10: No runtime lower bound for a specified implementation class. Implementation: Not applicable to abstract proof</t>
  </si>
  <si>
    <t>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</si>
  <si>
    <t>accepted Related current status (scope, not blanket theorem equivalence): Q27: Construction open. Target-fiber equivalence and four-ratio local dominance are accepted. Phase41 separately excludes two unitary-cycle summands for N&gt;8 and gives fixed-branch ceilings. Surviving full…</t>
  </si>
  <si>
    <r>
      <rPr>
        <rFont val="Arial"/>
        <color rgb="FF1155CC"/>
        <sz val="10.0"/>
        <u/>
      </rPr>
      <t xml:space="preserve">Catalogue: C10
</t>
    </r>
    <r>
      <rPr>
        <rFont val="Arial"/>
        <color rgb="FF1155CC"/>
        <sz val="10.0"/>
        <u/>
      </rPr>
      <t>novelity breakthough: C10</t>
    </r>
  </si>
  <si>
    <t>proved_scoped | REVIEW-09 | Internal scoped outcome. Proof/certificate replay limits: source_bound_evidence: Older saved N64/N128 determinant values and maxflow optimality claims were not rerun. Optimality is unnecessary for the upper-bound separator.
General later repeated-layout growth statements belong to separate source lineage/rows and are not additionally certified by this packet.
inherited_code_executed: False</t>
  </si>
  <si>
    <t>https://github.com/AgentSlop-Si/research/blob/main/math/archive/objects/93/93b237e0e3d425cc126df06c60d686ec644159fa31e035df38dc7bfa849f4835__REVIEW.md | export SHA256 93b237e0e3d425cc126df06c60d686ec644159fa31e035df38dc7bfa849f4835 Q27 current…</t>
  </si>
  <si>
    <t>accepted_scope: For the represented three-stage order-one scalar scan graph with repeated bit reversal, every dyadic N=32m&gt;=64 has a selected full-rank 13m Fourier block separated by 12m+1 scalar vertices. At N2048, the supplied four-stage repeated-bit-reversal graph has Fourier rank 683 versus an explicit cut 676. These are fixed-layout, declared-state-dimension obstructions.
Model/guards/costs: historical_model_preserved_subject_to_current_scope: Fixed scalar scan graph/layout and declared state dimensions; coefficients arbitrary within graph.
Corrections/rejected extensions: rejected_extensions: No arbitrary-layout four-stage exclusion or general FFT arithmetic lower bound.
N32 equality in this cut does not establish feasibility; the explicit N2048 witness is finite, while only the stated N=32m three-stage family is uniform here.</t>
  </si>
  <si>
    <t>For projective row-constraint graph solver, match precisely the topology, size, gauges and field; establish a reusable theorem increment before proposing a standalone novelty claim. Preserve this boundary: Success does not solve columns, scales or full factorization.</t>
  </si>
  <si>
    <t>proof_revalidation: The uniform cut confines stage1 support to the first 13m inputs, stage2 support to residues0..20 in every 32-block, and stage3 support below 19m. Its count is 1+3m+m+(m-1)+7m+1=12m+1. Bit reversal reverses the high-five-bit/block decomposition exactly. At m=1 the ranks tie; at m&gt;=2 the cut is deficient. Prefix Fourier exponents and distinct root nodes give Vandermonde full rank. For the four-stage N2048 certificate, scalar-state reachability gives a rank upper bound676, while the stored endpoint sets define a 683-square Vandermonde matrix.
fresh_verification: A new topological forward/backward scan-state propagation verifier, distinct from the inherited BFS code, checks exact reachable supports and the empty-cut control at N32,64,128,256,512,1024,2048,4096,8192.
Rechecks all 676 supplied N2048 cut vertices and both endpoint sets; recomputes determinant 24105 mod65537 with omega=3^32 of exact order2048.
checks: checks/FRESH_FINITE_CERTIFICATES.json#M-FIXED-BITREV
branch_and_gauge_audit: Boolean dependency propagation permits every coefficient assignment within the represented graph, including zero transitions and singular stages. It does not assume generic nonzero edges. The rank bound uses actual scalar states and no additional unrepresented communication. Arbitrary non-affine outer endpoint permutations at composite N are not presumed to preserve Vandermonde full rank; appropriate affine-coprime endpoints are valid.
Review record: research_cycle_2113/review09_layouts/PER_ID_OUTCOMES.json; SHA256 ba735868bf0ae1771e53477f36d400908c492a3c79251d6c400bf573846554b1.
Consolidation verifies mapping and hashes; it does not rerun all packet checks. No priority claim.</t>
  </si>
  <si>
    <t>No universal FFT lower bound; finite-field additive uncertainty not imported from prime complex case; dense structured repairs remain possible. No new current closure; historical limitations remain. Next comparison: Compare the exact grammar and endpoint freedoms with…</t>
  </si>
  <si>
    <t>For weyl twirl certification and rejected shuffle extension, compare the exact invariant and equality/metric claim with classical Fourier equivalence, switching, Gram and spectral methods; preserve unitary versus arbitrary-invertible distinctions. Preserve this boundary: No optimization convergence/uniform synthesis guarantee; corrected gauge/route bookkeeping required; random low loss not exact equality.</t>
  </si>
  <si>
    <t>remaining_obligations: None for these represented-graph obstructions.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</si>
  <si>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M-WINDOW-GRAM</t>
  </si>
  <si>
    <t>Fourier interval-window, tail and real-Gram gates</t>
  </si>
  <si>
    <t>Three-sided interval-window lemma yields sharpened N≤9r²+7r for four oriented QS budgets≤r, natural/affine input order and arbitrary output order. Forr1 filter largest feasibleN16, not factorization. Tail inequalities min(t,ℓ)≤rC_down+rB_up and mirror hold. For fixed real invertible A, F=A Q P B with complex diagonalQ and real invertibleB iff every column of A is reflection-even/odd; connected Gram support veto is only necessary.</t>
  </si>
  <si>
    <r>
      <rPr>
        <rFont val="Arial"/>
        <color rgb="FF1155CC"/>
        <sz val="10.0"/>
        <u/>
      </rPr>
      <t xml:space="preserve">Catalogue: C11
</t>
    </r>
    <r>
      <rPr>
        <rFont val="Arial"/>
        <color rgb="FF1155CC"/>
        <sz val="10.0"/>
        <u/>
      </rPr>
      <t>novelity breakthough: C11</t>
    </r>
  </si>
  <si>
    <t>Specified two-stage orientations and Fourier endpoint order; real-factor one-mask theorem separate.</t>
  </si>
  <si>
    <t>Window bound superseded by stronger cutoffs in narrower families; filter sharpness is not existence. Other Gram/real-resolvent evaluator subclaims algorithmic.
No new current closure; historical limitations remain.</t>
  </si>
  <si>
    <t>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</si>
  <si>
    <t>https://github.com/AgentSlop-Si/research/blob/main/math/archive/objects/de/de519608a7ea065ea1278805d3b987ae9aa4a2b6001aa5a4202c135bc3e8ec9a__PHASE12_AUDIT.md | export SHA256 c5c98e059939b604241ff8063bec71abbf94137bb866c2beb7a7fea1b9e804fe…</t>
  </si>
  <si>
    <t>C13-FIXED-DIRECTIONS</t>
  </si>
  <si>
    <t>Does not solve direction discovery; direction-pass/scale-failure explicit N5 control; finite fields need enough nonzero scale choices. No new current closure; historical limitations remain. Next comparison: Match precisely the topology, size, gauges and field; establish a…</t>
  </si>
  <si>
    <t>Fixed-direction Green completion</t>
  </si>
  <si>
    <r>
      <rPr>
        <rFont val="Arial"/>
        <color rgb="FF1155CC"/>
        <sz val="10.0"/>
        <u/>
      </rPr>
      <t xml:space="preserve">Catalogue: C13-FIXED-DIRECTIONS
</t>
    </r>
    <r>
      <rPr>
        <rFont val="Arial"/>
        <color rgb="FF1155CC"/>
        <sz val="10.0"/>
        <u/>
      </rPr>
      <t>novelity breakthough: C13-FIXED-DIRECTIONS</t>
    </r>
  </si>
  <si>
    <t>https://github.com/AgentSlop-Si/research/blob/main/math/archive/objects/05/052b4155a0737109131d4d668495be161d867e209c1dea5c27717e366a4d339c__REVIEW.md | export SHA256 052b4155a0737109131d4d668495be161d867e209c1dea5c27717e366a4d339c</t>
  </si>
  <si>
    <t>For fixed-direction green completion, match precisely the topology, size, gauges and field; establish a reusable theorem increment before proposing a standalone novelty claim. Preserve this boundary: Does not solve direction discovery; direction-pass/scale-failure explicit N5 control; finite fields need enough nonzero scale choices.</t>
  </si>
  <si>
    <t>For fourier interval-window, tail and real-gram gates, compare the exact invariant and equality/metric claim with classical Fourier equivalence, switching, Gram and spectral methods; preserve unitary versus arbitrary-invertible distinctions. Preserve this boundary: Window bound superseded by stronger cutoffs in narrower families; filter sharpness is not existence.</t>
  </si>
  <si>
    <t>[2026-10-13; full status reconciliation]
OPEN: implementation, costing, integration or a stronger extension remains; the earlier accepted scoped result is retained.
Earlier dated history (preserved verbatim):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</si>
  <si>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R1: exact catalogue/current statements and inherited priority notes screened; original proof and historical novelty unassessed in this pass</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</si>
  <si>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
Nonzero extraction scalar alpha=ell(Ua) must be supplied; PE=I alone does not suffice.</t>
  </si>
  <si>
    <t>["F077","F078"]</t>
  </si>
  <si>
    <t>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t>
  </si>
  <si>
    <t>Incoming queue 35</t>
  </si>
  <si>
    <t xml:space="preserve">
https://docs.google.com/spreadsheets/d/1BHaGJHkXxf_UfZdyTKF2zrWNFzIP4IvhaqFMj-83BjU/edit#gid=1877766156&amp;range=A39:V39</t>
  </si>
  <si>
    <t>https://docs.google.com/spreadsheets/d/1BHaGJHkXxf_UfZdyTKF2zrWNFzIP4IvhaqFMj-83BjU/edit#gid=1877766156&amp;range=A39:V39</t>
  </si>
  <si>
    <t>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t>
  </si>
  <si>
    <t>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t>
  </si>
  <si>
    <t>SCHUR | Schur realizations and interface completion</t>
  </si>
  <si>
    <t>Specialized structural theorem / classical synthesis</t>
  </si>
  <si>
    <t>[2026-10-13 12:24:37 UTC; frozen accepted-source cutoff]
Scope selection required: choose one multipath candidate beyond all-entry uniqueness. Freeze topology and anchors; check divisors, Laurent orders, H e0=1, HS=DH and the full paid ledger.
Earlier dated history (preserved verbatim):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t>
  </si>
  <si>
    <t>R1: exact catalogue/current statements and inherited priority notes screened; original proof and historical novelty unassessed in this pass</t>
  </si>
  <si>
    <t>[2026-10-13; full status reconciliation]
OPEN: a new proof or positive construction remains. Earlier accepted scoped theorems remain complete.
Earlier dated history (preserved verbatim):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</si>
  <si>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t>
  </si>
  <si>
    <t>Incoming queue 21</t>
  </si>
  <si>
    <t>Genuine four-fiber mixing/changed banks outside model; rank defect easily generated in O(N), not cost lower bound.</t>
  </si>
  <si>
    <t>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t>
  </si>
  <si>
    <t>[{"archive_relative_path":"master/fft_research_master_20261009/additions/2351_constructive_gates/review_nilpotent_fold_addendum/INDEPENDENT_REVIEW.md","sha256":"e997688eac279b14aa64e64f7bc55998f778169d3e32e5f885aab60e07e319f3","inspection":"Theorem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</si>
  <si>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</si>
  <si>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t>
  </si>
  <si>
    <t>Planar solve/storage O(N^2); no new full Fourier acceleration or unrestricted circuit lower bound.
Exact Schur realization; complex prime Fourier is one totally nonsingular case.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</si>
  <si>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exact treewidth, planar realization and ordered completion statements with classical nullity, separator and sparse realization theory; no runtime follows from existence.</t>
  </si>
  <si>
    <t>[2026-10-13; full status reconciliation]
OPEN: a new proof or positive construction remains. Earlier accepted scoped theorems remain complete.
Earlier dated history (preserved verbatim):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</si>
  <si>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Nullity2004: Vandebril–Van Barel, A short note on the nullity theorem | https://www.cs.kuleuven.be/publicaties/rapporten/tw/TW397.pdf
GIRS2021: Chandrasekaran–Epperly–Govindarajan, Graph-Induced Rank Structures and their Representations | https://arxiv.org/pdf/1911.05858</t>
  </si>
  <si>
    <t xml:space="preserve">
https://docs.google.com/spreadsheets/d/1BHaGJHkXxf_UfZdyTKF2zrWNFzIP4IvhaqFMj-83BjU/edit#gid=1877766156&amp;range=A41:V41</t>
  </si>
  <si>
    <t>https://docs.google.com/spreadsheets/d/1BHaGJHkXxf_UfZdyTKF2zrWNFzIP4IvhaqFMj-83BjU/edit#gid=1877766156&amp;range=A41:V41</t>
  </si>
  <si>
    <t>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t>
  </si>
  <si>
    <t>Incoming queue 19</t>
  </si>
  <si>
    <t>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t>
  </si>
  <si>
    <t>R2: exact catalogue claim, saved source reductions/audit passages and selected primary literature checked; no new independent proof audit</t>
  </si>
  <si>
    <t>[2026-10-13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Tolerance exceeds typical dense-spectrum bin scale by N^(1/2−alpha). No endpoint alpha=1/2, no relative per-bin/l2 approximation. Prototype fixed seed is not fresh randomness; sampler repair is theoretical; overflow/NaN and rounding guards incomplete. Q16: Ideal HIKP…</t>
  </si>
  <si>
    <t>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</si>
  <si>
    <t>proved_scoped | REVIEW-10 | Internal scoped outcome. Proof/certificate replay limits: source_program_execution: False</t>
  </si>
  <si>
    <t>https://docs.google.com/spreadsheets/d/1BHaGJHkXxf_UfZdyTKF2zrWNFzIP4IvhaqFMj-83BjU/edit#gid=627764102&amp;range=A12:V12</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</si>
  <si>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Accepted result at cited scope; recorded follow-up open</t>
  </si>
  <si>
    <t>accepted_scope: All-scalar full-row-rank fold defect and quantitative layer-descent defect budget in the specified fold/bank model.
Model/guards/costs: model_and_guards: b power of two, a=b or 2b; compatible primitive 4N and N roots; char does not divide 4N; specified projection and bank placement.
exceptional_and_singular_branches: gamma=0 handled by rank(QF), b=1 by K=0; proper active bank essential; changed bank normalization requires new discrepancy bound.
finite_vs_uniform: Fresh finite controls corroborate the report proof; they do not independently establish an all-length theorem or fast evaluator.
Corrections/rejected extensions: rejected_overclaims: Genuine fiber mixing and changed layouts are outside the copying obstruction; linear rank defect is not superlinear work.</t>
  </si>
  <si>
    <t>fresh_checks: checks/CHECK_RESULTS.json#M-NILPOTENT-FOLD
Review record: research_cycle_2113/review10_feedback/PER_ID_OUTCOMES.json; SHA256 a134b97c9383dde6876cc986d5cef5eafbd77ffe9c878f33906236721680504e.
Consolidation verifies mapping and hashes; it does not rerun all packet checks. No priority claim.</t>
  </si>
  <si>
    <t>remaining_obligation: Construct genuinely mixing compatible coefficients, not merely scalar-copied layers.
construction_status: open_not_supplied_by_accepted_scope
Current supplement treatment: 
Packet priority qualification: novelty_claim: none
Historical gaps and historical current-overlay text are preserved in the consolidated ledger and A:V.</t>
  </si>
  <si>
    <t>Technical lemma or supporting specialization within Guarded moving-root Rogers–Szegő discriminants and arithmetic families</t>
  </si>
  <si>
    <t>Row-specific inherited assessment: Classical reciprocal/discriminant mechanisms applied to Gaussian recurrence; no established standalone novelty.</t>
  </si>
  <si>
    <t>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</si>
  <si>
    <t>[2026-10-13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t>
  </si>
  <si>
    <t>Over F2[q], H_(2r)(z)=z^rP_r(z+z^(−1)), P_r(0)=product_(j=1)^r(1+q^(2j−1)), and for P_r(y)=A_r(y²)+yB_r(y²), Disc H_(2r)=P_r(0)²Res(A_r,B_r)^4. For N=4r+1 and exact-order q in a characteristic-two field, H_(2r) squarefree iff Res(A_r,B_r)(q)≠0. Equivalently Φ_N does not divide that resultant iff at least one primitive residue factor is good.</t>
  </si>
  <si>
    <t>Ordinary formal derivative in characteristic two; field exact-order hypotheses essential, quotient by Φ_N may have zero divisors.</t>
  </si>
  <si>
    <t>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</si>
  <si>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r>
      <rPr>
        <rFont val="Arial"/>
        <color rgb="FF1155CC"/>
        <sz val="10.0"/>
        <u/>
      </rPr>
      <t xml:space="preserve">Catalogue: F016
</t>
    </r>
    <r>
      <rPr>
        <rFont val="Arial"/>
        <color rgb="FF1155CC"/>
        <sz val="10.0"/>
        <u/>
      </rPr>
      <t xml:space="preserve">novelity breakthough: F016
</t>
    </r>
    <r>
      <rPr>
        <rFont val="Arial"/>
        <color rgb="FF1155CC"/>
        <sz val="10.0"/>
        <u/>
      </rPr>
      <t>Theorem register 31</t>
    </r>
  </si>
  <si>
    <t>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t>
  </si>
  <si>
    <t>Classical reciprocal/discriminant mechanisms applied to Gaussian recurrence; no established standalone novelty.</t>
  </si>
  <si>
    <t>["F077"]</t>
  </si>
  <si>
    <t>Row-specific inherited assessment: Useful strategy obstructions, external novelty not established; synthetic result is elementary interpolation/perturbation.</t>
  </si>
  <si>
    <t>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</si>
  <si>
    <t>At actual d=17,p=2, the bad degree-eight residue factor of M_17 is preserved by subgroup &lt;2&gt;={1,2,4,8,9,13,15,16}, which contains conjugation; a conjugate outside it removes that obstruction. Another good factor remains, so 2∤c_17.
For every d=4r+1≥25 and odd p∤d, there exists a different monic degree-r polynomial Ptilde preserving the actual P values at 2,−2,η_1,η_(2r), but with u²|Ptilde modulo p. Thus four special values plus reciprocity cannot force the desired nonvanishing.
Norm(R_17)=2^16·17^68·101^4 although 2∤c_17: norm divisibility is not coefficient-content divisibility.</t>
  </si>
  <si>
    <t>One exact actual subgroup obstruction plus a uniform synthetic, non-Gaussian perturbation theorem.</t>
  </si>
  <si>
    <t>[2026-10-13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t>
  </si>
  <si>
    <t>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</si>
  <si>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t>
  </si>
  <si>
    <t>No moving-interface separator sufficiency, actual rank attainment, phase coefficients, compatible full Fourier lift or cost advantage.</t>
  </si>
  <si>
    <t>[{"archive_relative_path":"master/fft_research_master_20261009/additions/2351_constructive_gates/review_nonlinear_cycle_bank/INDEPENDENT_REVIEW.md","sha256":"2cc9d1ad7e707dc7fe6a8494411730c19496a454fb83d03bbeb65775b8905cd9","inspection":"Theorem and/or accepted audit read as inert text in this pass; no supplied program executed, imported, compiled or AST-parsed."},{"archive_relative_path":"master/fft_research_master_20261009/additions/2351_constructive_gates/review_nilpotent_fold_addendum/INDEPENDENT_REVIEW.md","sha256":"e997688eac279b14aa64e64f7bc55998f778169d3e32e5f885aab60e07e319f3","inspection":"Theorem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</si>
  <si>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Useful strategy obstructions, external novelty not established; synthetic result is elementary interpolation/perturbation.</t>
  </si>
  <si>
    <t>Row-specific inherited assessment: Useful specialized reduction built from standard reciprocal-polynomial and resultant identities; no cleared independent novelty.</t>
  </si>
  <si>
    <t>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</si>
  <si>
    <t>For d=4r+1≥5, H_(2r)(z;ζ_d)=z^rP(z+z^(−1)), η_j=−ζ_d^j−ζ_d^(−j), C_d*=product_(j=2)^(2r−1)(u−η_j), and M_d=Res_u(P,(u−2)P′C_d*). For p∤d, p|c_d^sep iff M_d∈pZ[ζ_d]. Also Disc H=P(2)P(−2)(Disc P)² and D_(2r)R_d=(−1)^rH(1)[H(−1)Disc(P)Res(C_d,P)]².</t>
  </si>
  <si>
    <t>Incoming queue 31</t>
  </si>
  <si>
    <t>Canonical cyclotomic power basis; componentwise vanishing, including characteristic two. Empty product at d=5 allowed.</t>
  </si>
  <si>
    <t>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</si>
  <si>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accepted_scope: Eight O(N)-enumerable Hamiltonian orders for every dyadic N&gt;=2^17 pass balanced common-subset capacity; exact hierarchical edit recurrence sharpens margins.
Model/guards/costs: model_and_guards: Classical labeled MGG spectral premise; loops/multiplicities retained; deterministic splices; declared hierarchy seeds/zero-tail invariant.
exceptional_and_singular_branches: Threshold sufficient, not optimal; small sizes not declared impossible; rational margins 768*4^ell and 15360*4^ell kept.
finite_vs_uniform: Fresh finite controls corroborate the report proof; they do not independently establish an all-length theorem or fast evaluator.
Corrections/rejected extensions: rejected_overclaims: Potential capacity is not actual rank attainment, coefficient realizability or moving-interface separator sufficiency. O(N) word enumeration is not O(N) bits.</t>
  </si>
  <si>
    <t>fresh_checks: checks/CHECK_RESULTS.json#M-MGG-CAPACITY
Review record: research_cycle_2113/review10_feedback/PER_ID_OUTCOMES.json; SHA256 a134b97c9383dde6876cc986d5cef5eafbd77ffe9c878f33906236721680504e.
Consolidation verifies mapping and hashes; it does not rerun all packet checks. No priority claim.</t>
  </si>
  <si>
    <t>remaining_obligation: Fourier coefficients, fully compatible lift and cost advantage are not supplied.
construction_status: open_not_supplied_by_accepted_scope
Current supplement treatment: 
Packet priority qualification: novelty_claim: none
Historical gaps and historical current-overlay text are preserved in the consolidated ledger and A:V.</t>
  </si>
  <si>
    <t>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t>
  </si>
  <si>
    <t>Incoming queue 23</t>
  </si>
  <si>
    <t>Useful specialized reduction built from standard reciprocal-polynomial and resultant identities; no cleared independent novelty.</t>
  </si>
  <si>
    <t>Accepted project refinement with no separate discovery count. Nonsymmetric Toeplitz predictor/pivot recurrences are classical; the problem-specific unit-pivot guarantee and fully charged coefficient arithmetic support the exact decision composition. Priority remains unresolved.</t>
  </si>
  <si>
    <t>R2 follow-up reconciliation: P2118 full-text shared-variance and Toeplitz comparisons read. Derin remains abstract-only; Applebaum 2009 is indexed-passage evidence and Lindsay attribution is indirect. No exhaustive priority or new proof validation.</t>
  </si>
  <si>
    <t>A uniformly nonzero degree-at-most binom(r+2,3) phase eliminant, exact full-input acceptance/rejection and all outputs on acceptance, including paid failed phases and the dyadic growing-r bound. Current dyadic cost O(N r^3 log(r+2)+r^(2+3 log_2 3)); all-length blocked cost O(N r^(2+log_2 3)+r^(2+3 log_2 3)).</t>
  </si>
  <si>
    <t>No noisy/robust recovery, optimality or unrestricted fast DFT. Rejection does not return a transform; fallback is charged. Original D06 historical bytes remain unresolved; the accepted later review uses a self-contained Gauss proof and fresh controls.</t>
  </si>
  <si>
    <t>Inspect legitimate complete Derin 1987, Applebaum et al. 2009 and original Lindsay Theorem 5B sources; trace equispaced unknown-width/quadratic-factor sampling. Match arbitrary-center nonvanishing, degree, supplied-field/root grid and every-input rejection costs.</t>
  </si>
  <si>
    <t>["F035","F052"]</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</si>
  <si>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P2118_GutknechtHochbruck1995: Look-ahead algorithms for Toeplitz systems | https://people.math.ethz.ch/~mhg/pub/mhg-published/GutH95-NM70-laLSnHTs.pdf
P2118_BistritzSegalov2010: Fraction-Free Inversion of a Toeplitz Matrix | https://www.eng.tau.ac.il/~bistritz/2010%20ISCAS.pdf
P2118_AgostiniAmendolaRanestad2020v2: Moment Identifiability of Homoscedastic Gaussian Mixtures | https://arxiv.org/pdf/1905.05141v2</t>
  </si>
  <si>
    <t>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</si>
  <si>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https://docs.google.com/spreadsheets/d/1BHaGJHkXxf_UfZdyTKF2zrWNFzIP4IvhaqFMj-83BjU/edit#gid=627764102&amp;range=A6:V6</t>
  </si>
  <si>
    <t>[2026-10-13; full status reconciliation]
Named scope CLOSED using existing recorded independent acceptance / exclusion; this reconciliation is not a new full proof audit. independently_accepted
Earlier dated history (preserved verbatim):
independently_accepted Reachability implies rank at most three for the explicit four-column matrix. Nonzero exact minors exclude the pinned seed-19 Fourier targets at N=4,16,64,256, including the explicit integer/rational characteristic-zero lifts.</t>
  </si>
  <si>
    <r>
      <rPr>
        <rFont val="Arial"/>
        <color rgb="FF1155CC"/>
        <sz val="10.0"/>
        <u/>
      </rPr>
      <t xml:space="preserve">novelity breakthough: FINITE-EDIT-SELECTED-PAIR-20261010
</t>
    </r>
    <r>
      <rPr>
        <rFont val="Arial"/>
        <color rgb="FF1155CC"/>
        <sz val="10.0"/>
        <u/>
      </rPr>
      <t xml:space="preserve">Incoming queue 14
</t>
    </r>
    <r>
      <rPr>
        <rFont val="Arial"/>
        <color rgb="FF1155CC"/>
        <sz val="10.0"/>
        <u/>
      </rPr>
      <t>Research queue 47</t>
    </r>
  </si>
  <si>
    <t>Exact source binding: Research queue L47; exported note SHA256 093c2c4e299fcd1e8f497ec782f6296d296bb82227b94440de54316ef03e0963; final source-coverage packet libfile_f76e200c4eec8191b344b1156d5d8922 v0.</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</si>
  <si>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Proof closed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</si>
  <si>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R2: current theorem/review and inherited claim-level literature matrix inspected; selected primary texts reopened; comparator coverage incomplete</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</si>
  <si>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Arbitrary-matrix diagonal-pencil universal factors and reciprocity now independently proved at fixed homogeneous degree.</t>
  </si>
  <si>
    <t>[2026-10-11 19:40 UTC; reviewed consolidation]
Current accepted P02/R15 scope: fixed formal degree, arbitrary commutative rings; field evaluator claims separately guarded.
Earlier dated history (preserved):
Exact source model and guards preserved in linked canonical record</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</si>
  <si>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Specialization may increase vanishing order; generic exact order is not universal.</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</si>
  <si>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19:40 UTC; reviewed consolidation]
Compare exact-family attribution and establish a stronger application; retain singular, degree-drop and characteristic-2 guards.
Earlier dated history (preserved):
Compare the exact nonzero eliminant with unknown-common-width Gaussian Prony methods, full 2009 chirp sensing algorithms and structured Toeplitz determinant literature; match field, grid and rejection contracts.</t>
  </si>
  <si>
    <t>[2026-10-13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Certify sparse-engine finite-word numerics and exact prior-work interface. Q16: Ideal HIKP arithmetic. No relative-l2 guarantee or finite-word sparse-engine certificate. Ideal HIKP arithmetic. This is weak coordinate error, not relative-l2 error. Finite-word sparse-engine…</t>
  </si>
  <si>
    <t>Capacity survivor not Fourier identity; actual rank may cancel; shuffles cannot be free.</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</si>
  <si>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</si>
  <si>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Proof closed at cited scope; recorded follow-up open</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</si>
  <si>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</si>
  <si>
    <t>[{"archive_relative_path":"master/fft_research_master_20261009/additions/0038_construction_and_source_synthesis/reviews/review_hero0_phase13/REVIEW.md","sha256":"e52478975ec0e501026145bf62e9bd58dde6ea0bb4c0718d7382d5d78d20a06e","inspection":"Theorem and/or accepted audit read as inert text in this pass; no supplied program executed, imported, compiled or AST-parsed."}]</t>
  </si>
  <si>
    <t>https://docs.google.com/spreadsheets/d/1BHaGJHkXxf_UfZdyTKF2zrWNFzIP4IvhaqFMj-83BjU/edit#gid=627764102&amp;range=A9:V9</t>
  </si>
  <si>
    <t>Classical resultant mechanism; printed formula/application priority unresolved. Current primary comparisons: PRIMARY-THETA: No matching theorem identified in this source; no novelty inference.</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</si>
  <si>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BOUNDED COMPARISON: selected original/primary or inherited claim-level sources; worldwide priority still unassessed</t>
  </si>
  <si>
    <t>Technical lemma or supporting specialization within Nonzero common-phase eliminant and exact raw-vector recognizer</t>
  </si>
  <si>
    <t>Row-specific inherited assessment: Algebraic candidate filtering using classical Dickson/Prony tools, no historical priority.</t>
  </si>
  <si>
    <t>[2026-10-13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For fixed 0&lt;α&lt;1/2 and c&gt;0, all-length O(N) dense output obeys ||error||∞ ≤ Cα N^(−α)||x||₂ with probability ≥1−N^(−c), using fresh randomness per fixed input.</t>
  </si>
  <si>
    <t>Reciprocal resultant U(w)=w^b V(w+w^-1), b=s(s+1)(2s+1)/6. Removing trace2, gcd(V*,D_N−2) constant iff no admissible nonidentity shift. Two overlapping Hankel pencils need exactly 2s+2 probes, not 4s.</t>
  </si>
  <si>
    <t>Vanished probes/resultant and nonlinear gamma gcd can decline valid inputs. Tonelli–Shanks nonresidue and O(log p+v2(p−1)²) cost not free; complete subgroup scan avoids this. Legacy root-table undercharge not on new active path.
No new current closure; historical limitations remain.</t>
  </si>
  <si>
    <r>
      <rPr>
        <rFont val="Arial"/>
        <color rgb="FF1155CC"/>
        <sz val="10.0"/>
        <u/>
      </rPr>
      <t xml:space="preserve">Fusion list 15
</t>
    </r>
    <r>
      <rPr>
        <rFont val="Arial"/>
        <color rgb="FF1155CC"/>
        <sz val="10.0"/>
        <u/>
      </rPr>
      <t>Prior work 17</t>
    </r>
  </si>
  <si>
    <t>Compare the exact nonzero eliminant with unknown-common-width Gaussian Prony methods, full 2009 chirp sensing algorithms and structured Toeplitz determinant literature; match field, grid and rejection contracts.</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</si>
  <si>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</si>
  <si>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</si>
  <si>
    <t>proved_scoped | REVIEW-10 | Internal scoped outcome. Proof/certificate replay limits: source_program_execution: False
Source identity/access boundary: 
Documented sanitized exports: e52478975ec0e501026145bf62e9bd58dde6ea0bb4c0718d7382d5d78d20a06e. Original-byte gaps remain preserved.</t>
  </si>
  <si>
    <t>accepted_scope: Fixed-coordinate Green cross-rank calculus, complex flat-unitary error floors, broader all-cut expander capacity survivor, and lifted Schur compatibility rank identity.
Model/guards/costs: model_and_guards: Legal weighted-permutation denominators; fixed global coordinate cuts; charge inserted permutations and repeated occurrences; complex norm claims separated from field ranks.
exceptional_and_singular_branches: Zero weights, multiple cycles, fixed points allowed; hidden routing cannot be free.
finite_vs_uniform: Fresh finite controls corroborate the report proof; they do not independently establish an all-length theorem or fast evaluator.
Corrections/rejected extensions: rejected_overclaims: Twenty arbitrary-permutation plans are broader than four Hamiltonian plans; capacity does not imply phases or actual rank; polynomial compatibility not fast rank computation.</t>
  </si>
  <si>
    <t>fresh_checks: checks/CHECK_RESULTS.json#M-CUT-EXPANDER
Review record: research_cycle_2113/review10_feedback/PER_ID_OUTCOMES.json; SHA256 a134b97c9383dde6876cc986d5cef5eafbd77ffe9c878f33906236721680504e.
Consolidation verifies mapping and hashes; it does not rerun all packet checks. No priority claim.</t>
  </si>
  <si>
    <t>remaining_obligation: Find coefficient realization or a stronger obstruction within the intended grammar.
construction_status: open_not_supplied_by_accepted_scope
Current supplement treatment: 
Packet priority qualification: novelty_claim: none
Historical gaps and historical current-overlay text are preserved in the consolidated ledger and A:V.</t>
  </si>
  <si>
    <t>Algebraic candidate filtering using classical Dickson/Prony tools, no historical priority.</t>
  </si>
  <si>
    <t>Technical lemma or supporting specialization within Legal four-orientation signed magnetic bank construction</t>
  </si>
  <si>
    <t>Row-specific inherited assessment: Project-relative setup improvement; q-Pascal/q-calculus foundations known.</t>
  </si>
  <si>
    <t>For supplied primitive 2Nth root eta and q=eta², H(qz)=(1−z)H(z)+z^N/N gives two affine cycles for H(eta^k). All 2N bins generated exactly.</t>
  </si>
  <si>
    <t>Additional 2Nth root is supplied, not extracted free from q. Fresh input still pays ordinary transforms. Boundary term cannot be omitted.
No new current closure; historical limitations remain.</t>
  </si>
  <si>
    <t>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</si>
  <si>
    <t>["F036"]</t>
  </si>
  <si>
    <t>Project-relative setup improvement; q-Pascal/q-calculus foundations known.</t>
  </si>
  <si>
    <t>[2026-10-13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P05, L02</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</si>
  <si>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Related Q16 dependency only; preserve this fusion row's own theorem/model.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Shared-task priority for the Q16 routing dependency, not the FUS-09 theorem novelty or an additional independent task; historical workflow37 is preserved.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Workflow/intake triage only; scope comes from its current source row and is not an independent theorem assessment. Triage from recorded evidence, 2026-10-12; not a proof or novelty probability.</t>
  </si>
  <si>
    <t>Row-specific inherited assessment: Classical q-binomial/Vandermonde convolution synthesis.</t>
  </si>
  <si>
    <t>Square orbit coefficient recovery uses two geometric-Vandermonde convolutions with O(N) shared preparation; full joint synthesis O(Nlog N). M-step q-product has scalar-denominator recurrence; raw kernels P_M,D prepared O(N) with cyclic solves and one shared inversion.</t>
  </si>
  <si>
    <t>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t>
  </si>
  <si>
    <t>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</si>
  <si>
    <t>No mixed-axis Phase13 exclusion; generic rook dimension count is not Fourier-specific; branch count≠runtime.</t>
  </si>
  <si>
    <t>[2026-10-13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Proof closed at cited scope; recorded follow-up open</t>
  </si>
  <si>
    <t>[{"archive_relative_path":"master/fft_research_master_20261009/additions/0038_construction_and_source_synthesis/reviews/review_hero0_phase14/REVIEW.md","sha256":"2dff66db49b4e085ccaf37caf3a61a3bb1e7714930c9d3435ca4e83aa1431ad6","inspection":"Theorem and/or accepted audit read as inert text in this pass; no supplied program executed, imported, compiled or AST-parsed."}]</t>
  </si>
  <si>
    <t>[2026-10-13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establish executable refinement/totality beyond the two accepted n=32768 inputs or expose the first precise gap. Predeclare source calls, taps, all candidates, failures and dense comparisons. The successful selected tapes do not certify physical entropy or operational failure probability.</t>
  </si>
  <si>
    <t>Classical q-binomial/Vandermonde convolution synthesis.</t>
  </si>
  <si>
    <t>[2026-10-13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A source-bound complete contract and independently replayed decisions under the stated source/tape/error model, or a specific totality/adapter/probability blocker. The existing two-input execution remains accepted.</t>
  </si>
  <si>
    <t>7</t>
  </si>
  <si>
    <t>Complete exact specialist prior-work comparison. Q04: Finite-stage certificate reconstruction is separate Q33. Q05: General deficit extension is tracked separately. No improved universal separator exponent or unrestricted Fourier lower bound.</t>
  </si>
  <si>
    <t>WORD_FOURIER | All-length finite-word relative-l2 approximate Fourier evaluation</t>
  </si>
  <si>
    <t>Broad approximate-algorithm scope under a growing-word RAM contract</t>
  </si>
  <si>
    <t>Fusion list 16</t>
  </si>
  <si>
    <t>accepted_scope: Polarized two-axis transverse rank/error obstruction, sharp s-path enlarged-grammar decomposition, and capacity counterfamily.
Model/guards/costs: model_and_guards: N=s^2, X preserves y and Y preserves x; sums of r such paths; complex normalized approximation theorem; exact field rank controls separate.
exceptional_and_singular_branches: Singular fiber factors allowed; mixed-axis stages, extra axis switches and routing outside rank-one scope.
finite_vs_uniform: Fresh finite controls corroborate the report proof; they do not independently establish an all-length theorem or fast evaluator.
Corrections/rejected extensions: rejected_overclaims: Rook parameter/gauge count excludes generic targets only, not Fourier. Branch count does not imply operation lower bound with sharing.</t>
  </si>
  <si>
    <t>R2: current accepted contract and historical review summary inspected; primary packed-DFT precedent examined; not a complete same-model priority audit</t>
  </si>
  <si>
    <t>fresh_checks: checks/CHECK_RESULTS.json#M-TRANSVERSE
Review record: research_cycle_2113/review10_feedback/PER_ID_OUTCOMES.json; SHA256 a134b97c9383dde6876cc986d5cef5eafbd77ffe9c878f33906236721680504e.
Consolidation verifies mapping and hashes; it does not rerun all packet checks. No priority claim.</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</si>
  <si>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Derive a full same-model comparison with bit-packed FFT and word-RAM multiplication results, especially Chan et al. Appendix B: input representation, precision, norm, preparation and output costs must all match.</t>
  </si>
  <si>
    <t>remaining_obligation: Original mixed-axis and general coefficient problems remain unresolved by this row.
construction_status: open_not_supplied_by_accepted_scope
Current supplement treatment: 
Packet priority qualification: novelty_claim: none
Historical gaps and historical current-overlay text are preserved in the consolidated ledger and A:V.</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</si>
  <si>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t>
  </si>
  <si>
    <t>Audit artifact live_tables_plain.json; SHA256 3b6ab866140a319cefd7822aa0653b781a56d1276856a812997a565fed7e0bf8
https://docs.google.com/spreadsheets/d/1BHaGJHkXxf_UfZdyTKF2zrWNFzIP4IvhaqFMj-83BjU/edit#gid=627764102&amp;range=A11:V11</t>
  </si>
  <si>
    <t>https://docs.google.com/spreadsheets/d/1BHaGJHkXxf_UfZdyTKF2zrWNFzIP4IvhaqFMj-83BjU/edit#gid=627764102&amp;range=A11:V11</t>
  </si>
  <si>
    <t>Classical mechanisms with explicit contract.</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</si>
  <si>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COMPARISON: selected original/primary or inherited claim-level sources; worldwide priority still unassessed</t>
  </si>
  <si>
    <t>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</si>
  <si>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t>
  </si>
  <si>
    <t>Fusion list 17</t>
  </si>
  <si>
    <t>Audit artifact live_tables_plain.json; SHA256 3b6ab866140a319cefd7822aa0653b781a56d1276856a812997a565fed7e0bf8
https://docs.google.com/spreadsheets/d/1BHaGJHkXxf_UfZdyTKF2zrWNFzIP4IvhaqFMj-83BjU/edit#gid=627764102&amp;range=A16:V16</t>
  </si>
  <si>
    <t>https://docs.google.com/spreadsheets/d/1BHaGJHkXxf_UfZdyTKF2zrWNFzIP4IvhaqFMj-83BjU/edit#gid=627764102&amp;range=A16:V16</t>
  </si>
  <si>
    <t>Standard numerical technique with explicit error and word-cost contract.</t>
  </si>
  <si>
    <t>Build a certified bounded-word executor and verify composed numerical error; compare classical packed-transform contracts. Q01: Final finite-word proof and eager numerical implementation are different milestones. Q06: Need a concrete non-Fourier family with paid envelopes and…</t>
  </si>
  <si>
    <t>[2026-10-13; full status reconciliation]
OPEN: implementation, costing, integration or a stronger extension remains; the earlier accepted scoped result is retained. Shared work view: FUS-04, FUS-12, STR-Q3, TH-06. This is not theorem equivalence.
Earlier dated history (preserved verbatim):
Proof closed at cited scope; recorded follow-up open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</si>
  <si>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packed-backend/current-composition view with no separate discovery count. Packed lookup transforms and paid data movement/setup have strong antecedents; the full finite-word numerical contract has unresolved priority. No exact arbitrary-complex algorithm or new general packing principle is claimed.</t>
  </si>
  <si>
    <t>Fusion list 18</t>
  </si>
  <si>
    <t>R2 follow-up reconciliation: P2148 model-by-model comparisons read. Chan, Fürer and finite-precision DFT statements are separated; the official OpenAI preprint attribution, statement and model are verified, not its correctness. No complete-contract priority clearance.</t>
  </si>
  <si>
    <t>Accepted cold all-length O(N(t+log log N)) word work, O(N) words, deterministic relative-l2 error &lt;=2^-t for represented dyadics with polynomial dynamic range, supplied 2&lt;=t&lt;=ceil(log2(N+1)).</t>
  </si>
  <si>
    <t>Growing Theta(log N)-bit multiplication/division words; approximation to represented inputs. t=Theta(log N) restores O(N log N). No exact-complex/bit-complexity breakthrough or validated production speedup; table/setup/rounding obligations remain explicit.</t>
  </si>
  <si>
    <t>["F025","F033"]</t>
  </si>
  <si>
    <t>Build or precisely bound a successful theorem-precision packed bounded-word executor with composed numerical error and complete preparation/output accounting. Preserve the accepted 3–4–5 non-Fourier family and its declared-cap refusal; successful eager execution, practical thresholds and production remain open.</t>
  </si>
  <si>
    <t>A source-bound theorem-precision execution with a complete composed error/cost certificate, or an explicit resource obstruction; no new request for the already accepted non-Fourier family.</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</si>
  <si>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</si>
  <si>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P2148_OPENAI2026: OpenAI: An explicit power saving for the exact discrete Fourier transform | https://github.com/openai/math/blob/fd4aeeb2ee4fc729c18d98444fed42fd0529eeeb/preprints/An-explicit-power-saving-for-the-exact-discrete-Fourier-transform-September-25-2026/main.pdf</t>
  </si>
  <si>
    <t>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</si>
  <si>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</si>
  <si>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 One-mask real-stage weighted-Gram phase locking; restricted cyclic Fourier exclusion for N≥3; sharp finite-abelian realification formula (N−sqrt(N|G[2]|))/2.</t>
  </si>
  <si>
    <r>
      <rPr>
        <rFont val="Arial"/>
        <color rgb="FF1155CC"/>
        <sz val="10.0"/>
        <u/>
      </rPr>
      <t xml:space="preserve">novelity breakthough: GRAM-REALIFICATION-20261010
</t>
    </r>
    <r>
      <rPr>
        <rFont val="Arial"/>
        <color rgb="FF1155CC"/>
        <sz val="10.0"/>
        <u/>
      </rPr>
      <t>Incoming queue 17</t>
    </r>
  </si>
  <si>
    <t>https://docs.google.com/spreadsheets/d/1BHaGJHkXxf_UfZdyTKF2zrWNFzIP4IvhaqFMj-83BjU/edit#gid=627764102&amp;range=A17:V17</t>
  </si>
  <si>
    <t>Close classical Bluestein–Kronecker antecedent. No novel algorithm or exact arbitrary-complex claim.</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</si>
  <si>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</si>
  <si>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No local dominance, all-Fourier factorization/no-go or runtime speedup. Full edits include one-sided terms, all orders and changed normalization. [2026-10-10 12:40 UTC; reviewed scoped update] HERO0 Phase22 transverse bridge: Division-free rank-one bridge necessity; exact…</t>
  </si>
  <si>
    <t>Technical lemma or supporting specialization within All-length finite-word relative-l2 approximate Fourier evaluation</t>
  </si>
  <si>
    <t>O(N) edits still O(N) work; arbitrary weights/routes not excluded; forest residual count not canonical minimum edit count.</t>
  </si>
  <si>
    <t>Row-specific inherited assessment: Classical Chebyshev/Clenshaw/Bessel identities applied to this decoder.</t>
  </si>
  <si>
    <t>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</si>
  <si>
    <t>independent_scoped_acceptance_with_normalization_domain_correction Mixed-Hessian basis and fixed-base normalized channel-rank identities accepted. Pinned N64 architecture has generic Jacobian rank 504 with minor 8439 mod65537 and eight independent null directions.</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</si>
  <si>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Clenshaw/Neumann fusion identities; H=0 center error &lt;=(tau_R+Delta)||x||2, Delta=pi(M−1)/Q, variance &lt;=(M/N)(1+tau_R)²||x||². Negative channels redundant; summary-only exact recovery requires L(H+1)&gt;=M.</t>
  </si>
  <si>
    <t>Approximate ideal arithmetic; finite precision conditional on decoder-on-summaries contract, summable coefficient envelope and paid coefficient generator.</t>
  </si>
  <si>
    <t>[{"archive_relative_path":"master/fft_research_master_20261009/additions/0155_material_coverage_and_new_results/reviews/review_hero0_phase15/REVIEW.md","sha256":"9e18319f9acd030444e2f72e1596e09393c3b18181af96ad3accb447b8b7aabf","inspection":"Theorem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</si>
  <si>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r>
      <rPr>
        <rFont val="Arial"/>
        <color rgb="FF1155CC"/>
        <sz val="10.0"/>
        <u/>
      </rPr>
      <t xml:space="preserve">novelity breakthough: HERO0-PHASE21-MIXED-HESSIAN
</t>
    </r>
    <r>
      <rPr>
        <rFont val="Arial"/>
        <color rgb="FF1155CC"/>
        <sz val="10.0"/>
        <u/>
      </rPr>
      <t xml:space="preserve">Incoming queue 13
</t>
    </r>
    <r>
      <rPr>
        <rFont val="Arial"/>
        <color rgb="FF1155CC"/>
        <sz val="10.0"/>
        <u/>
      </rPr>
      <t>Research queue 46</t>
    </r>
  </si>
  <si>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t>
  </si>
  <si>
    <t>Derive a full same-model comparison with bit-packed FFT and word-RAM multiplication results, especially Chan et al. Appendix B: input representation, precision, norm, preparation and output costs must all match.</t>
  </si>
  <si>
    <t>ChanEtAl2024: Chan–Jin–Vassilevska Williams–Xu, Faster Algorithms for Text-to-Pattern Hamming Distances, v3 | https://arxiv.org/html/2310.13174v3</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</si>
  <si>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t>
  </si>
  <si>
    <t>[2026-10-13; full status reconciliation]
OPEN: a new proof or positive construction remains. Earlier accepted scoped theorems remain complete.
Earlier dated history (preserved verbatim):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</si>
  <si>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t>
  </si>
  <si>
    <t>accepted_scope: Half-grid invariant-weight all-depth symmetry, exact commutator spectra, occurrence-wise edit budgets, common-gauge rigidity and s&gt;=3 single-Green/rook rejection.
Model/guards/costs: model_and_guards: Even side length; legal symmetric/common-gauge reference; every resolvent invertible; one common D; nonzero edges/constants for the stated gauge recognizer.
exceptional_and_singular_branches: Odd side lacks this involution; generic-D full rank is not every-D; repeated shared parameters count per occurrence; zero-weight support branch and finite N4 positive exception retained.
finite_vs_uniform: Fresh finite controls corroborate the report proof; they do not independently establish an all-length theorem or fast evaluator.
Corrections/rejected extensions: rejected_overclaims: Sharpness over full commutant is not Green attainability; O(N) edits compatible with O(N) work; forest residual count not minimum edit count; no arbitrary-weight/routing no-go.</t>
  </si>
  <si>
    <t>Incoming queue 26</t>
  </si>
  <si>
    <t>fresh_checks: checks/CHECK_RESULTS.json#M-SYMMETRY
Review record: research_cycle_2113/review10_feedback/PER_ID_OUTCOMES.json; SHA256 a134b97c9383dde6876cc986d5cef5eafbd77ffe9c878f33906236721680504e.
Consolidation verifies mapping and hashes; it does not rerun all packet checks. No priority claim.</t>
  </si>
  <si>
    <t>Classical Chebyshev/Clenshaw/Bessel identities applied to this decoder.</t>
  </si>
  <si>
    <t>remaining_obligation: General symmetry-breaking weights/routes and uniform Fourier-compatible construction remain open.
construction_status: open_not_supplied_by_accepted_scope
Current supplement treatment: 
Packet priority qualification: novelty_claim: none
Historical gaps and historical current-overlay text are preserved in the consolidated ledger and A:V.</t>
  </si>
  <si>
    <t>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</si>
  <si>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current claim and completed inherited source comparison screened; no fresh full proof or global priority audit</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</si>
  <si>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Fixed common ordered Weyl pair: gcd-sensitive branch bound, ceil(sqrt N) at odd N and (N+1)/2 at odd prime powers.</t>
  </si>
  <si>
    <t>[2026-10-11; bounded Weyl–Green/Fourier–Green priority comparison] The canonical endpoint-permitted b&gt;=N grammar and the fixed-pair endpoint-free composite/Hankel grammar are distinct; retain the field/root and pole guards in REPORT sections 2A–2B.
[Earlier record preserved]
Exact source model and guards preserved in linked canonical record</t>
  </si>
  <si>
    <t>No branch-specific generators/endpoints and no general circuit lower bound.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</si>
  <si>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</si>
  <si>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https://docs.google.com/spreadsheets/d/1BHaGJHkXxf_UfZdyTKF2zrWNFzIP4IvhaqFMj-83BjU/edit#gid=627764102&amp;range=A5:V5</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</si>
  <si>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t>
  </si>
  <si>
    <t>New-to-project restricted-grammar extension; external priority unresolved. Current primary comparisons: PRIMARY-FOURIER: No matching theorem identified in this source; no novelty inference.</t>
  </si>
  <si>
    <t>[2026-10-13; full status reconciliation]
OPEN: implementation, costing, integration or a stronger extension remains; the earlier accepted scoped result is retained.
Earlier dated history (preserved verbatim):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t>
  </si>
  <si>
    <t>Technical lemma or supporting specialization within Fixed-pair Weyl–Green branch classification</t>
  </si>
  <si>
    <t>Row-specific inherited assessment: Classical chirp/Gauss and tensor-separation tools; project-specific gate.</t>
  </si>
  <si>
    <t>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t>
  </si>
  <si>
    <t>Odd prime and independent Weyl directions: dephased tensor has rank one if kappa=0, otherwise N. Successful scalar factors are quadratic chirps and at least one is Fourier-equivalent with O(N) overhead; rational degree p+q&gt;=N−1.</t>
  </si>
  <si>
    <t>Incoming queue 28</t>
  </si>
  <si>
    <t>No general arithmetic lower bound; only specified two-line factors.
No new current closure; historical limitations remain.</t>
  </si>
  <si>
    <t>Compare exact common-generator-pair tensor separation rank with finite quantum-torus and restricted resolvent decomposition literature, preserving endpoint restrictions.</t>
  </si>
  <si>
    <t>["F025","F081"]</t>
  </si>
  <si>
    <t>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t>
  </si>
  <si>
    <t>2026-10-11 21:58 UTC</t>
  </si>
  <si>
    <t>["FUS-08"]</t>
  </si>
  <si>
    <t>["Q10"]</t>
  </si>
  <si>
    <t>Classical chirp/Gauss and tensor-separation tools; project-specific gate.</t>
  </si>
  <si>
    <t>Gap decays with N; finite random passes not identity proof; adaptive/stateful oracle not covered; specialization guards for complex rejection.</t>
  </si>
  <si>
    <t>[2026-10-13; full status reconciliation]
OPEN: a new proof or positive construction remains. Earlier accepted scoped theorems remain complete.
Earlier dated history (preserved verbatim):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</si>
  <si>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Technical lemma or supporting specialization within Certified growing and aggregate sparse-fiber transforms</t>
  </si>
  <si>
    <t>Row-specific inherited assessment: Restricted extension; classical tensor/Prony/CRT foundation.</t>
  </si>
  <si>
    <t>[{"archive_relative_path":"master/fft_research_master_20261009/additions/1717/phase20_audit/PHASE20_AUDIT.md","sha256":"e7413d1d591cfae89647304a88b1ca664dea9602dd86fec79a58688f346a7946","inspection":"Theorem and/or accepted audit read as inert text in this pass; no supplied program executed, imported, compiled or AST-parsed."}]</t>
  </si>
  <si>
    <t>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t>
  </si>
  <si>
    <t>Bounded-rank balanced CRT tensors and bounded-mode strided fibers yield exact full transforms after raw recognition; supports/cosets, cancellation and field guards retained. Integer-polynomial phases at N=d s² have a specified Q=s fiber recognizer for fixed d.</t>
  </si>
  <si>
    <t>Incoming queue 27</t>
  </si>
  <si>
    <t>Default N=12 divisor choice misses an eligible alternate Q=2 fiber. Completeness of one chosen recognizer is not coverage of every possible split. Fixed-rank and growing-r ledgers differ.
No new current closure; historical limitations remain.</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</si>
  <si>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</si>
  <si>
    <t>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t>
  </si>
  <si>
    <t>Q10: Proof closed. Nonlinear calibration obstruction extended to every finite Weyl/scalar-closed probe family.</t>
  </si>
  <si>
    <t>Q10: Classical finite-set interpolation mechanism; verification gate.</t>
  </si>
  <si>
    <t>Q10: No runtime lower bound for a specified implementation class. Implementation: Not applicable to abstract proof</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</si>
  <si>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</si>
  <si>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t>
  </si>
  <si>
    <t>accepted_scope: For N≥2 and a supplied primitive Nth root, the two exact Weyl equations force M=cF; scalar calibration forces c=1. Over complex numbers the joint Frobenius residual gap is exactly 2 sin(π/N). For a fixed calibrated linear map over F_q with stacked defect rank ρ, h independent uniform probes accept with exact probability q^(−hρ), using 1+3h candidate calls.
Model/guards/costs: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
Corrections/rejected extensions: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</si>
  <si>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 For the pinned affine-only S4 P3 S3 P2 S2 P1 S1 map, the leading28×28 projection is dominant over C, including invertible stages, so those 784 outputs have no universal polynomial relation. Independent selected minors: 5424…</t>
  </si>
  <si>
    <t>proof_review: The first relation recursively fixes column j to D^j times column zero. The second makes its row amplitudes constant. Conjugating by unitary F yields commutators whose orthogonal Weyl-basis weights are |1−ω^a|²+|1−ω^b|². The first positive eigenvalue is 4sin²(π/N); FD attains equality. The common probe lies in the intersection kernel of the two defects, hence q^(N−ρ) accepted vectors.
fresh_checks: weyl_exact
weyl_numerical
Review record: research_cycle_2122/review11_support/PER_ID_OUTCOMES.json; SHA256 1868a916c240c0f20bb132bf3850376170e17a7134fb2713ee3d961cbbc5be13.
Consolidation verifies mapping and hashes; it does not rerun all packet checks. No priority claim.</t>
  </si>
  <si>
    <r>
      <rPr>
        <rFont val="Arial"/>
        <color rgb="FF1155CC"/>
        <sz val="10.0"/>
        <u/>
      </rPr>
      <t xml:space="preserve">novelity breakthough: JOINT-BLOCK-JET-N256-20261010
</t>
    </r>
    <r>
      <rPr>
        <rFont val="Arial"/>
        <color rgb="FF1155CC"/>
        <sz val="10.0"/>
        <u/>
      </rPr>
      <t>Incoming queue 18</t>
    </r>
  </si>
  <si>
    <t>remaining_obligations: No candidate transform or uniform parameter synthesis is supplied; any positive certification must establish the promised function class.
Current supplement treatment: overlay_review: P05/S5 is a distinct accepted negative certification theorem: finite projective Weyl orbits of any finite probe set admit a continuous invariant distance interpolant f, giving A(x)=exp(iπf([x]))Ux, agreeing on all tested scalar/Weyl orbits and equaling −Ux on another orbit. It neither contradicts the fixed-linear theorem nor supplies a probabilistic/runtime lower bound for a specified implementation class.
Packet priority qualification: No priority assessment or upgrade in this consolidation.
Historical gaps and historical current-overlay text are preserved in the consolidated ledger and A:V.</t>
  </si>
  <si>
    <t>Restricted extension; classical tensor/Prony/CRT foundation.</t>
  </si>
  <si>
    <t>Arbitrary non-affine routing escapes; term count not scalar work; exact strict-cut implementation correction retained. No new current closure; historical limitations remain. Next comparison: Compare the exact grammar and endpoint freedoms with uncertainty, quasiseparable,…</t>
  </si>
  <si>
    <t>Row-specific inherited assessment: Useful project-relative strict class extension; priority unresolved.</t>
  </si>
  <si>
    <r>
      <rPr>
        <rFont val="Arial"/>
        <color rgb="FF1155CC"/>
        <sz val="10.0"/>
        <u/>
      </rPr>
      <t xml:space="preserve">Catalogue: M-AFFINE-STEP
</t>
    </r>
    <r>
      <rPr>
        <rFont val="Arial"/>
        <color rgb="FF1155CC"/>
        <sz val="10.0"/>
        <u/>
      </rPr>
      <t>novelity breakthough: M-AFFINE-STEP</t>
    </r>
  </si>
  <si>
    <t>For validated sparse Fourier fibers, matched-label convolution has negative carry phase and factor M. Fixed mode bounds, Q²=O(N) and S&lt;=CQ give linear output work; independent merged-coefficient-rank-d fallback extends state-budget family.</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</si>
  <si>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</si>
  <si>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</si>
  <si>
    <t>M-ALL-STAGE-SUBSETS</t>
  </si>
  <si>
    <t>Rank234 not arithmetic work: a single linear-time scan can have diagonal-defect rankN−1. Relaxation witness is not Fourier factors. No new current closure; historical limitations remain. Next comparison: Match precisely the topology, size, gauges and field; establish a reusable…</t>
  </si>
  <si>
    <t>All stage-subset diagonal-defect inequalities at N256</t>
  </si>
  <si>
    <r>
      <rPr>
        <rFont val="Arial"/>
        <color rgb="FF1155CC"/>
        <sz val="10.0"/>
        <u/>
      </rPr>
      <t xml:space="preserve">Catalogue: M-ALL-STAGE-SUBSETS
</t>
    </r>
    <r>
      <rPr>
        <rFont val="Arial"/>
        <color rgb="FF1155CC"/>
        <sz val="10.0"/>
        <u/>
      </rPr>
      <t>novelity breakthough: M-ALL-STAGE-SUBSETS</t>
    </r>
  </si>
  <si>
    <t>https://github.com/AgentSlop-Si/research/blob/main/math/archive/objects/0e/0eb04d2e54b0c5ce5c1e8db0a64b32f20c935841b4779f5d096f86766443ab56__REVIEW.md | export SHA256 d6b17badf6cd5d6ca5f70fceaf8af1aedd0b900b826f13108f65b44e2a6b6a1e</t>
  </si>
  <si>
    <t>Useful project-relative strict class extension; priority unresolved.</t>
  </si>
  <si>
    <t>["C11","F042"]</t>
  </si>
  <si>
    <t>For all stage-subset diagonal-defect inequalities at n256, match precisely the topology, size, gauges and field; establish a reusable theorem increment before proposing a standalone novelty claim. Preserve this boundary: Rank234 not arithmetic work: a single linear-time scan can have diagonal-defect rankN−1.</t>
  </si>
  <si>
    <t>M-CHIRP-CUBIC</t>
  </si>
  <si>
    <t>A cheap; B formula contains Fourier and is not a fast construction. Exact F5 recovery has6 nontrivial solves, constant-size only. No new current closure; historical limitations remain. Next comparison: Compare matrix-polynomial and resolvent identities with classical Cayley,…</t>
  </si>
  <si>
    <t>Odd-chirp cubic feedback identity</t>
  </si>
  <si>
    <t>R1+: exact catalogue/current statements and inherited source-level demotions screened; no new comprehensive priority audit</t>
  </si>
  <si>
    <r>
      <rPr>
        <rFont val="Arial"/>
        <color rgb="FF1155CC"/>
        <sz val="10.0"/>
        <u/>
      </rPr>
      <t xml:space="preserve">Catalogue: M-CHIRP-CUBIC
</t>
    </r>
    <r>
      <rPr>
        <rFont val="Arial"/>
        <color rgb="FF1155CC"/>
        <sz val="10.0"/>
        <u/>
      </rPr>
      <t>novelity breakthough: M-CHIRP-CUBIC</t>
    </r>
  </si>
  <si>
    <t>Compare legal nonzero/nonresonant-node restrictions and forced diagonal/minimum classification against q-moment/Padé literature after applying the exact Lubinsky–Saff substitution.</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</si>
  <si>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https://docs.google.com/spreadsheets/d/1BHaGJHkXxf_UfZdyTKF2zrWNFzIP4IvhaqFMj-83BjU/edit#gid=627764102&amp;range=A10:V10</t>
  </si>
  <si>
    <t>https://github.com/AgentSlop-Si/research/blob/main/math/archive/objects/c6/c6c30444abc7563e8b02ee613abdd61103c1ce18ded3d39cff6fdb38452dad76__ACCEPTED_ODD_CHIRP_REVIEW.md | export SHA256 c6c30444abc7563e8b02ee613abdd61103c1ce18ded3d39cff6fdb38452dad76</t>
  </si>
  <si>
    <t>https://docs.google.com/spreadsheets/d/1BHaGJHkXxf_UfZdyTKF2zrWNFzIP4IvhaqFMj-83BjU/edit#gid=627764102&amp;range=A10:V10</t>
  </si>
  <si>
    <t>For odd-chirp cubic feedback identity, compare matrix-polynomial and resolvent identities with classical Cayley, spectral-projector and Schur methods; check whether the proposed constructor already contains a Fourier oracle. Preserve this boundary: A cheap; B formula contains Fourier and is not a fast construction.</t>
  </si>
  <si>
    <t>M-CHIRP-LOWER</t>
  </si>
  <si>
    <t>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t>
  </si>
  <si>
    <t>Infinite forced-feedback two-Green exclusion</t>
  </si>
  <si>
    <t>Technical lemma or supporting specialization within Legal scalar common-cycle bank minima and even extra-pole construction</t>
  </si>
  <si>
    <t>Row-specific inherited assessment: Finite supporting computation; not an infinite theorem or independent publication-priority argument.</t>
  </si>
  <si>
    <t>[2026-10-13; full status reconciliation]
OPEN: implementation, costing, integration or a stronger extension remains; the earlier accepted scoped result is retained.
Earlier dated history (preserved verbatim):
Negative-sign explicit family independently accepted; positive family and supplementary acceptance retained. Both-sign generic exclusion for odd N=5m, gcd(m,5)=1 leaves finite uncomputed exceptions. No additional canonical result count, worldwide novelty, all-N or runtime conclusion.</t>
  </si>
  <si>
    <t>250 modular Bézout certificates cover exactly N=5,9,...,1001, proving ordinary squarefreeness of T_((N−1)/2) at every primitive complex root. Along with uniform N≡3 mod4 obstruction, all 500 odd N from 3 through 1001 are classified in the scalar common-cycle free-diagonal model.</t>
  </si>
  <si>
    <t>Sums may have dense inverses; variable phases/routes defeat low commutator premises; no universal runtime bound.</t>
  </si>
  <si>
    <t>Finite exact evidence over residue fields lifted to characteristic zero; certificate root has exact order N.</t>
  </si>
  <si>
    <t>No extension past 1001, all composites, or all 5r². Later infinite families are proved separately.
No new current closure; historical limitations remain.</t>
  </si>
  <si>
    <t>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</si>
  <si>
    <t>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t>
  </si>
  <si>
    <r>
      <rPr>
        <rFont val="Arial"/>
        <color rgb="FF1155CC"/>
        <sz val="10.0"/>
        <u/>
      </rPr>
      <t xml:space="preserve">Catalogue: M-CHIRP-LOWER
</t>
    </r>
    <r>
      <rPr>
        <rFont val="Arial"/>
        <color rgb="FF1155CC"/>
        <sz val="10.0"/>
        <u/>
      </rPr>
      <t>novelity breakthough: M-CHIRP-LOWER</t>
    </r>
  </si>
  <si>
    <t>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t>
  </si>
  <si>
    <t>2026-10-11 21:45 UTC</t>
  </si>
  <si>
    <t>No new task-level proof acceptance at this checkpoint; use the explicitly historical statement and scope.
[2026-10-10 12:40 UTC; reviewed scoped update] Scoped extension linked to the existing inverse-support floor, not a claim that the new source and historical theorem are identical. For normalized complex DFT U, invertible M and M^-1=B+E with rank(E)&lt;=r, |I|=t&gt;r, J the union of B-row supports and d=t-r, ||M-U||_2^2 &gt;= 1-sigma_d(U[J,I])^2 &gt;= max(0,1-t|J|/[N(t-r)]). The singular-value statement holds for every unitary U; the explicit Frobenius bound uses Fourier flatness. Scalar row-sparsity bounds require integer 1&lt;=s&lt;=N: r=0 gives sqrt(1-s/N); r&gt;=1 gives sqrt(max(0,1-4sr/N)). For s=0, invertibility forces full-rank defect and the universal error lower bound is zero. Independently accepted refinements use the local forbidden-block rank rho=rank(E[I,J^c]); give the exact optimum/infimum for one prescribed allowed neighborhood B[I,J^c]=0 with unrestricted remaining entries; and correct the positive-integer-rank scalar formulations to equivalence. For the nonempty one-neighborhood regime 1&lt;=d&lt;=min(t,|J|), a positive critical singular value gives attainment; at zero the infimum is one but every feasible invertible M has error &gt;1. If d&gt;|J| the constrained class is empty. For N divisible by4, the broad one-sided parity class has exact defect-rank cutoff N/4. Source archive SHA-256: 5953c67b6651224ddd935db2b6d7bc3341bbe755c2f78ad8ef96377dc3524414. Accepted audit: math/updates/2026-10-10-1240/notes/02_stable_inverse_defect.md; SHA-256 7f554d446354ad3a1afe464c6bb187701de452990c2c54d5cbd8bf7dce6cddef. Independent refinement review: math/updates/2026-10-10-1240/notes/05_inverse_refinement_review.md; SHA-256 2de76424c35cd9bfe1eedaad4091b56ed53a49b5fff6f5cb4b77a130fb28b12c.</t>
  </si>
  <si>
    <t>[2026-10-10 12:40 UTC; reviewed scoped update] Classical inverse-submatrix nullity, singular-value approximation and minimax lineage are explicit. This linked source/refinement is mathematically accepted at the stated scope; worldwide priority is unresolved. No new discovery count or theorem-equivalence inference.
[2026-10-10 13:10 UTC checkpoint; bounded editorial annotation] Stable Fourier inverse defect and sharp inverse-neighborhood optimum: complete short matrix theorem; standalone novelty case not established. The lower bound is direct classical nullity plus spectral approximation; priority of the exact invertible optimum formulation remains unresolved. This qualitative publication assessment is separate from correctness and does not change historical proof/priority fields, identities or discovery counts. The linked continuation concerns one allowed-neighborhood inverse-block rank constraint for complex unitaries, not global row-sparsity sharpness. Full comparison: math/updates/2026-10-10-1310/notes/02_publication_readiness.md.</t>
  </si>
  <si>
    <t>Finite supporting computation; not an infinite theorem or independent publication-priority argument.</t>
  </si>
  <si>
    <t>No arbitrary paired-Green impossibility; finite-field diagonal density can fail; cuts require charged routing; no DAG runtime conclusion. No new current closure; historical limitations remain. Next comparison: Compare the exact grammar and endpoint freedoms with uncertainty,…</t>
  </si>
  <si>
    <t>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</si>
  <si>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r>
      <rPr>
        <rFont val="Arial"/>
        <color rgb="FF1155CC"/>
        <sz val="10.0"/>
        <u/>
      </rPr>
      <t xml:space="preserve">Catalogue: M-CHIRP-NECESSARY
</t>
    </r>
    <r>
      <rPr>
        <rFont val="Arial"/>
        <color rgb="FF1155CC"/>
        <sz val="10.0"/>
        <u/>
      </rPr>
      <t>novelity breakthough: M-CHIRP-NECESSARY</t>
    </r>
  </si>
  <si>
    <t>Technical lemma or supporting specialization within Cyclotomic rational-channel and relative projection ranks</t>
  </si>
  <si>
    <t>Row-specific inherited assessment: Restricted adaptive evaluator; not new Galois mathematics.</t>
  </si>
  <si>
    <t>At each dyadic conductor, form (P5−I) coefficient defect; two explicit anchors and exact orbit recurrences recover odd frequencies, all conductors cover every output once. Choose cheaper local ordinary FFT per conductor.</t>
  </si>
  <si>
    <t>https://github.com/AgentSlop-Si/research/blob/main/math/archive/objects/3c/3cd89f289ca42ef779bfd4955dd4bfc54a76623a2d0ed11be1c633358d0b8fb0__REVIEW.md | export SHA256 3cd89f289ca42ef779bfd4955dd4bfc54a76623a2d0ed11be1c633358d0b8fb0…</t>
  </si>
  <si>
    <t>No implicit automorphism on arbitrary complex input registers; finite-field order test is not enough for general composite rings. Exact recurrence does not imply floating conditioning.
No new current closure; historical limitations remain.</t>
  </si>
  <si>
    <t>Compare the exact relative-field rank formula and whole-circuit interface with classical rational Fourier/Ramanujan transforms and Galois-linear complexity.</t>
  </si>
  <si>
    <t>https://github.com/AgentSlop-Si/research/blob/main/math/archive/objects/93/935ed394798de3999d670e1186a9cdd26752170f81ce253eff5e948fb56ddbed__935ed394798de399__GALOIS_INDEPENDENT_REVIEW.md | export SHA256 935ed394798de3999d670e1186a9cdd26752170f81ce253eff5e948fb56ddbed</t>
  </si>
  <si>
    <t>accepted_scope: For normalized complex Fourier U and invertible M, one inverse row of support s gives ||M−U||₂≥sqrt(1−s/N). A commutator rank budget r&lt;N gives cos((2 floor(r/2)+1)π/(2N)). For columns supported on at most 1≤s&lt;N sites, the sharp Weyl defect floor is 2sin(π/[2(s+1)]). The current local inverse-neighborhood spectral-quantile theorem and exact infimum/attainment boundaries are accepted separately.
Model/guards/costs: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
Corrections/rejected extensions: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t>
  </si>
  <si>
    <t>proof_review: The one-row bound follows from bM=e_i and |(bU)_i|≤sqrt(s/N)||b||, completing a square. Fourier commutator singular values follow from the distinct roots of (D*Z)^N=(−1)^(N−1)I and best rank-r approximation. Zeros cut a sparse column into Dirichlet paths; the longest permitted path gives the sine eigenvalue. For H=M⁻¹ and B[I,Jᶜ]=0, local rank ρ gives d=|I|−ρ supported vectors carried by M* into I. Minimax yields error²≥1−σ_d(U[J,I])². Complementary inverse-block nullity gives the same result.
fresh_checks: sparse_defect
Review record: research_cycle_2122/review11_support/PER_ID_OUTCOMES.json; SHA256 1868a916c240c0f20bb132bf3850376170e17a7134fb2713ee3d961cbbc5be13.
Consolidation verifies mapping and hashes; it does not rerun all packet checks. No priority claim.</t>
  </si>
  <si>
    <t>remaining_obligations: Worldwide priority and a sharp theorem for global uniform row sparsity remain unestablished; no field operator norm transfer is licensed.
Current supplement treatment: overlay_review: For 0≤r&lt;t=|I|, d=t−r, class {M invertible: rank(M⁻¹[I,Jᶜ])≤r} is empty if d&gt;|J|. Otherwise optimum/infimum equals sqrt(1−σ_d(U[J,I])²). If σ_d&gt;0, M=U−QQ*U P_Ic attains it and is invertible. If σ_d=0, every feasible M has error&gt;1, while scaled feasible permutations approach 1. If r≥t, constraint is automatic and error zero is attainable. For 4|N, one-sided parity support has exact correction-rank cutoff N/4. Positive-integer-rank scalar envelope is equivalent, not stronger, than the 4sr/N expression.
Packet priority qualification: No priority assessment or upgrade in this consolidation.
Historical gaps and historical current-overlay text are preserved in the consolidated ledger and A:V.</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</si>
  <si>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t>
  </si>
  <si>
    <t>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t>
  </si>
  <si>
    <t>Restricted adaptive evaluator; not new Galois mathematics.</t>
  </si>
  <si>
    <r>
      <rPr>
        <rFont val="Arial"/>
        <color rgb="FF1155CC"/>
        <sz val="10.0"/>
        <u/>
      </rPr>
      <t xml:space="preserve">Catalogue: M-CHORD
</t>
    </r>
    <r>
      <rPr>
        <rFont val="Arial"/>
        <color rgb="FF1155CC"/>
        <sz val="10.0"/>
        <u/>
      </rPr>
      <t>novelity breakthough: M-CHORD</t>
    </r>
  </si>
  <si>
    <t>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t>
  </si>
  <si>
    <t>M-CONJUGATED-FEEDBACK</t>
  </si>
  <si>
    <t>["F081"]</t>
  </si>
  <si>
    <t>Five-factor supplied B representation does not prove B outside all two-Green representations. No Fourier-compatible factorization. No new current closure; historical limitations remain. Next comparison: Compare matrix-polynomial and resolvent identities with classical Cayley,…</t>
  </si>
  <si>
    <t>Noncommuting conjugated-involution control</t>
  </si>
  <si>
    <r>
      <rPr>
        <rFont val="Arial"/>
        <color rgb="FF1155CC"/>
        <sz val="10.0"/>
        <u/>
      </rPr>
      <t xml:space="preserve">Catalogue: M-CONJUGATED-FEEDBACK
</t>
    </r>
    <r>
      <rPr>
        <rFont val="Arial"/>
        <color rgb="FF1155CC"/>
        <sz val="10.0"/>
        <u/>
      </rPr>
      <t>novelity breakthough: M-CONJUGATED-FEEDBACK</t>
    </r>
  </si>
  <si>
    <t>https://github.com/AgentSlop-Si/research/blob/main/math/archive/objects/d5/d5fb31533e996f5a3264b36178f4a7f5d63d248ff4fb0939811ef1f0e67f0620__REVIEW.md | export SHA256 d5fb31533e996f5a3264b36178f4a7f5d63d248ff4fb0939811ef1f0e67f0620</t>
  </si>
  <si>
    <t>For noncommuting conjugated-involution control, compare matrix-polynomial and resolvent identities with classical Cayley, spectral-projector and Schur methods; check whether the proposed constructor already contains a Fourier oracle. Preserve this boundary: Five-factor supplied B representation does not prove B outside all two-Green representations.</t>
  </si>
  <si>
    <t>Modular nonperiodic support94 gives complex lower bound, not equality. Optional invertible-baseline sharpness falseN2/GF3; main CRT theorem unaffected. Literal support not circuit cost. No new current closure; historical limitations remain. Next comparison: Compare the exact…</t>
  </si>
  <si>
    <t>No optimization convergence/uniform synthesis guarantee; corrected gauge/route bookkeeping required; random low loss not exact equality.</t>
  </si>
  <si>
    <t>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</si>
  <si>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[{"archive_relative_path":"master/fft_research_master_20261009/additions/0037_exact_seed_and_gates/review_weyl_expansion/REVIEW.md","sha256":"989383d1b2bc1442855a5f39fd30762026e067fb8d310a3cb34d0d6038d9f71d","inspection":"Theorem and/or accepted audit read as inert text in this pass; no supplied program executed, imported, compiled or AST-parsed."}]</t>
  </si>
  <si>
    <r>
      <rPr>
        <rFont val="Arial"/>
        <color rgb="FF1155CC"/>
        <sz val="10.0"/>
        <u/>
      </rPr>
      <t xml:space="preserve">Catalogue: M-CRT-TRANSFER
</t>
    </r>
    <r>
      <rPr>
        <rFont val="Arial"/>
        <color rgb="FF1155CC"/>
        <sz val="10.0"/>
        <u/>
      </rPr>
      <t>novelity breakthough: M-CRT-TRANSFER</t>
    </r>
  </si>
  <si>
    <t>Capacity survivor not Fourier identity; actual rank may cancel; shuffles cannot be free. No new current closure; historical limitations remain. Next comparison: Compare the exact grammar and endpoint freedoms with uncertainty, quasiseparable, displacement and graph-induced rank…</t>
  </si>
  <si>
    <r>
      <rPr>
        <rFont val="Arial"/>
        <color rgb="FF1155CC"/>
        <sz val="10.0"/>
        <u/>
      </rPr>
      <t xml:space="preserve">Catalogue: M-CUT-EXPANDER
</t>
    </r>
    <r>
      <rPr>
        <rFont val="Arial"/>
        <color rgb="FF1155CC"/>
        <sz val="10.0"/>
        <u/>
      </rPr>
      <t>novelity breakthough: M-CUT-EXPANDER</t>
    </r>
  </si>
  <si>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989383d1b2bc1442855a5f39fd30762026e067fb8d310a3cb34d0d6038d9f71d. Original-byte gaps remain preserved.</t>
  </si>
  <si>
    <t>accepted_scope: For fixed M over complex numbers and unitary Fourier U, averaging half the squared Weyl covariance residual over all Weyl pairs equals τ²=min_λ||M−λU||F² at every N. Four-phase independent probes preserve the ≤8τ⁴ second-moment bound. Fixed-coordinate inverse-Green cut calculus is accepted with all routing charged.
Model/guards/costs: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
Corrections/rejected extensions: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t>
  </si>
  <si>
    <t>M-EXPANDER-COEFFICIENT</t>
  </si>
  <si>
    <t>proof_review: Averaging W*XW with X=U*M gives tr(X)I/N; expand the commutator square. Four-phase fourth moments equal (tr H)²+tr(H²)−ΣH_ii². Residual Frobenius norm ≤2τ gives E Z²≤8τ⁴. A seed error δ0 gives ||M−U||₂≤δ0+2τ. Complementary inverse-block nullity equates a Green cross rank to its weighted cycle crossings; product cross ranks add only in a consistently tracked frame.
fresh_checks: weyl_numerical
shuffle_counterexample
Review record: research_cycle_2122/review11_support/PER_ID_OUTCOMES.json; SHA256 1868a916c240c0f20bb132bf3850376170e17a7134fb2713ee3d961cbbc5be13.
Consolidation verifies mapping and hashes; it does not rerun all packet checks. No priority claim.</t>
  </si>
  <si>
    <t>Not a full-network separator theorem or feasible coefficient solution; strong finite evidence does not produce uniform construction. No new current closure; historical limitations remain. Next comparison: Match precisely the topology, size, gauges and field; establish a…</t>
  </si>
  <si>
    <t>Expansion survives but nonlinear coefficient equations remain</t>
  </si>
  <si>
    <t>remaining_obligations: Uniform coefficient construction and bounded training iteration counts remain absent.
Current supplement treatment: overlay_review: The current Q10/P05/S5 nonlinear finite-probe obstruction is accepted at its distinct function-class scope as stated under M-WEYL-RESIDUAL.
Packet priority qualification: No priority assessment or upgrade in this consolidation.
Historical gaps and historical current-overlay text are preserved in the consolidated ledger and A:V.</t>
  </si>
  <si>
    <r>
      <rPr>
        <rFont val="Arial"/>
        <color rgb="FF1155CC"/>
        <sz val="10.0"/>
        <u/>
      </rPr>
      <t xml:space="preserve">Catalogue: M-EXPANDER-COEFFICIENT
</t>
    </r>
    <r>
      <rPr>
        <rFont val="Arial"/>
        <color rgb="FF1155CC"/>
        <sz val="10.0"/>
        <u/>
      </rPr>
      <t>novelity breakthough: M-EXPANDER-COEFFICIENT</t>
    </r>
  </si>
  <si>
    <t>https://github.com/AgentSlop-Si/research/blob/main/math/archive/objects/0a/0ad67a437eb03b6a197360111b5efb4c9a4cbe8e0c534d789e6b28aa5cbe5955__INDEPENDENT_REVIEW.md | export SHA256 0ad67a437eb03b6a197360111b5efb4c9a4cbe8e0c534d789e6b28aa5cbe5955…</t>
  </si>
  <si>
    <t xml:space="preserve">
https://docs.google.com/spreadsheets/d/1BHaGJHkXxf_UfZdyTKF2zrWNFzIP4IvhaqFMj-83BjU/edit#gid=627764102&amp;range=A4:V4
Independent sparse-transfer blocker review: Library libfile_fff234eac5e081918fa126ed306fb891 v0; archive SHA256 e9f4e2c2b4f973cde28f28eb203994d6f358bf31990a1352630e9a6212bbabfb; report SHA256 641a3c4bc5c74210afa05dc49764b8a862892ceaf4a4c0118bee714e21bf152c. Next cycle C4:F4.</t>
  </si>
  <si>
    <t>https://docs.google.com/spreadsheets/d/1BHaGJHkXxf_UfZdyTKF2zrWNFzIP4IvhaqFMj-83BjU/edit#gid=627764102&amp;range=A4:V4</t>
  </si>
  <si>
    <t>For expansion survives but nonlinear coefficient equations remain, match precisely the topology, size, gauges and field; establish a reusable theorem increment before proposing a standalone novelty claim. Preserve this boundary: Not a full-network separator theorem or feasible coefficient solution; strong finite evidence does not produce uniform construction.</t>
  </si>
  <si>
    <t>M-F8-EXACT</t>
  </si>
  <si>
    <t>Ideal HIKP arithmetic. No relative-l2 guarantee or finite-word sparse-engine certificate. Next comparison: Compare the exact error norm and scale with sparse Fourier recovery, sampling and rank barriers; a sublinear per-bin scale need not imply meaningful relative-l2 accuracy.</t>
  </si>
  <si>
    <t>No closed-form/uniform coefficients or all-size lift; compatible with larger-size exclusions. No new current closure; historical limitations remain. Next comparison: Match precisely the topology, size, gauges and field; establish a reusable theorem increment before proposing a…</t>
  </si>
  <si>
    <t>Exact eight-point three-stage certificate</t>
  </si>
  <si>
    <r>
      <rPr>
        <rFont val="Arial"/>
        <color rgb="FF1155CC"/>
        <sz val="10.0"/>
        <u/>
      </rPr>
      <t xml:space="preserve">Catalogue: M-F8-EXACT
</t>
    </r>
    <r>
      <rPr>
        <rFont val="Arial"/>
        <color rgb="FF1155CC"/>
        <sz val="10.0"/>
        <u/>
      </rPr>
      <t>novelity breakthough: M-F8-EXACT</t>
    </r>
  </si>
  <si>
    <t>https://github.com/AgentSlop-Si/research/blob/main/math/archive/objects/73/73f74388461972c5fdfac25d22b00ad56834907f95c676b2f33d3174426fc2e4__73f74388461972c5fdfac25d22b00ad56834907f95c676b2f33d3174426fc2e4__INDEPENDENT_REVIEW.md | export SHA256…</t>
  </si>
  <si>
    <t>For exact eight-point three-stage certificate, match precisely the topology, size, gauges and field; establish a reusable theorem increment before proposing a standalone novelty claim. Preserve this boundary: No closed-form/uniform coefficients or all-size lift; compatible with larger-size exclusions.</t>
  </si>
  <si>
    <t>M-F8-LOCAL-ELIMINATION</t>
  </si>
  <si>
    <t>[2026-10-12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Earlier dated history (preserved):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https://docs.google.com/spreadsheets/d/1BHaGJHkXxf_UfZdyTKF2zrWNFzIP4IvhaqFMj-83BjU/edit#gid=627764102&amp;range=A7:V7</t>
  </si>
  <si>
    <t>https://docs.google.com/spreadsheets/d/1BHaGJHkXxf_UfZdyTKF2zrWNFzIP4IvhaqFMj-83BjU/edit#gid=627764102&amp;range=A7:V7</t>
  </si>
  <si>
    <t>Finitefield point emptiness does not implycomplex/geometricemptiness. Different diag(A)/diag(A^-1) charts differ; excludedbranches remain; finiteF8 fullfeasibility unresolved. No new current closure; historical limitations remain. Next comparison: Match precisely the topology,…</t>
  </si>
  <si>
    <t>F8 inverse-chart, jet, dual/onion and spectral gates</t>
  </si>
  <si>
    <r>
      <rPr>
        <rFont val="Arial"/>
        <color rgb="FF1155CC"/>
        <sz val="10.0"/>
        <u/>
      </rPr>
      <t xml:space="preserve">Catalogue: M-F8-LOCAL-ELIMINATION
</t>
    </r>
    <r>
      <rPr>
        <rFont val="Arial"/>
        <color rgb="FF1155CC"/>
        <sz val="10.0"/>
        <u/>
      </rPr>
      <t>novelity breakthough: M-F8-LOCAL-ELIMINATION</t>
    </r>
  </si>
  <si>
    <t>["F028"]</t>
  </si>
  <si>
    <t>https://github.com/AgentSlop-Si/research/blob/main/math/archive/objects/50/5003360f7e14f578561b4ee325d5c1e8b513e89a6405362e990d6e0531f2a6d4__ALGEBRAIC_JET_INDEPENDENT_AUDIT.md | export SHA256…</t>
  </si>
  <si>
    <t xml:space="preserve">
https://docs.google.com/spreadsheets/d/1BHaGJHkXxf_UfZdyTKF2zrWNFzIP4IvhaqFMj-83BjU/edit#gid=627764102&amp;range=A13:V13</t>
  </si>
  <si>
    <t>https://docs.google.com/spreadsheets/d/1BHaGJHkXxf_UfZdyTKF2zrWNFzIP4IvhaqFMj-83BjU/edit#gid=627764102&amp;range=A13:V13</t>
  </si>
  <si>
    <t>For f8 inverse-chart, jet, dual/onion and spectral gates, match precisely the topology, size, gauges and field; establish a reusable theorem increment before proposing a standalone novelty claim. Preserve this boundary: Finitefield point emptiness does not implycomplex/geometricemptiness.</t>
  </si>
  <si>
    <t>M-F8-ORBIT</t>
  </si>
  <si>
    <t>For two-sided gauge metric refinement, compare the exact invariant and equality/metric claim with classical Fourier equivalence, switching, Gram and spectral methods; preserve unitary versus arbitrary-invertible distinctions. Preserve this boundary: Exact impossibility allows invertible endpoints; metric floor requires unitary endpoints.</t>
  </si>
  <si>
    <t>Not universal F8/two-layer impossibility; some older charts require nonsingular endpoints; numerical failed searches prove nothing. No new current closure; historical limitations remain. Next comparison: Match precisely the topology, size, gauges and field; establish a reusable…</t>
  </si>
  <si>
    <t>Eight-point anchor and orbit exclusions</t>
  </si>
  <si>
    <r>
      <rPr>
        <rFont val="Arial"/>
        <color rgb="FF1155CC"/>
        <sz val="10.0"/>
        <u/>
      </rPr>
      <t xml:space="preserve">Catalogue: M-F8-ORBIT
</t>
    </r>
    <r>
      <rPr>
        <rFont val="Arial"/>
        <color rgb="FF1155CC"/>
        <sz val="10.0"/>
        <u/>
      </rPr>
      <t>novelity breakthough: M-F8-ORBIT</t>
    </r>
  </si>
  <si>
    <t xml:space="preserve">
https://docs.google.com/spreadsheets/d/1BHaGJHkXxf_UfZdyTKF2zrWNFzIP4IvhaqFMj-83BjU/edit#gid=627764102&amp;range=A14:V14</t>
  </si>
  <si>
    <t>https://docs.google.com/spreadsheets/d/1BHaGJHkXxf_UfZdyTKF2zrWNFzIP4IvhaqFMj-83BjU/edit#gid=627764102&amp;range=A14:V14</t>
  </si>
  <si>
    <t>https://github.com/AgentSlop-Si/research/blob/main/math/archive/objects/dd/dd4adebbde308f21a3fa5167fe211e689201c37b65b50ebb2207e33f305f6a35__INDEPENDENT_REVIEW.md | export SHA256 4e2814967fad317b59c8c52ccdaf43158ba40f8ca407c8fbbf19c8e65af17e7e…</t>
  </si>
  <si>
    <t>For weil sign correction and exact support, attribute Heisenberg/Weil/Bruhat and character-table theory; isolate only a precise extra interface, degeneracy or cost theorem for any further novelty search. Preserve this boundary: Genuine Weil factors plus permitted external monomials only.</t>
  </si>
  <si>
    <t>For eight-point anchor and orbit exclusions, match precisely the topology, size, gauges and field; establish a reusable theorem increment before proposing a standalone novelty claim. Preserve this boundary: Not universal F8/two-layer impossibility; some older charts require nonsingular endpoints; numerical failed searches prove nothing.</t>
  </si>
  <si>
    <t>Joint two-leg changes, other realignment ranks and arbitrary arithmetic circuits excluded; min(Q,M) must grow for fixed-width exclusion.</t>
  </si>
  <si>
    <t>Dense center can be fast; no quadratic work lower bound; arbitrary composite non-affine triples not covered. No new current closure; historical limitations remain. Next comparison: Compare the exact grammar and endpoint freedoms with uncertainty, quasiseparable, displacement…</t>
  </si>
  <si>
    <r>
      <rPr>
        <rFont val="Arial"/>
        <color rgb="FF1155CC"/>
        <sz val="10.0"/>
        <u/>
      </rPr>
      <t xml:space="preserve">Catalogue: M-FCUT
</t>
    </r>
    <r>
      <rPr>
        <rFont val="Arial"/>
        <color rgb="FF1155CC"/>
        <sz val="10.0"/>
        <u/>
      </rPr>
      <t>novelity breakthough: M-FCUT</t>
    </r>
  </si>
  <si>
    <t xml:space="preserve">
https://docs.google.com/spreadsheets/d/1BHaGJHkXxf_UfZdyTKF2zrWNFzIP4IvhaqFMj-83BjU/edit#gid=627764102&amp;range=A15:V15</t>
  </si>
  <si>
    <t>https://docs.google.com/spreadsheets/d/1BHaGJHkXxf_UfZdyTKF2zrWNFzIP4IvhaqFMj-83BjU/edit#gid=627764102&amp;range=A15:V15</t>
  </si>
  <si>
    <t>[{"archive_relative_path":"master/fft_research_master_20261009/additions/2318_reviewed/review_incoming_2257_routed/SOURCE_REVIEW.md","sha256":"0c56174e161f87436f39fd6a587945216ba386a3ba3d0e58c8118e13b2a5976b","inspection":"Theorem and/or accepted audit read as inert text in this pass; no supplied program executed, imported, compiled or AST-parsed."}]</t>
  </si>
  <si>
    <t>https://github.com/AgentSlop-Si/research/blob/main/math/archive/objects/68/688ee118a6fc3855176ccedf78ff6663307af84d70b10ecaae51ed9c4aa154b2__688ee118a6fc3855176ccedf78ff6663307af84d70b10ecaae51ed9c4aa154b2__FCUT_AUDIT.md | export SHA256…</t>
  </si>
  <si>
    <t>For curvature and matrix proof completions, compare the exact invariant and equality/metric claim with classical Fourier equivalence, switching, Gram and spectral methods; preserve unitary versus arbitrary-invertible distinctions. Preserve this boundary: Saved affine layouts, nonzero/unitary guards and literal grammars retained; no unrestricted lower bound.</t>
  </si>
  <si>
    <t>No universal four-stage exclusion; missing communication/state not represented by graph outside theorem. No new current closure; historical limitations remain. Next comparison: Compare the exact grammar and endpoint freedoms with uncertainty, quasiseparable, displacement and…</t>
  </si>
  <si>
    <t xml:space="preserve">
https://docs.google.com/spreadsheets/d/1BHaGJHkXxf_UfZdyTKF2zrWNFzIP4IvhaqFMj-83BjU/edit#gid=627764102&amp;range=A18:V18</t>
  </si>
  <si>
    <t>https://docs.google.com/spreadsheets/d/1BHaGJHkXxf_UfZdyTKF2zrWNFzIP4IvhaqFMj-83BjU/edit#gid=627764102&amp;range=A18:V18</t>
  </si>
  <si>
    <r>
      <rPr>
        <rFont val="Arial"/>
        <color rgb="FF1155CC"/>
        <sz val="10.0"/>
        <u/>
      </rPr>
      <t xml:space="preserve">Catalogue: M-FIXED-BITREV
</t>
    </r>
    <r>
      <rPr>
        <rFont val="Arial"/>
        <color rgb="FF1155CC"/>
        <sz val="10.0"/>
        <u/>
      </rPr>
      <t>novelity breakthough: M-FIXED-BITREV</t>
    </r>
  </si>
  <si>
    <t>Fixed sizes and legal stage guards. No uniform family conditioning or all-length construction. Next comparison: Match precisely the topology, size, gauges and field; establish a reusable theorem increment before proposing a standalone novelty claim.</t>
  </si>
  <si>
    <t>https://github.com/AgentSlop-Si/research/blob/main/math/archive/objects/1f/1f799362ab1098fa06df6a7f07e5b9439ae258e052eec96363004dc92001e87d__1f799362ab1098fa06df__AUDIT.md | export SHA256…</t>
  </si>
  <si>
    <t>Row-specific inherited assessment: Classical annihilating-polynomial technique; project-specific certified support adaptation.</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</si>
  <si>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0c56174e161f87436f39fd6a587945216ba386a3ba3d0e58c8118e13b2a5976b. Original-byte gaps remain preserved.</t>
  </si>
  <si>
    <t>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</si>
  <si>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M-FIXED-POLE-N4</t>
  </si>
  <si>
    <t>For supplied distinct modal roots z_s and amplitudes a_s, powered-node polynomial R_b(t)=product_{lambda in {z_s^b}}(1−lambda t) yields recurrence f_m=−sum_i r_i f_(m−bi). All N requested exponential-sum values exact.</t>
  </si>
  <si>
    <t>Roots/amplitudes supplied, no free extraction from numerator. Minimal polynomial degree is not evaluator lower bound. Does not improve arbitrary k-support O(N log k).
No new current closure; historical limitations remain.</t>
  </si>
  <si>
    <t>Variable-pole positiveN4 unaffected; not allGreen exclusion. Earlier equal-outer and one-infinite rows subordinate to complete result. No new current closure; historical limitations remain. Next comparison: Match precisely the topology, size, gauges and field; establish a…</t>
  </si>
  <si>
    <t>accepted_scope: For N=QM and the specified digits, T[s,h,t,u]=ω^(−ht)ξ^(−st)η^(−hu) has flattening ranks N, min(Q,M), N and CP rank N over a compatible splitting field. Separate invertible endpoint changes on s and u give support≥N, with equality exactly when A F_Q and F_M Bᵀ are monomial.
Model/guards/costs: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
Corrections/rejected extensions: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t>
  </si>
  <si>
    <t>Complete projective fixed-pole N4 exclusion</t>
  </si>
  <si>
    <t>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</si>
  <si>
    <t>proof_review: Expand (h+Ms)(t+Qu). The (s,t)|(h,u) flattening reduces by nonzero row/column scales and repeated rows/columns to a Q-by-M Vandermonde; the other paired cuts reduce to invertible Fourier products. Input/output flattening lower-bounds CP rank by N, and fixing (t,u) supplies N four-leg rank-one terms. Endpoint support factors as nnz(AF_Q) nnz(F_M Bᵀ); each invertible factor has at least its dimension many nonzeros, with equality iff monomial.
fresh_checks: tensor
Review record: research_cycle_2122/review11_support/PER_ID_OUTCOMES.json; SHA256 1868a916c240c0f20bb132bf3850376170e17a7134fb2713ee3d961cbbc5be13.
Consolidation verifies mapping and hashes; it does not rerun all packet checks. No priority claim.</t>
  </si>
  <si>
    <r>
      <rPr>
        <rFont val="Arial"/>
        <color rgb="FF1155CC"/>
        <sz val="10.0"/>
        <u/>
      </rPr>
      <t xml:space="preserve">Catalogue: M-FIXED-POLE-N4
</t>
    </r>
    <r>
      <rPr>
        <rFont val="Arial"/>
        <color rgb="FF1155CC"/>
        <sz val="10.0"/>
        <u/>
      </rPr>
      <t>novelity breakthough: M-FIXED-POLE-N4</t>
    </r>
  </si>
  <si>
    <t>remaining_obligations: No general circuit bound or faster all-input evaluator follows. Unrelated recurrence/innovation material in the same source review is not recounted as this row.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</si>
  <si>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https://github.com/AgentSlop-Si/research/blob/main/math/archive/objects/d5/d53ed23109bade4b3004b7d59df2fa89da0ac3e61f556df0113381b9a9d7b4e4__FULL_FIXED_POLE_REVIEW.md | export SHA256 d53ed23109bade4b3004b7d59df2fa89da0ac3e61f556df0113381b9a9d7b4e4…</t>
  </si>
  <si>
    <t>For complete projective fixed-pole n4 exclusion, match precisely the topology, size, gauges and field; establish a reusable theorem increment before proposing a standalone novelty claim. Preserve this boundary: Variable-pole positiveN4 unaffected; not allGreen exclusion.</t>
  </si>
  <si>
    <t>Not arbitrary middle permutations; explicit cutoff is conservative; no circuit bound. No new current closure; historical limitations remain. Next comparison: Compare the exact grammar and endpoint freedoms with uncertainty, quasiseparable, displacement and graph-induced rank…</t>
  </si>
  <si>
    <r>
      <rPr>
        <rFont val="Arial"/>
        <color rgb="FF1155CC"/>
        <sz val="10.0"/>
        <u/>
      </rPr>
      <t xml:space="preserve">Catalogue: M-FOUR-STAGE-COLLAPSE
</t>
    </r>
    <r>
      <rPr>
        <rFont val="Arial"/>
        <color rgb="FF1155CC"/>
        <sz val="10.0"/>
        <u/>
      </rPr>
      <t>novelity breakthough: M-FOUR-STAGE-COLLAPSE</t>
    </r>
  </si>
  <si>
    <t>https://github.com/AgentSlop-Si/research/blob/main/math/archive/objects/f4/f466247e761fc31e569fd6a5b55f6dba4629bb268452571f194daf6c13f74c78__f466247e761fc31e569fd6a5b55f6dba4629bb268452571f194daf6c13f74c78__INDEPENDENT_REVIEW.md | export SHA256…</t>
  </si>
  <si>
    <t>Classical annihilating-polynomial technique; project-specific certified support adaptation.</t>
  </si>
  <si>
    <t>M-FOURIER4-GREEN</t>
  </si>
  <si>
    <t>No optimal Green length, all-nonzero holonomy certificate or growing-size algorithm; constant-size kernels cannot be silently promoted. No new current closure; historical limitations remain. Next comparison: Match precisely the topology, size, gauges and field; establish a…</t>
  </si>
  <si>
    <t>Small exact Fourier Green kernels</t>
  </si>
  <si>
    <t>FEEDBACK | Feedback and low-degree resolvent identities</t>
  </si>
  <si>
    <r>
      <rPr>
        <rFont val="Arial"/>
        <color rgb="FF1155CC"/>
        <sz val="10.0"/>
        <u/>
      </rPr>
      <t xml:space="preserve">Catalogue: M-FOURIER4-GREEN
</t>
    </r>
    <r>
      <rPr>
        <rFont val="Arial"/>
        <color rgb="FF1155CC"/>
        <sz val="10.0"/>
        <u/>
      </rPr>
      <t>novelity breakthough: M-FOURIER4-GREEN</t>
    </r>
  </si>
  <si>
    <t>Technical lemma or supporting specialization within Feedback and low-degree resolvent identities</t>
  </si>
  <si>
    <t>["F029"]</t>
  </si>
  <si>
    <t>Row-specific inherited assessment: Woodbury/Schur and finite-dimensional algebra known; implementation integration contribution.</t>
  </si>
  <si>
    <t>Closing edge U Lambda V^T reduces to invertible d×d Schur closure S=I−G Lambda; z_r=w_r+J^r U Lambda S^-1 g. Rank-one coupling change uses rank-one correction and no new T call; arbitrary dirty scratch preserved by explicit circuits.</t>
  </si>
  <si>
    <t>No reduction of first arbitrary T/FFT. Singular closure really nonunique and must reject; arbitrary observation functionals are not free.
No new current closure; historical limitations remain.</t>
  </si>
  <si>
    <t>Compare matrix-polynomial and resolvent identities with classical Cayley, spectral-projector and Schur methods; check whether the proposed constructor already contains a Fourier oracle.</t>
  </si>
  <si>
    <t>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</si>
  <si>
    <t>For small exact fourier green kernels, match precisely the topology, size, gauges and field; establish a reusable theorem increment before proposing a standalone novelty claim. Preserve this boundary: No optimal Green length, all-nonzero holonomy certificate or growing-size algorithm; constant-size kernels cannot be silently promoted.</t>
  </si>
  <si>
    <t>Retain ideal uniform-range sampling or expected-linear exact rejection-sampling setup, exact field/routing charges, finite-field pivot guards, and unitary tree leaf formula L&gt;=1 (L=0 contribution is1). Source executors/numerical stability are not certified by this replay. No…</t>
  </si>
  <si>
    <t>[2026-10-13; full status reconciliation]
OPEN: historical attribution / primary-source comparison is the leading recorded task. The accepted scoped correctness proof is not being reopened.
Earlier dated history (preserved verbatim):
Four stage-construction scopes reviewed; Fourier synthesis and executor/stability qualification remain open</t>
  </si>
  <si>
    <t>Exact-hash prior independent acceptance restored for all four construction scopes; current quantitative proof-status reconciliation closed 2026-10-11. Fresh independent integer replay matches N32/64/128/256 graph-certificate determinant hashes. Preserve parity hidden-order…</t>
  </si>
  <si>
    <t>Shared Cooley–Tukey computation avoids literal cost; nonsquare-composite higher-rank optimum not proved.</t>
  </si>
  <si>
    <r>
      <rPr>
        <rFont val="Arial"/>
        <color rgb="FF1155CC"/>
        <sz val="10.0"/>
        <u/>
      </rPr>
      <t xml:space="preserve">Catalogue: M-GLOBAL-STAGES
</t>
    </r>
    <r>
      <rPr>
        <rFont val="Arial"/>
        <color rgb="FF1155CC"/>
        <sz val="10.0"/>
        <u/>
      </rPr>
      <t>novelity breakthough: M-GLOBAL-STAGES</t>
    </r>
  </si>
  <si>
    <t>[{"archive_relative_path":"master/fft_research_master_20261009/additions/2333_source_reviews/review_hero17_phase7/PHASE7_AUDIT.md","sha256":"795e4df8406b0accd35e25f8a0e64015f66c3993c973b29b14bdf823c3c1e56b","inspection":"Theorem and/or accepted audit read as inert text in this pass; no supplied program executed, imported, compiled or AST-parsed."}]</t>
  </si>
  <si>
    <t>2026-10-11 theorem-specific reconciliation: see BINDINGS.json and REPORT.md in the new Global Stages audit package. Exact older review hashes: ff40245ded7711f0b8ffa24ac19c5bd6f493df5890b5600d669cbe2220d68b13 (parity/random SPD);…</t>
  </si>
  <si>
    <t>Woodbury/Schur and finite-dimensional algebra known; implementation integration contribution.</t>
  </si>
  <si>
    <t>M-HADAMARD-SEGRE</t>
  </si>
  <si>
    <t>Row-specific inherited assessment: Standard middle-product/Toeplitz reuse on known q-Weyl similarity.</t>
  </si>
  <si>
    <t>Accepted restricted operator actions.
Related current status (scope, not blanket theorem equivalence): Q07: Proof closed. Raw short-mode recognition strengthened on dyadic grids to O(N log(t+2)+t²). Application remains O(Nr).</t>
  </si>
  <si>
    <t>Search over legal parameters, full Fourier construction, numerical certification and priority remain open. Singular commutator does not imply feasibility; saved-point checks do not exclude every Green weight. The56 unsaved historical witnesses remain unrerun.</t>
  </si>
  <si>
    <t>Hadamard–Segre and common-eigenvector gauge gate</t>
  </si>
  <si>
    <t>One tail route evaluates p(C)H_q(A) via r-coordinate projection in O(Nr+r²); block route evaluates C^(N−r)p(C), deg p&lt;r, rank&lt;=r using projected inverse convolution and shared decoding.</t>
  </si>
  <si>
    <t>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t>
  </si>
  <si>
    <t>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</si>
  <si>
    <t>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</si>
  <si>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795e4df8406b0accd35e25f8a0e64015f66c3993c973b29b14bdf823c3c1e56b. Original-byte gaps remain preserved.</t>
  </si>
  <si>
    <r>
      <rPr>
        <rFont val="Arial"/>
        <color rgb="FF1155CC"/>
        <sz val="10.0"/>
        <u/>
      </rPr>
      <t xml:space="preserve">Catalogue: M-HADAMARD-SEGRE
</t>
    </r>
    <r>
      <rPr>
        <rFont val="Arial"/>
        <color rgb="FF1155CC"/>
        <sz val="10.0"/>
        <u/>
      </rPr>
      <t xml:space="preserve">novelity breakthough: M-HADAMARD-SEGRE
</t>
    </r>
    <r>
      <rPr>
        <rFont val="Arial"/>
        <color rgb="FF1155CC"/>
        <sz val="10.0"/>
        <u/>
      </rPr>
      <t>Source comparisons 11</t>
    </r>
  </si>
  <si>
    <t>accepted_scope: For supplied primitive Nth root, a nonempty Fourier rectangle is rank one exactly when N divides every row-difference times column-difference. Minimum disjoint rank-one endpoint-incidence cost is N min_(d|N)(d+N/d). This is 2N^(3/2) for squares and N(N+1) for primes.
Model/guards/costs: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
Corrections/rejected extensions: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t>
  </si>
  <si>
    <t>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</si>
  <si>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proof_review: All 2×2 minors vanish exactly under the divisibility test. If H is generated by row differences and |H|=d, rows lie in one H coset and columns in one annihilator coset of size N/d. Consequently a+b≥(ab/N) min(d+N/d). Disjoint areas sum to N²; the N full coset-product tiles attain the bound. Complex higher-rank endpoint-cost bound follows from rank≥ab/N and r≥1.
fresh_checks: rectangles
Review record: research_cycle_2122/review11_support/PER_ID_OUTCOMES.json; SHA256 1868a916c240c0f20bb132bf3850376170e17a7134fb2713ee3d961cbbc5be13.
Consolidation verifies mapping and hashes; it does not rerun all packet checks. No priority claim.</t>
  </si>
  <si>
    <t>remaining_obligations: Higher-rank incidence optimum for general nonsquare composite N and worldwide priority remain open; ordinary two-axis FFT is not a new speedup.
Current supplement treatment: 
Packet priority qualification: No priority assessment or upgrade in this consolidation.
Historical gaps and historical current-overlay text are preserved in the consolidated ledger and A:V.</t>
  </si>
  <si>
    <t>Standard middle-product/Toeplitz reuse on known q-Weyl similarity.</t>
  </si>
  <si>
    <t>[2026-10-11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</si>
  <si>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[2026-10-13; full status reconciliation]
OPEN: historical attribution / primary-source comparison is the leading recorded task. The accepted scoped correctness proof is not being reopened.
Earlier dated history (preserved verbatim):
Bounded source comparison complete; missing bodies and exact priority remain open</t>
  </si>
  <si>
    <t>Row-specific inherited assessment: Structured algebra/recursion result, no general originality claim.</t>
  </si>
  <si>
    <t>Direct prior independent audit recovered and exact theorem-to-review binding verified: Phase18 theorem SHA256 0e8b143e730ccb7aceeab4a0f32f63be7f02fc851fad20c04d61ddb460393796; audit Section 3 SHA256 2711aa3a4d6e57f392ebef7b7fd4ad72d6543139e0634efa1aa7ec2c6db12304. All-N complex…</t>
  </si>
  <si>
    <t>Finite corner retained: C gauges to (I+J)U; anticommuting involution gives off-diagonal split and legal linear first basis change. Correct recursively closed family has growing filter degree.</t>
  </si>
  <si>
    <t>Slower than known O(N log N) comparator. Child D2 has three nonzeros/row, so pretending it is same two-sparse family is false.
No new current closure; historical limitations remain.</t>
  </si>
  <si>
    <t>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</si>
  <si>
    <r>
      <rPr>
        <rFont val="Arial"/>
        <color rgb="FF1155CC"/>
        <sz val="10.0"/>
        <u/>
      </rPr>
      <t xml:space="preserve">Catalogue: M-HARPER
</t>
    </r>
    <r>
      <rPr>
        <rFont val="Arial"/>
        <color rgb="FF1155CC"/>
        <sz val="10.0"/>
        <u/>
      </rPr>
      <t>novelity breakthough: M-HARPER</t>
    </r>
  </si>
  <si>
    <t>[2026-10-11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</si>
  <si>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["F034"]</t>
  </si>
  <si>
    <t>Structured algebra/recursion result, no general originality claim.</t>
  </si>
  <si>
    <t>Does not improve stronger existentialN17 cutoff; nonaffine endpoints require actual blockrank. Internal-phase finite exclusions remain fixed generator families. No new current closure; historical limitations remain. Next comparison: Compare the exact grammar and endpoint…</t>
  </si>
  <si>
    <t>Row-specific inherited assessment: Classical Padé/Hankel tools, project-scoped obstruction.</t>
  </si>
  <si>
    <t>If H_q(C)=p(C)r(C)^−1, r(0)!=0 and minpoly C=z^N, then deg p+deg r&gt;=N−1, sharp. Applies to products with bounded total rational degree.</t>
  </si>
  <si>
    <t>High-degree sparse factors or different noncommuting operators may be cheap; tail fusion is a positive counterexample to degree→time inference.
No new current closure; historical limitations remain.</t>
  </si>
  <si>
    <r>
      <rPr>
        <rFont val="Arial"/>
        <color rgb="FF1155CC"/>
        <sz val="10.0"/>
        <u/>
      </rPr>
      <t xml:space="preserve">Catalogue: M-LOCAL-ANNIHILATOR
</t>
    </r>
    <r>
      <rPr>
        <rFont val="Arial"/>
        <color rgb="FF1155CC"/>
        <sz val="10.0"/>
        <u/>
      </rPr>
      <t>novelity breakthough: M-LOCAL-ANNIHILATOR</t>
    </r>
  </si>
  <si>
    <t>source proof inspected; inherited internal acceptance, no separate current replay</t>
  </si>
  <si>
    <t>https://github.com/AgentSlop-Si/research/blob/main/math/archive/objects/68/6820cf31449104ae3066ddc38d4b2f578199884c4ad80ca8681f7c58fd21d031__117_MULTISTAGE_PHASE28_AUDIT.md | export SHA256…</t>
  </si>
  <si>
    <t>Source proof read; attached saved audit is for downstream gauge gate, not independent replay of every Harper finite certificate. General noncommuting functional calculus untouched.</t>
  </si>
  <si>
    <t>No moving-interface separator sufficiency, actual rank attainment, phase coefficients, compatible full Fourier lift or cost advantage. No new current closure; historical limitations remain. Next comparison: Compare the exact grammar and endpoint freedoms with uncertainty,…</t>
  </si>
  <si>
    <t>Classical Padé/Hankel tools, project-scoped obstruction.</t>
  </si>
  <si>
    <r>
      <rPr>
        <rFont val="Arial"/>
        <color rgb="FF1155CC"/>
        <sz val="10.0"/>
        <u/>
      </rPr>
      <t xml:space="preserve">Catalogue: M-MGG-CAPACITY
</t>
    </r>
    <r>
      <rPr>
        <rFont val="Arial"/>
        <color rgb="FF1155CC"/>
        <sz val="10.0"/>
        <u/>
      </rPr>
      <t>novelity breakthough: M-MGG-CAPACITY</t>
    </r>
  </si>
  <si>
    <t>[{"archive_relative_path":"master/fft_research_master_20261009/additions/0155_material_coverage_and_new_results/reviews/review_phase_pencil/source/PRIOR_PHASE18_THEOREM.md","sha256":"0e8b143e730ccb7aceeab4a0f32f63be7f02fc851fad20c04d61ddb460393796","inspection":"Theorem and/or accepted audit read as inert text in this pass; no supplied program executed, imported, compiled or AST-parsed."},{"archive_relative_path":"master/fft_research_master_20261009/additions/0155_material_coverage_and_new_results/reviews/review_phase_pencil/source/PRIOR_PHASE19_THEOREM.md","sha256":"da23be1453da3839500aa84999b62ddb51484b7bb2d5ca9b99b7c935ee8ff3f7","inspection":"Theorem and/or accepted audit read as inert text in this pass; no supplied program executed, imported, compiled or AST-parsed."},{"archive_relative_path":"master/fft_research_master_20261009/additions/0155_material_coverage_and_new_results/reviews/review_phase_pencil/REVIEW.md","sha256":"258fdfefc49efdfbd726c715edf273b253b1d470a8353c8fe002e2c3fe4de3e6","inspection":"Theorem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</si>
  <si>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Row-specific inherited assessment: Classical finite q-exponential identity and L1 median optimality.</t>
  </si>
  <si>
    <t>Accepted exact all-input graph rewrite when input word has prescribed structure.
Related current status (scope, not blanket theorem equivalence): Q07: Proof closed. Raw short-mode recognition strengthened on dyadic grids to O(N log(t+2)+t²). Application remains O(Nr).</t>
  </si>
  <si>
    <t>product_{a=0}^{b−1}H_q(xi^a z)=H_(q^b)(z^b) mod z^N. For arbitrary listed phase multiplicities, signed cycle flows correct to reference orbit; median circulation minimizes sum|f_e| in that rewrite family.</t>
  </si>
  <si>
    <t>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t>
  </si>
  <si>
    <t>https://github.com/AgentSlop-Si/research/blob/main/math/archive/objects/2c/2cc9d1ad7e707dc7fe6a8494411730c19496a454fb83d03bbeb65775b8905cd9__2cc9d1ad7e707dc7fe6a8494411730c19496a454fb83d03bbeb65775b8905cd9__INDEPENDENT_REVIEW.md | export SHA256…</t>
  </si>
  <si>
    <t>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</si>
  <si>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No new task-level proof acceptance at this checkpoint; use the explicitly historical statement and scope.</t>
  </si>
  <si>
    <t xml:space="preserve">[2026-10-11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</si>
  <si>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No new current closure; historical limitations remain.</t>
  </si>
  <si>
    <t>No bound from sparse-baseline degrees when factors are additive sums with dense inverses; zero-parameter support degeneracy explicitly retained. No new current closure; historical limitations remain. Next comparison: Compare the exact grammar and endpoint freedoms with…</t>
  </si>
  <si>
    <t>proved_scoped | REVIEW-01 | Internal scoped outcome. Proof/certificate replay limits: full_historical_body_replay: False
Source identity/access boundary: 
Documented sanitized exports: 258fdfefc49efdfbd726c715edf273b253b1d470a8353c8fe002e2c3fe4de3e6. Original-byte gaps remain preserved.</t>
  </si>
  <si>
    <t xml:space="preserve">reviewed_exact_scope_and_report: # M-HARPER — proved_scoped
Fresh verdict: the exact statement in catalogue row A70:V70 is accepted in its stated complex, normalized-DFT, single-Harper functional-calculus model. This is fresh proof review with independently authored finite controls, not acceptance inherited from the attached downstream pencil audit.
## Exact accepted scope and proof
Let N=4m≥4, Z be the cyclic forward shift, D=diag(ω^j), ω=exp(−2πi/N), F=(ω^(jk))/√N, J:e_j↦e_−j, and H=Z+Z⁻¹+D+D⁻¹. Direct multiplication gives FZ=DF and FD=Z⁻¹F, hence FH=HF and F²=J.
The ± reflection blocks of H have sizes N/2+1 and N/2−1. In orthonormal parity bases they are real irreducible Jacobi matrices. Their spectra are simple: the first coordinate of an eigenvector determines all others recursively, and real symmetry gives diagonalizability. A signed reversal anticommutes with each block; both block dimensions are odd. Thus each block has exactly one zero eigenvector. F preserves those lines, and its squared eigenvalues are +1 and −1 respectively. These eigenvalues cannot coincide. Any scalar functional calculus f(H), including a rational function with nonsingular denominator, is scalar on ker H, so cannot equal F.
Simple spectrum plus commutation gives unique interpolating polynomials p± of degrees at most N/2 and N/2−2. The entry (0,N/2) has graph distance N/2 and exactly two shortest cycle paths. The odd projector vanishes there; consequently the top even coefficient is 1/(2√N), nonzero. In the odd Jacobi block the first-to-last distance is N/2−2, the path product is 1, and the corresponding Fourier entry is (ω^(N/2−1)−ω^−(N/2−1))/√N≠0. Both degree bounds are therefore sharp, including the N=4 degree-zero odd block.
For the fixed-stage gauge clause, write T=Z+Z⁻¹ and V=D+D⁻¹. In parity coordinates V has distinct diagonal entries within each sector. A joint commutant is scalar on each sector; its cross-sector diagonal candidate is forced to zero by an endpoint equation and recurrence. Thus the joint commutant is span{I,J}, and both intertwiners characterize M=F(aI+bJ). The entire column Me₁=Fe₁ fixes a=1,b=0. For fixed invertible A,B, substituting M=ACB makes the two equations simultaneous conjugacy equations. For C=QP one common permutation and one common nonzero diagonal must satisfy every entry ratio. Exact support/self-loop equality and closed-walk consistency are necessary and sufficient for fixed P. Signature mismatch rejects a P-family; a signature match alone does not accept one.
Model/guards/costs: historical_model_preserved_subject_to_current_scope: Complex normalized Fourier; one commuting Harper functional calculus; fixed-stage gauges.
Corrections/rejected extensions: </t>
  </si>
  <si>
    <t>Classical finite q-exponential identity and L1 median optimality.</t>
  </si>
  <si>
    <t>review_basis: All-size proof independently checked; fresh exact parity polynomial controls at8 lengths.
Review record: research_cycle_2055/review01_source_evidence/row_outcomes.json; SHA256 c039e07b50636fb53855a1d55c224e6678bed4abb1479bbb889a1b14af0da771.
Consolidation verifies mapping and hashes; it does not rerun all packet checks. No priority claim.</t>
  </si>
  <si>
    <r>
      <rPr>
        <rFont val="Arial"/>
        <color rgb="FF1155CC"/>
        <sz val="10.0"/>
        <u/>
      </rPr>
      <t xml:space="preserve">Catalogue: M-MOVING-SPARSE
</t>
    </r>
    <r>
      <rPr>
        <rFont val="Arial"/>
        <color rgb="FF1155CC"/>
        <sz val="10.0"/>
        <u/>
      </rPr>
      <t>novelity breakthough: M-MOVING-SPARSE</t>
    </r>
  </si>
  <si>
    <t>remaining_obligations: No unrestricted noncommuting/circuit extension or global priority acceptance.
Current supplement treatment: 
Packet priority qualification: No priority assessment or upgrade in this consolidation.
Historical gaps and historical current-overlay text are preserved in the consolidated ledger and A:V.</t>
  </si>
  <si>
    <t>Technical lemma or supporting specialization within Weak-error sampling and sketch approximation</t>
  </si>
  <si>
    <t>Row-specific inherited assessment: Useful falsification, built from standard energy accounting.</t>
  </si>
  <si>
    <t>For N=4^m and equal-magnitude prefix sqrt N support, every head choice forces either tail traversal or declared sparse-head backend to perform &gt;=N log2N/4 butterflies at stronger epsilon||x||1/sqrt N tolerance.</t>
  </si>
  <si>
    <t>Fixed algorithm architecture, ideal exact arithmetic; not all deterministic approximation algorithms.</t>
  </si>
  <si>
    <t>Additional phase structure, other backends or altered intermediate representation outside proof. Native instruction counts not inferred.
No new current closure; historical limitations remain.</t>
  </si>
  <si>
    <t>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</si>
  <si>
    <t>Useful falsification, built from standard energy accounting.</t>
  </si>
  <si>
    <t>[2026-10-13; full status reconciliation]
OPEN: a new proof or positive construction remains. Earlier accepted scoped theorems remain complete. Shared work view: M-MULTISCALE-CHIRP, Q24. This is not theorem equivalence.
Earlier dated history (preserved verbatim):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</si>
  <si>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Row-specific inherited assessment: Structured factorization; broad chirp/FFT ideas classical.</t>
  </si>
  <si>
    <t>["F045"]</t>
  </si>
  <si>
    <t>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t>
  </si>
  <si>
    <t>N=KM,K&lt;=M: natural affine-slope chirp sketch full-output decoder supports nonunit slopes via gcd-folding and quadratic period reduction; common-slope case factors further.</t>
  </si>
  <si>
    <t>Nonunit/gcd and phase period guards matter. Faster common-slope factorization cannot be advertised for arbitrary varying slopes.
No new current closure; historical limitations remain.</t>
  </si>
  <si>
    <t>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</si>
  <si>
    <r>
      <rPr>
        <rFont val="Arial"/>
        <color rgb="FF1155CC"/>
        <sz val="10.0"/>
        <u/>
      </rPr>
      <t xml:space="preserve">Catalogue: M-MULTISCALE-CHIRP
</t>
    </r>
    <r>
      <rPr>
        <rFont val="Arial"/>
        <color rgb="FF1155CC"/>
        <sz val="10.0"/>
        <u/>
      </rPr>
      <t xml:space="preserve">novelity breakthough: M-MULTISCALE-CHIRP
</t>
    </r>
    <r>
      <rPr>
        <rFont val="Arial"/>
        <color rgb="FF1155CC"/>
        <sz val="10.0"/>
        <u/>
      </rPr>
      <t>Source comparisons 12</t>
    </r>
  </si>
  <si>
    <t>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t>
  </si>
  <si>
    <t>Not arbitrary middle permutations; explicit cutoff is conservative; no circuit bound.</t>
  </si>
  <si>
    <t>Structured factorization; broad chirp/FFT ideas classical.</t>
  </si>
  <si>
    <t>[{"archive_relative_path":"master/fft_research_master_20261009/additions/2318_reviewed/review_affine_middle/INDEPENDENT_REVIEW.md","sha256":"f466247e761fc31e569fd6a5b55f6dba4629bb268452571f194daf6c13f74c78","inspection":"Theorem and/or accepted audit read as inert text in this pass; no supplied program executed, imported, compiled or AST-parsed."}]</t>
  </si>
  <si>
    <t>M-N3-POSITIVE</t>
  </si>
  <si>
    <t>Row-specific inherited assessment: Scoped counterexample, no general sparse-FFT exclusion.</t>
  </si>
  <si>
    <t>For M divisible by4, even K and specified Mth-root quadratic phase with arbitrary integer-polynomial slopes, fixed fully dense equal-magnitude input pair has identical sketches on probability-1/2 event; one must fail with &gt;=1/4 probability at stated strong scale.</t>
  </si>
  <si>
    <t>Specified random structured sketch, decoder sees only measurements, no raw-input side channel.</t>
  </si>
  <si>
    <t>No asymptotic extension or finite-field-to-complex existence inference. No new current closure; historical limitations remain. Next comparison: Match precisely the topology, size, gauges and field; establish a reusable theorem increment before proposing a standalone novelty…</t>
  </si>
  <si>
    <t>Changing measurements or adding raw input leaves model; repaired phase does not validate adjoint decoder.
No new current closure; historical limitations remain.</t>
  </si>
  <si>
    <t>Exact three-point two-Green chirp control</t>
  </si>
  <si>
    <t>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</si>
  <si>
    <r>
      <rPr>
        <rFont val="Arial"/>
        <color rgb="FF1155CC"/>
        <sz val="10.0"/>
        <u/>
      </rPr>
      <t xml:space="preserve">Catalogue: M-N3-POSITIVE
</t>
    </r>
    <r>
      <rPr>
        <rFont val="Arial"/>
        <color rgb="FF1155CC"/>
        <sz val="10.0"/>
        <u/>
      </rPr>
      <t>novelity breakthough: M-N3-POSITIVE</t>
    </r>
  </si>
  <si>
    <t>https://github.com/AgentSlop-Si/research/blob/main/math/archive/objects/4a/4a2ac733b598d433eb7a3286e0ecd0f8a101e6bca723f3caf35e5e927b17902b__REVIEW.md | export SHA256 4a2ac733b598d433eb7a3286e0ecd0f8a101e6bca723f3caf35e5e927b17902b</t>
  </si>
  <si>
    <t>For exact three-point two-green chirp control, match precisely the topology, size, gauges and field; establish a reusable theorem increment before proposing a standalone novelty claim. Preserve this boundary: No asymptotic extension or finite-field-to-complex existence inference.</t>
  </si>
  <si>
    <t>Scoped counterexample, no general sparse-FFT exclusion.</t>
  </si>
  <si>
    <t>M-N4-GAUGE-RECURSION</t>
  </si>
  <si>
    <t>accepted_scope: For a four-QS-stage word S4 P3 S3 Q S2 P1 S1 and unshifted Q:j↦3j mod N with gcd(3,N)=1, qs(S3 Q S2 Q⁻¹)≤r3+5r2. The three-stage discrepancy inequality then forces 2r1+r3+5r2+r4 to grow with log N in the stated Fourier endpoint scope. The exact R–A3–R QS1 word fails for all dyadic N≥2^27.
Model/guards/costs: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
Corrections/rejected extensions: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t>
  </si>
  <si>
    <t>The correction formula concerns the natural term, not the whole two-term stage. For the complete masked product, telescoping supplies only a rank upper bound. Neither stage closure nor the finite N4 solution supplies an all-size Fourier coefficient recurrence. No new current…</t>
  </si>
  <si>
    <t>Finite N4 synthesis and exact gauge-closed stage recursion</t>
  </si>
  <si>
    <t>proof_review: Each membership boundary contributes at most r to a QS cross block. For unshifted multiplication by a, the preimage of a prefix has at most a intervals and contains zero, so Γ≤2a−1; multiplication adds QS orders. Three-stage expansion through an output prefix/input cyclic interval leaves a separated middle block. Average over all wrapping cyclic intervals to obtain exact Wt/N, retaining endpoint order budgets. The named cutoff dependency supplies explicit bit-reversal rectangle discrepancy D_k=k/3+1/9−(−1)^k/(9·2^k)&gt;9 for k≥27.
fresh_checks: collapse
Review record: research_cycle_2122/review11_support/PER_ID_OUTCOMES.json; SHA256 1868a916c240c0f20bb132bf3850376170e17a7134fb2713ee3d961cbbc5be13.
Consolidation verifies mapping and hashes; it does not rerun all packet checks. No priority claim.</t>
  </si>
  <si>
    <t>Row-specific inherited assessment: Covariance refinement inherited/constant-level; no new asymptotic frontier.</t>
  </si>
  <si>
    <t>remaining_obligations: Gray-middle and other unbounded-fragmentation families are outside this collapse; a necessary-cut survivor is not a coefficient-compatible construction.
Current supplement treatment: 
Packet priority qualification: No priority assessment or upgrade in this consolidation.
Historical gaps and historical current-overlay text are preserved in the consolidated ledger and A:V.</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</si>
  <si>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Prior dated record, preserved verbatim:
Theorem accepted; implementation certificate demonstrably false.</t>
  </si>
  <si>
    <r>
      <rPr>
        <rFont val="Arial"/>
        <color rgb="FF1155CC"/>
        <sz val="10.0"/>
        <u/>
      </rPr>
      <t xml:space="preserve">Catalogue: M-N4-GAUGE-RECURSION
</t>
    </r>
    <r>
      <rPr>
        <rFont val="Arial"/>
        <color rgb="FF1155CC"/>
        <sz val="10.0"/>
        <u/>
      </rPr>
      <t>novelity breakthough: M-N4-GAUGE-RECURSION</t>
    </r>
  </si>
  <si>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exact-byte v2 review, finite mathematical/probability reconstruction and typed/adversarial checks. Only rational-complex N2/3/4 symbolic reference routes are accepted; direct_n4 uses the specified ideal independent-fair-bit interface. No arbitrary PRNG, hostile callback/runtime, floating backend or end-to-end resource certification. Candidate v1 and original v13 dispositions remain unchanged.
Earlier dated history (preserved):
[2026-10-11 14:06 UTC; source-bound independent certificate audit]
Exact source and historical report reread; source SHA binding; independent rational counterexample and median/probability/covariance controls; no model-matched external novelty search. Fresh smaller source-bound witness and the historical N=3 witness both reproduce; no source program was run.
Prior dated record, preserved verbatim:
R1: exact catalogue statement, proof/status qualifiers and current related overlays screened; full proof and model-matched external novelty unassessed for this row in this pass</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</si>
  <si>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14:06 UTC; source-bound independent certificate audit]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Direct composite/least-prime approximation accepted. Refined Q_cov norm is (p−1)/phi(N) when p²|N, otherwise [(p−1)−lambda_min(W_p)/p]/phi(N). Exact N=3 counterexample refutes advertised offset/Bessel dispatcher certificate.</t>
  </si>
  <si>
    <t>Fixed-input ideal arithmetic, actual coordinate median and proper independent sampler assumptions.</t>
  </si>
  <si>
    <t>https://github.com/AgentSlop-Si/research/blob/main/math/archive/objects/c5/c5b99c69247fbcbbfdcc5cebffed3a984ca9b6ab4453f6b2b960b2f684443b36__VARIABLE_POLES_REVIEW.md | export SHA256 c5b99c69247fbcbbfdcc5cebffed3a984ca9b6ab4453f6b2b960b2f684443b36…</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</si>
  <si>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Quantized three-grid aggregation is not median. Missing deterministic addition error and differing chosen M break guarantee. Prime-square vs semiprime cases must separate; older mask bound may be stronger.
No new current closure; historical limitations remain.</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</si>
  <si>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[2026-10-11 14:06 UTC; source-bound independent certificate audit]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
Prior dated record, preserved verbatim:
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https://github.com/AgentSlop-Si/research/blob/main/math/archive/objects/5d/5df256ede78740ba2f0f02137d6d59e78f003623ba077667fddf798aa9f5a1e7__5df256ede78740ba2f0f__DIVISOR_SPECTRUM_AUDIT.md | export SHA256 febbd4517d97c9835c9d5072b64aea2dc2e8b400d91d9748fee3158edda2c3a6
https://github.com/AgentSlop-Si/research/blob/main/math/archive/objects/64/64c39c6552eadb7635068dc5eb748f9549d4d5d3981084ddf6dc93b58f1e71a3__COMPOSITE_GREEN_AUDIT.md | export SHA256 3ee1b1ec210d9ed786a53e4dda9c7de694573bde46c3cf8633a84ffbd34d977b</t>
  </si>
  <si>
    <t>For finite n4 synthesis and exact gauge-closed stage recursion, match precisely the topology, size, gauges and field; establish a reusable theorem increment before proposing a standalone novelty claim. Preserve this boundary: The correction formula concerns the natural term, not the whole two-term stage.</t>
  </si>
  <si>
    <t>M-N64-LIFT</t>
  </si>
  <si>
    <t>Unrestricted one-inner and full1536-variable system open. Mixing rank is not cost. No new current closure; historical limitations remain. Next comparison: Match precisely the topology, size, gauges and field; establish a reusable theorem increment before proposing a standalone…</t>
  </si>
  <si>
    <t>N16-to-N64 lift and sector obstructions</t>
  </si>
  <si>
    <r>
      <rPr>
        <rFont val="Arial"/>
        <color rgb="FF1155CC"/>
        <sz val="10.0"/>
        <u/>
      </rPr>
      <t xml:space="preserve">Catalogue: M-N64-LIFT
</t>
    </r>
    <r>
      <rPr>
        <rFont val="Arial"/>
        <color rgb="FF1155CC"/>
        <sz val="10.0"/>
        <u/>
      </rPr>
      <t>novelity breakthough: M-N64-LIFT</t>
    </r>
  </si>
  <si>
    <t>https://github.com/AgentSlop-Si/research/blob/main/math/archive/objects/09/0907a37347eb2a92396599cfcfcd6470a167346b4b416157030181ab83ac12c4__INDEPENDENT_REVIEW.md | export SHA256 0907a37347eb2a92396599cfcfcd6470a167346b4b416157030181ab83ac12c4…</t>
  </si>
  <si>
    <t>For n16-to-n64 lift and sector obstructions, match precisely the topology, size, gauges and field; establish a reusable theorem increment before proposing a standalone novelty claim. Preserve this boundary: Unrestricted one-inner and full1536-variable system open.</t>
  </si>
  <si>
    <t>Covariance refinement inherited/constant-level; no new asymptotic frontier.</t>
  </si>
  <si>
    <t>["F046"]</t>
  </si>
  <si>
    <t>Row-specific inherited assessment: Standard Gaussian posterior/small-ball argument applied to architecture; originality not cleared.</t>
  </si>
  <si>
    <t>With input-independent randomness, &lt;M observations per occupied M=Theta(log N) block, no other input information, and rank deficit &gt;=cN/log N, fixed alpha&gt;1/2 weak-input-energy l∞ success is exponentially small on an average Gaussian test.</t>
  </si>
  <si>
    <t>Measurement-only model; transcript adaptive queries only if same pathwise deficit and no side channel.</t>
  </si>
  <si>
    <t>No alpha=1/2 conclusion. Arbitrary rank deficit alone insufficient: random omission of one coordinate is countercontrol. Does not conflict with alpha&lt;1/2 approximation.
No new current closure; historical limitations remain.</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</si>
  <si>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</si>
  <si>
    <t>Other routing can move the central partition; depth/order is not runtime.</t>
  </si>
  <si>
    <t>[{"archive_relative_path":"master/fft_research_master_20261009/additions/2351_constructive_gates/review_repeated_bitrev_depth/REPEATED_BITREV_AUDIT.md","sha256":"f9930b7e800966c37e5590326aae6b99e2244bdef013df08421862cbd95801d1","inspection":"Theorem and/or accepted audit read as inert text in this pass; no supplied program executed, imported, compiled or AST-parsed."}]</t>
  </si>
  <si>
    <t>Standard Gaussian posterior/small-ball argument applied to architecture; originality not cleared.</t>
  </si>
  <si>
    <t>Row-specific inherited assessment: Classical rank/energy principles; research application.</t>
  </si>
  <si>
    <t>If law of A independent of x and each fixed x succeeds with l∞ error epsilon||x||1/sqrt N and probability &gt;=1−delta, E rank(A)&gt;=N(1−delta)(1−epsilon²). Also extends to all-coordinate-nonzero inputs by limits.</t>
  </si>
  <si>
    <t>Unitary target and input-independent linear estimator; not median/nonlinear or input-dependent sampling.</t>
  </si>
  <si>
    <t>Does not exclude v4 importance sampling (input dependent) or v6 coordinate median (nonlinear).
No new current closure; historical limitations remain.</t>
  </si>
  <si>
    <t>Genuine four-fiber mixing/changed banks outside model; rank defect easily generated in O(N), not cost lower bound. No new current closure; historical limitations remain. Next comparison: Compare the exact grammar and endpoint freedoms with uncertainty, quasiseparable,…</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</si>
  <si>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f9930b7e800966c37e5590326aae6b99e2244bdef013df08421862cbd95801d1. Original-byte gaps remain preserved.</t>
  </si>
  <si>
    <r>
      <rPr>
        <rFont val="Arial"/>
        <color rgb="FF1155CC"/>
        <sz val="10.0"/>
        <u/>
      </rPr>
      <t xml:space="preserve">Catalogue: M-NILPOTENT-FOLD
</t>
    </r>
    <r>
      <rPr>
        <rFont val="Arial"/>
        <color rgb="FF1155CC"/>
        <sz val="10.0"/>
        <u/>
      </rPr>
      <t>novelity breakthough: M-NILPOTENT-FOLD</t>
    </r>
  </si>
  <si>
    <t>https://github.com/AgentSlop-Si/research/blob/main/math/archive/objects/e9/e997688eac279b14aa64e64f7bc55998f778169d3e32e5f885aab60e07e319f3__e997688eac279b14aa64e64f7bc55998f778169d3e32e5f885aab60e07e319f3__INDEPENDENT_REVIEW.md | export SHA256…</t>
  </si>
  <si>
    <t>accepted_scope: For N=2^k, k≥2, two-sided QS stages with orders r_i and interfaces preserving or swapping the central partition, N/2≤d_N Σr_i, where d_N=2^((k+1)/2)−1 for odd k and 2^(k/2) for even k. Four rank-one stages fail for every dyadic N≥128.
Model/guards/costs: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
Corrections/rejected extensions: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t>
  </si>
  <si>
    <t>proof_review: Boundary decomposition gives both cross ranks≤d_N r. Track net whole-group swap parity through products and add rank contributions. For odd k use the middle bit; for even k use agreement of the middle two bits. Outer small Fourier transforms reduce all four target half-blocks to nonzero scalars or invertible 2×2 primitive-fourth-root blocks, hence rank N/2. Bit reversal preserves these groups.
fresh_checks: partition_gates
Review record: research_cycle_2122/review11_support/PER_ID_OUTCOMES.json; SHA256 1868a916c240c0f20bb132bf3850376170e17a7134fb2713ee3d961cbbc5be13.
Consolidation verifies mapping and hashes; it does not rerun all packet checks. No priority claim.</t>
  </si>
  <si>
    <t>M-NONLINEAR-COMPATIBILITY</t>
  </si>
  <si>
    <t>remaining_obligations: Coefficient feasibility at nonexcluded finite sizes remains unresolved. Saved mixed-shuffle source certificates were read as reported evidence and were not replayed here.
Current supplement treatment: 
Packet priority qualification: No priority assessment or upgrade in this consolidation.
Historical gaps and historical current-overlay text are preserved in the consolidated ledger and A:V.</t>
  </si>
  <si>
    <t>Does not prove Fourier outside image. All-r macro-to-ordered-scan lifting shortcut refuted, global lifted-superconcentrator conjecture open. Q27: Choose one surviving chart; prove an exact all-row identity or target-specific exclusion with all guards, then charge synthesis and…</t>
  </si>
  <si>
    <t>All cuts can pass while coefficient compatibility fails generically</t>
  </si>
  <si>
    <t>Classical rank/energy principles; research application.</t>
  </si>
  <si>
    <t>Row-specific inherited assessment: Specific representation-gap repair; classical residual analysis/median/Green formulas.</t>
  </si>
  <si>
    <r>
      <rPr>
        <rFont val="Arial"/>
        <color rgb="FF1155CC"/>
        <sz val="10.0"/>
        <u/>
      </rPr>
      <t xml:space="preserve">Catalogue: M-NONLINEAR-COMPATIBILITY
</t>
    </r>
    <r>
      <rPr>
        <rFont val="Arial"/>
        <color rgb="FF1155CC"/>
        <sz val="10.0"/>
        <u/>
      </rPr>
      <t>novelity breakthough: M-NONLINEAR-COMPATIBILITY</t>
    </r>
  </si>
  <si>
    <t>Historical S33 static exact-scope audit located; canonical linked control-variate reviews are not an independent all-N Green-bridge proof. S33 records general_correctness_proved=false and 33 numerical controls using a DFT oracle. No falsity of the residual implication is inferred.</t>
  </si>
  <si>
    <t>Rounded tridiagonal source solves and rank-two target inverse have a posteriori error bounds; periodic median head is optimal for signed-component L1. Compose with audited shrinking-error decoder under bounded/common-scale input.</t>
  </si>
  <si>
    <t>Dyadic bounded integer input, O(log N)-bit rounded arithmetic, induced-norm residual inequalities.</t>
  </si>
  <si>
    <t>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t>
  </si>
  <si>
    <t>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</si>
  <si>
    <t>https://github.com/AgentSlop-Si/research/blob/main/math/archive/objects/c2/c2d57223d53fe435445a300027aec7ed2c45266c9a09f5df5754a06223460f68__c2d57223d53fe435445a300027aec7ed2c45266c9a09f5df5754a06223460f68__NONLINEAR_INDEPENDENT_AUDIT.md | export…</t>
  </si>
  <si>
    <t>For all cuts can pass while coefficient compatibility fails generically, match precisely the topology, size, gauges and field; establish a reusable theorem increment before proposing a standalone novelty claim. Preserve this boundary: Does not prove Fourier outside image.</t>
  </si>
  <si>
    <t>Original N256 still survives these tests; no arbitrary nonlinear-routing exclusion; high permutation edit rank can have O(N) execution. No new current closure; historical limitations remain. Next comparison: Compare the exact grammar and endpoint freedoms with uncertainty,…</t>
  </si>
  <si>
    <r>
      <rPr>
        <rFont val="Arial"/>
        <color rgb="FF1155CC"/>
        <sz val="10.0"/>
        <u/>
      </rPr>
      <t xml:space="preserve">Catalogue: M-NONLINEAR-ROUTING
</t>
    </r>
    <r>
      <rPr>
        <rFont val="Arial"/>
        <color rgb="FF1155CC"/>
        <sz val="10.0"/>
        <u/>
      </rPr>
      <t>novelity breakthough: M-NONLINEAR-ROUTING</t>
    </r>
  </si>
  <si>
    <t>["F048"]</t>
  </si>
  <si>
    <t>Specific representation-gap repair; classical residual analysis/median/Green formulas.</t>
  </si>
  <si>
    <t>M-OUTER-STABILITY</t>
  </si>
  <si>
    <t>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t>
  </si>
  <si>
    <t>Fixed N256 outer-inverse stability gate</t>
  </si>
  <si>
    <t>Technical lemma or supporting specialization within Jet, packet, selected-output and bank-interface gates</t>
  </si>
  <si>
    <t>Row-specific inherited assessment: Useful exact finite-state combinatorics; no external priority clearance.</t>
  </si>
  <si>
    <t>K(z)=sum_{t&lt;n}z^t(A0^t−E) has at most 2N−2 stored coefficients and O(N) construction for constant input. For marker b and depth L, exact frontier is 2^(n−d) A_b(d), d=min(n,b+L).</t>
  </si>
  <si>
    <t>Existing REVIEW-14 accepts32 fixed-layout rank gates, rational fourth moment&gt;1264/25, sigma17&gt;3sqrt(2)/5 and strict exact/approximate outer-inverse neighborhood bounds for the pinned affine N256 model. Exact layout, moment and paired-rank controls are inherited from that review.</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</si>
  <si>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</si>
  <si>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r>
      <rPr>
        <rFont val="Arial"/>
        <color rgb="FF1155CC"/>
        <sz val="10.0"/>
        <u/>
      </rPr>
      <t xml:space="preserve">Catalogue: M-OUTER-STABILITY
</t>
    </r>
    <r>
      <rPr>
        <rFont val="Arial"/>
        <color rgb="FF1155CC"/>
        <sz val="10.0"/>
        <u/>
      </rPr>
      <t xml:space="preserve">novelity breakthough: M-OUTER-STABILITY
</t>
    </r>
    <r>
      <rPr>
        <rFont val="Arial"/>
        <color rgb="FF1155CC"/>
        <sz val="10.0"/>
        <u/>
      </rPr>
      <t>Source comparisons 13</t>
    </r>
  </si>
  <si>
    <t>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</si>
  <si>
    <t>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</si>
  <si>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No bound from sparse-baseline degrees when factors are additive sums with dense inverses; zero-parameter support degeneracy explicitly retained.</t>
  </si>
  <si>
    <t>M-PAIRED-JACOBI</t>
  </si>
  <si>
    <t>Simultaneous complex feasibility of the full factorization remains open. Necessary paired/dual minors and the scalar-energy relaxation witness are not a factorization or sufficient conditions. The stronger exactly-unitary-outer constant does not transfer to nonunitary outer stages.</t>
  </si>
  <si>
    <t>[{"archive_relative_path":"master/fft_research_master_20261009/additions/0037_exact_seed_and_gates/review_phase34_moving_weyl/INDEPENDENT_REVIEW.md","sha256":"d8d6ea52d7260588d0f7eadaa01594922595d4658132cd455b31dd63ffb2dfc3","inspection":"Theorem and/or accepted audit read as inert text in this pass; no supplied program executed, imported, compiled or AST-parsed."}]</t>
  </si>
  <si>
    <t>Paired Jacobi/CS and denominator-free dual gate</t>
  </si>
  <si>
    <t>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t>
  </si>
  <si>
    <r>
      <rPr>
        <rFont val="Arial"/>
        <color rgb="FF1155CC"/>
        <sz val="10.0"/>
        <u/>
      </rPr>
      <t xml:space="preserve">Catalogue: M-PAIRED-JACOBI
</t>
    </r>
    <r>
      <rPr>
        <rFont val="Arial"/>
        <color rgb="FF1155CC"/>
        <sz val="10.0"/>
        <u/>
      </rPr>
      <t xml:space="preserve">novelity breakthough: M-PAIRED-JACOBI
</t>
    </r>
    <r>
      <rPr>
        <rFont val="Arial"/>
        <color rgb="FF1155CC"/>
        <sz val="10.0"/>
        <u/>
      </rPr>
      <t>Source comparisons 10</t>
    </r>
  </si>
  <si>
    <t>Useful exact finite-state combinatorics; no external priority clearance.</t>
  </si>
  <si>
    <t>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</si>
  <si>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Row-specific inherited assessment: Classical Schur/automaton method, restricted contribution.</t>
  </si>
  <si>
    <t>Weighted exact finite Schur formula with retained suffix R plus marker-avoiding set A; eliminated block nilpotent of degree n−b.</t>
  </si>
  <si>
    <t>No arbitrary nonlinear routing theorem; source uniform capacity helper missing r weight for r&gt;1, saved r1 witnesses unaffected. No new current closure; historical limitations remain. Next comparison: Compare the exact grammar and endpoint freedoms with uncertainty,…</t>
  </si>
  <si>
    <t>No closed faster Fourier recurrence. Cancellation/depathing must count free-boundary source costs rather than assuming independent packet work.
No new current closure; historical limitations remain.</t>
  </si>
  <si>
    <t>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</si>
  <si>
    <r>
      <rPr>
        <rFont val="Arial"/>
        <color rgb="FF1155CC"/>
        <sz val="10.0"/>
        <u/>
      </rPr>
      <t xml:space="preserve">Catalogue: M-PARITY-DEPTH
</t>
    </r>
    <r>
      <rPr>
        <rFont val="Arial"/>
        <color rgb="FF1155CC"/>
        <sz val="10.0"/>
        <u/>
      </rPr>
      <t>novelity breakthough: M-PARITY-DEPTH</t>
    </r>
  </si>
  <si>
    <t>accepted_scope: If inverse factors are row-d_j-sparse plus rank-r_j defects, the full inverse is row-Πd_j-sparse plus rank≤Σr_j error, even with monomial interfaces. Exact Fourier requires Σr_j≥floor(N/(1+Πd_j)). Separately, moving QS partitions obey the weighted boundary-rank inequality; repeated rotl(bitrev) has the stated square-root depth gates.
Model/guards/costs: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
Corrections/rejected extensions: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t>
  </si>
  <si>
    <t>proof_review: Telescope the product difference around the product of sparse baselines. Each error term has rank≤r_j and row support degrees multiply. In floor(N/(k+1)) consecutive Fourier rows, a row-k-sparse comparison touches at most mk columns, leaving m zero columns and a full Vandermonde minor. For moving cuts transport the subset through each declared new-to-old interface permutation; boundary contributions add without requiring an invariant subset. Binary transition counts follow by trailing-one classes. Twisted central witnesses reduce to invertible 2×2/four-consecutive-row 4×4 Fourier blocks.
fresh_checks: moving_sparse
partition_gates
Review record: research_cycle_2122/review11_support/PER_ID_OUTCOMES.json; SHA256 1868a916c240c0f20bb132bf3850376170e17a7134fb2713ee3d961cbbc5be13.
Consolidation verifies mapping and hashes; it does not rerun all packet checks. No priority claim.</t>
  </si>
  <si>
    <t>M-PARTIAL-COLUMNS</t>
  </si>
  <si>
    <t>No arbitrary input-side gauges or products; N1 sampling law needs separate guard; passing selected-column tests not full Fourier equality. No new current closure; historical limitations remain. Next comparison: Match precisely the topology, size, gauges and field; establish a…</t>
  </si>
  <si>
    <t>Exact partial-column Green interpolation and projective windows</t>
  </si>
  <si>
    <t>remaining_obligations: N=256 cut-feasible mixing survivor still lacks Fourier coefficients. Rank-distant multi-order sums, arbitrary routes and shared evaluators are not excluded by this common-reference theorem.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</si>
  <si>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M-PARTIAL-COLUMNS
</t>
    </r>
    <r>
      <rPr>
        <rFont val="Arial"/>
        <color rgb="FF1155CC"/>
        <sz val="10.0"/>
        <u/>
      </rPr>
      <t>novelity breakthough: M-PARTIAL-COLUMNS</t>
    </r>
  </si>
  <si>
    <t>https://github.com/AgentSlop-Si/research/blob/main/math/archive/objects/33/33816835e08389f6a97b20bf53dec2a784f078aec8f9bda72eac711ce468cf56__SEPARATION_AND_PHASE32_REVIEW.md | export SHA256…</t>
  </si>
  <si>
    <t>Classical Schur/automaton method, restricted contribution.</t>
  </si>
  <si>
    <t>For exact partial-column green interpolation and projective windows, match precisely the topology, size, gauges and field; establish a reusable theorem increment before proposing a standalone novelty claim. Preserve this boundary: No arbitrary input-side gauges or products; N1 sampling law needs separate guard; passing selected-column tests not full Fourier equality.</t>
  </si>
  <si>
    <t>Row-specific inherited assessment: New-to-project certificate assembled from classical volume method; historical novelty unresolved.</t>
  </si>
  <si>
    <t>H*H=U*diag(lambda)U, with lambda=sum_h 2^h indicators. At least N/4096 eigenvalues are &gt;=2^(n−L); augmented Cauchy–Binet yields addition lower bound N/2[(n−L)/4096−log2(e(1+(n+1)/2^b))].</t>
  </si>
  <si>
    <t>Complex bounded coefficients; literal source exposure, supplied phases and charged outputs.</t>
  </si>
  <si>
    <t>Row normalization destroys this determinant witness; arbitrary coefficient gains or different source interfaces escape. Exact alias identities do not causally compute future states.
No new current closure; historical limitations remain.</t>
  </si>
  <si>
    <t>Existing corrected proof accepted: displacement rank N−z(P), minimum floor(N/2), uniquely attained by negation, with the even-size total-index-sum repair. REVIEW-13 records409,113 permutations and270 actual modular ranks. These historical checks are inherited, not newly rerun.</t>
  </si>
  <si>
    <t>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</si>
  <si>
    <r>
      <rPr>
        <rFont val="Arial"/>
        <color rgb="FF1155CC"/>
        <sz val="10.0"/>
        <u/>
      </rPr>
      <t xml:space="preserve">Catalogue: M-PERMUTATION-DISPLACEMENT
</t>
    </r>
    <r>
      <rPr>
        <rFont val="Arial"/>
        <color rgb="FF1155CC"/>
        <sz val="10.0"/>
        <u/>
      </rPr>
      <t xml:space="preserve">novelity breakthough: M-PERMUTATION-DISPLACEMENT
</t>
    </r>
    <r>
      <rPr>
        <rFont val="Arial"/>
        <color rgb="FF1155CC"/>
        <sz val="10.0"/>
        <u/>
      </rPr>
      <t>Source comparisons 9</t>
    </r>
  </si>
  <si>
    <t>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</si>
  <si>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M-PHASE-PENCIL</t>
  </si>
  <si>
    <t>The witness does NOT defeat all rank tests: Fourier minor rows{0,4},cols{0,2} rank1 but candidate rank2. Forming dense pencils/determinant not shown linear time. No new current closure; historical limitations remain. Next comparison: Match precisely the topology, size, gauges…</t>
  </si>
  <si>
    <t>Fixed-stage two-column phase pencil</t>
  </si>
  <si>
    <r>
      <rPr>
        <rFont val="Arial"/>
        <color rgb="FF1155CC"/>
        <sz val="10.0"/>
        <u/>
      </rPr>
      <t xml:space="preserve">Catalogue: M-PHASE-PENCIL
</t>
    </r>
    <r>
      <rPr>
        <rFont val="Arial"/>
        <color rgb="FF1155CC"/>
        <sz val="10.0"/>
        <u/>
      </rPr>
      <t>novelity breakthough: M-PHASE-PENCIL</t>
    </r>
  </si>
  <si>
    <t>["F046","F049"]</t>
  </si>
  <si>
    <t>https://github.com/AgentSlop-Si/research/blob/main/math/archive/objects/25/258fdfefc49efdfbd726c715edf273b253b1d470a8353c8fe002e2c3fe4de3e6__REVIEW.md | export SHA256 a7b908bc8082860fed4f2e040ba5d5f1087cd1ea1f71a4d11d14ad5dabd215f8</t>
  </si>
  <si>
    <t>New-to-project certificate assembled from classical volume method; historical novelty unresolved.</t>
  </si>
  <si>
    <t>For fixed-stage two-column phase pencil, match precisely the topology, size, gauges and field; establish a reusable theorem increment before proposing a standalone novelty claim. Preserve this boundary: The witness does NOT defeat all rank tests: Fourier minor rows{0,4},cols{0,2} rank1 but candidate rank2.</t>
  </si>
  <si>
    <t>Arbitrary complex middle or large exterior changes evade theorem; exact algebraic scaling not supplied by approximate iterations. No new current closure; historical limitations remain. Next comparison: Compare the exact invariant and equality/metric claim with classical Fourier…</t>
  </si>
  <si>
    <r>
      <rPr>
        <rFont val="Arial"/>
        <color rgb="FF1155CC"/>
        <sz val="10.0"/>
        <u/>
      </rPr>
      <t xml:space="preserve">Catalogue: M-POSITIVE-PHASE
</t>
    </r>
    <r>
      <rPr>
        <rFont val="Arial"/>
        <color rgb="FF1155CC"/>
        <sz val="10.0"/>
        <u/>
      </rPr>
      <t>novelity breakthough: M-POSITIVE-PHASE</t>
    </r>
  </si>
  <si>
    <t>M-QUADRATIC-FEEDBACK</t>
  </si>
  <si>
    <t>Not independently ordered general feedback no-go; root/bit/conditioning costs separate. No new current closure; historical limitations remain. Next comparison: Compare matrix-polynomial and resolvent identities with classical Cayley, spectral-projector and Schur methods; check…</t>
  </si>
  <si>
    <t>Cheap quadratic feedback and its Fourier obstruction</t>
  </si>
  <si>
    <t>Row-specific inherited assessment: Useful model boundary and reduction, no generic circuit lower bound.</t>
  </si>
  <si>
    <t>Frontier rows are orthonormal, span frequency set E with |E|&gt;=N/4096; normalized packet↔selected Fourier maps cost O(NL), L=Theta(log N/loglog N). Masks cost O(N); integer-triangular chirp uses only supplied Nth root.</t>
  </si>
  <si>
    <r>
      <rPr>
        <rFont val="Arial"/>
        <color rgb="FF1155CC"/>
        <sz val="10.0"/>
        <u/>
      </rPr>
      <t xml:space="preserve">Catalogue: M-QUADRATIC-FEEDBACK
</t>
    </r>
    <r>
      <rPr>
        <rFont val="Arial"/>
        <color rgb="FF1155CC"/>
        <sz val="10.0"/>
        <u/>
      </rPr>
      <t>novelity breakthough: M-QUADRATIC-FEEDBACK</t>
    </r>
  </si>
  <si>
    <t>Exact supplied-root field for identities; complex/unitary model separately for entropy gate.</t>
  </si>
  <si>
    <t>No free historical output tape or nonunitary gates in unitary lower bound. Normalized rows have all minors &lt;=1, so earlier determinant proof cannot be reused.
No new current closure; historical limitations remain.</t>
  </si>
  <si>
    <t>https://github.com/AgentSlop-Si/research/blob/main/math/archive/objects/14/14fed22f7a71e5d9f77b230b694fc08ae47086f5bbdeb1f68d72f69f969e8cb5__REVIEW.md | export SHA256 14fed22f7a71e5d9f77b230b694fc08ae47086f5bbdeb1f68d72f69f969e8cb5</t>
  </si>
  <si>
    <t>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</si>
  <si>
    <t>Not arbitrary bank routing or sums; companion balanced-bound constants not promoted beyond saved audit.</t>
  </si>
  <si>
    <t>For cheap quadratic feedback and its fourier obstruction, compare matrix-polynomial and resolvent identities with classical Cayley, spectral-projector and Schur methods; check whether the proposed constructor already contains a Fourier oracle. Preserve this boundary: Not independently ordered general feedback no-go; root/bit/conditioning costs separate.</t>
  </si>
  <si>
    <t>Shared Cooley–Tukey computation avoids literal cost; nonsquare-composite higher-rank optimum not proved. No new current closure; historical limitations remain. Next comparison: Compare the exact grammar and endpoint freedoms with uncertainty, quasiseparable, displacement and…</t>
  </si>
  <si>
    <t>[{"archive_relative_path":"master/fft_research_master_20261009/additions/2318_reviewed/review_recursive_bank/STRIPED_CUT_REVIEW.md","sha256":"4999a769f245f78335325899a9653855114ac4da483266a0a754cb8dd2e2ed60","inspection":"Theorem and/or accepted audit read as inert text in this pass; no supplied program executed, imported, compiled or AST-parsed."},{"archive_relative_path":"master/fft_research_master_20261009/additions/2333_source_reviews/review_routed_green_products/area_separator_audit/REVIEW.md","sha256":"64c70897ef11682da436a59b060b78ec356e9aa6501cbd714c4f12c7e0531752","inspection":"Theorem and/or accepted audit read as inert text in this pass; no supplied program executed, imported, compiled or AST-parsed."}]</t>
  </si>
  <si>
    <r>
      <rPr>
        <rFont val="Arial"/>
        <color rgb="FF1155CC"/>
        <sz val="10.0"/>
        <u/>
      </rPr>
      <t xml:space="preserve">Catalogue: M-RECTANGLE-TILING
</t>
    </r>
    <r>
      <rPr>
        <rFont val="Arial"/>
        <color rgb="FF1155CC"/>
        <sz val="10.0"/>
        <u/>
      </rPr>
      <t>novelity breakthough: M-RECTANGLE-TILING</t>
    </r>
  </si>
  <si>
    <t>[2026-10-13; post-checkpoint successor intake]
next_cycle_successor_intake/RECTANGLE_AUDIT.md; RECTANGLE_FRESH_RESULTS.json; Delvaux–Van Barel TW477 Lemma11 pp10–11, https://www.cs.kuleuven.be/publicaties/rapporten/tw/TW477.pdf
Earlier dated history (preserved verbatim):
https://github.com/AgentSlop-Si/research/blob/main/math/archive/objects/79/795e4df8406b0accd35e25f8a0e64015f66c3993c973b29b14bdf823c3c1e56b__795e4df8406b0accd35e25f8a0e64015f66c3993c973b29b14bdf823c3c1e56b__PHASE7_AUDIT.md | export SHA256…</t>
  </si>
  <si>
    <t>Other routing can move the central partition; depth/order is not runtime. No new current closure; historical limitations remain. Next comparison: Compare the exact grammar and endpoint freedoms with uncertainty, quasiseparable, displacement and graph-induced rank results;…</t>
  </si>
  <si>
    <r>
      <rPr>
        <rFont val="Arial"/>
        <color rgb="FF1155CC"/>
        <sz val="10.0"/>
        <u/>
      </rPr>
      <t xml:space="preserve">Catalogue: M-REPEATED-BITREV
</t>
    </r>
    <r>
      <rPr>
        <rFont val="Arial"/>
        <color rgb="FF1155CC"/>
        <sz val="10.0"/>
        <u/>
      </rPr>
      <t>novelity breakthough: M-REPEATED-BITREV</t>
    </r>
  </si>
  <si>
    <t>Useful model boundary and reduction, no generic circuit lower bound.</t>
  </si>
  <si>
    <t>M-SCAN-DIMENSION</t>
  </si>
  <si>
    <t>Row-specific inherited assessment: Representation/rank gates, not operation lower bounds.</t>
  </si>
  <si>
    <t>K=min(n,2L+2b), Q=2^K, B=N/Q; E is union of full contiguous B-blocks. A contained interval makes &lt;=M arbitrary source columns full spark. Fractional shift F_B^-1 D_a F_B is Cauchy with every square minor and inverse entry nonzero.</t>
  </si>
  <si>
    <t>Supplied dyadic roots; exact field with required denominators/nonvanishing guards, complex comparison where specified.</t>
  </si>
  <si>
    <t>accepted_scope: For N=2^k (k≥1), m=2^floor(k/2), q=N/m, let L count paired layers, each a sum of weighted Green terms in the two cycles Z and RZR, with monomial endpoints preserving bank blocks (or at least striped classes). Arbitrary same-bank block-diagonal matrices may be inserted. Exact natural Fourier requires L(q/2+m)≥N/2, hence L≥ceil(N/(q+2m)). Three paired layers fail from N=128; four from N=256. The separate fixed area-balanced/complement two-stage diagonal-middle grid grammar fails at every dyadic grid side M≥8.
Model/guards/costs: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
Corrections/rejected extensions: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</si>
  <si>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</si>
  <si>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t>
  </si>
  <si>
    <t>Multistage scan dimension and finite gauge completeness</t>
  </si>
  <si>
    <t>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</si>
  <si>
    <t>proof_review: The even-bank/odd-bank Fourier rectangle becomes a direct sum of Vandermonde blocks because q/2 divides m. Its rank is N/2. Natural and bit-reversed cycle incoming counts are q/2 and m. Complementary inverse-block ranks equal those sparse crossing ranks, sums add and products add, while same-bank factors contribute zero. The separate area downset has ≤2M frontier vertices and overlap h=|B∩ρ(B)|, giving two-stage rank≤2h+4M. All five base cuts are replayed by literal topological reachability; exact rational lens-area bounds prove the tail from M=256.
fresh_checks: partition_gates
area_separator
Review record: research_cycle_2122/review11_support/PER_ID_OUTCOMES.json; SHA256 1868a916c240c0f20bb132bf3850376170e17a7134fb2713ee3d961cbbc5be13.
Consolidation verifies mapping and hashes; it does not rerun all packet checks. No priority claim.</t>
  </si>
  <si>
    <t>[2026-10-13; full status reconciliation]
OPEN: a new proof or positive construction remains. Earlier accepted scoped theorems remain complete.
Earlier dated history (preserved verbatim):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t>
  </si>
  <si>
    <t>remaining_obligations: No sharp universal route threshold or coefficient construction follows. Companion finite certificates M=2,4 are nonexcluded and are not claimed impossible.
Current supplement treatment: 
Packet priority qualification: No priority assessment or upgrade in this consolidation.
Historical gaps and historical current-overlay text are preserved in the consolidated ledger and A:V.</t>
  </si>
  <si>
    <t>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t>
  </si>
  <si>
    <r>
      <rPr>
        <rFont val="Arial"/>
        <color rgb="FF1155CC"/>
        <sz val="10.0"/>
        <u/>
      </rPr>
      <t xml:space="preserve">Catalogue: M-SCAN-DIMENSION
</t>
    </r>
    <r>
      <rPr>
        <rFont val="Arial"/>
        <color rgb="FF1155CC"/>
        <sz val="10.0"/>
        <u/>
      </rPr>
      <t>novelity breakthough: M-SCAN-DIMENSION</t>
    </r>
  </si>
  <si>
    <t>Representation/rank gates, not operation lower bounds.</t>
  </si>
  <si>
    <t>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t>
  </si>
  <si>
    <t>The sufficient B can hide Fourier; arbitrary endpoint masks not covered; first-cross calibration verifies2N−1 entries only. No new current closure; historical limitations remain. Next comparison: Compare the exact invariant and equality/metric claim with classical Fourier…</t>
  </si>
  <si>
    <t>Row-specific inherited assessment: Classical resolvent/root-filter synthesis with project-specific routed boundary.</t>
  </si>
  <si>
    <t>r branches (I−a zeta^i P)^−1 share Q=I−a^rP^r. If right routes commute with P^r, numerator columns have support &lt;=r² and flat Fourier equality requires r²&gt;=N; common route plus left diagonals gives r&gt;=N. Rank-K commutator correction obeys 2r²(K+1)²&gt;=N (prime Fourier: (r²+2)(K+1)&gt;=N+1).</t>
  </si>
  <si>
    <r>
      <rPr>
        <rFont val="Arial"/>
        <color rgb="FF1155CC"/>
        <sz val="10.0"/>
        <u/>
      </rPr>
      <t xml:space="preserve">Catalogue: M-SEED-BALANCE
</t>
    </r>
    <r>
      <rPr>
        <rFont val="Arial"/>
        <color rgb="FF1155CC"/>
        <sz val="10.0"/>
        <u/>
      </rPr>
      <t>novelity breakthough: M-SEED-BALANCE</t>
    </r>
  </si>
  <si>
    <t>Some root packet sums collapse to one O(N) stride solve, but not Fourier. Approximation support-t gate is eta sqrt(max(0,1−t/N)), eta=(1−|a|^r)/(1+|a|^r), in operator and normalized Frobenius norms.
No new current closure; historical limitations remain.</t>
  </si>
  <si>
    <t>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</si>
  <si>
    <t>Mixed two-run words T1 have zero defect; everystride computation is O(N²), notO(N); high rank can remain easy to apply. No new current closure; historical limitations remain. Next comparison: Compare the exact grammar and endpoint freedoms with uncertainty, quasiseparable,…</t>
  </si>
  <si>
    <t>Classical resolvent/root-filter synthesis with project-specific routed boundary.</t>
  </si>
  <si>
    <r>
      <rPr>
        <rFont val="Arial"/>
        <color rgb="FF1155CC"/>
        <sz val="10.0"/>
        <u/>
      </rPr>
      <t xml:space="preserve">Catalogue: M-SORTING-RANK
</t>
    </r>
    <r>
      <rPr>
        <rFont val="Arial"/>
        <color rgb="FF1155CC"/>
        <sz val="10.0"/>
        <u/>
      </rPr>
      <t>novelity breakthough: M-SORTING-RANK</t>
    </r>
  </si>
  <si>
    <t>["F058","F063"]</t>
  </si>
  <si>
    <t>Row-specific inherited assessment: Supporting barriers; no universal nonlinear recovery theorem.</t>
  </si>
  <si>
    <t>Determinant condition alone insufficient; singular guards indispensable; supplied CB inverse is two cheap solves. No factor existence or exclusion. No new current closure; historical limitations remain. Next comparison: Compare the exact grammar and endpoint freedoms with…</t>
  </si>
  <si>
    <t>Degree&lt;=2 Boolean completion from a proper Fourier subset is impossible under stated polynomial model; even-bin observations retain 2^(N/2) ambiguity. Higher-degree finite controls include an N=8 cubic recovery, so low-degree failure is not general impossibility. Joint Galois-orbit recovery has an exponential precision/conditioning barrier for the specified binary family.</t>
  </si>
  <si>
    <t>Boolean finite-domain polynomial model and complex finite-precision measurement model separately.</t>
  </si>
  <si>
    <t>Higher-degree/rational decoders, direct raw input, exact integer coefficients or stronger side information remain outside measured-information lower bound.
No new current closure; historical limitations remain.</t>
  </si>
  <si>
    <r>
      <rPr>
        <rFont val="Arial"/>
        <color rgb="FF1155CC"/>
        <sz val="10.0"/>
        <u/>
      </rPr>
      <t xml:space="preserve">Catalogue: M-SPARSE-BRIDGE
</t>
    </r>
    <r>
      <rPr>
        <rFont val="Arial"/>
        <color rgb="FF1155CC"/>
        <sz val="10.0"/>
        <u/>
      </rPr>
      <t>novelity breakthough: M-SPARSE-BRIDGE</t>
    </r>
  </si>
  <si>
    <t>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</si>
  <si>
    <t>Sums may have dense inverses; variable phases/routes defeat low commutator premises; no universal runtime bound. No new current closure; historical limitations remain. [2026-10-10 12:40 UTC; reviewed scoped update] Retain complex/unitary and Fourier-flatness distinctions;…</t>
  </si>
  <si>
    <r>
      <rPr>
        <rFont val="Arial"/>
        <color rgb="FF1155CC"/>
        <sz val="10.0"/>
        <u/>
      </rPr>
      <t xml:space="preserve">Catalogue: M-SPARSE-DEFECT
</t>
    </r>
    <r>
      <rPr>
        <rFont val="Arial"/>
        <color rgb="FF1155CC"/>
        <sz val="10.0"/>
        <u/>
      </rPr>
      <t>novelity breakthough: M-SPARSE-DEFECT</t>
    </r>
  </si>
  <si>
    <t>Supporting barriers; no universal nonlinear recovery theorem.</t>
  </si>
  <si>
    <t>Review-binding gap closed. Preserve totally nonsingular target, invertible per-row-s-sparse preconditioner, fixed all-input coefficients, independent row/column order pairs, and complex prime-Fourier specialization. Source helper drops the positive column cardinality in vacuous…</t>
  </si>
  <si>
    <t>[2026-10-13; full status reconciliation]
OPEN: historical attribution / primary-source comparison is the leading recorded task. The accepted scoped correctness proof is not being reopened.
Earlier dated history (preserved verbatim):
Scoped sparse-prefix/endpoint review recorded; broader product grammars and matching upper construction remain open</t>
  </si>
  <si>
    <t>Arbitrary complex middle or large exterior changes evade theorem; exact algebraic scaling not supplied by approximate iterations.</t>
  </si>
  <si>
    <t>Row-specific inherited assessment: Classical Prony/rational generating function with paid corrections.</t>
  </si>
  <si>
    <t>Independent scoped acceptance now explicitly bound to exact original theorem/review bytes; fresh proof reread and bounded controls pass; m=0 and integer-rank clarifications retained.</t>
  </si>
  <si>
    <t>For full-stream order-d promise, 2d&lt;=M, first 2d samples determine recurrence; finite generating sum Q S_M=P+z^M B with degrees below d, with direct repair at &lt;=d denominator roots.</t>
  </si>
  <si>
    <r>
      <rPr>
        <rFont val="Arial"/>
        <color rgb="FF1155CC"/>
        <sz val="10.0"/>
        <u/>
      </rPr>
      <t xml:space="preserve">Catalogue: M-SPARSE-PREFIX
</t>
    </r>
    <r>
      <rPr>
        <rFont val="Arial"/>
        <color rgb="FF1155CC"/>
        <sz val="10.0"/>
        <u/>
      </rPr>
      <t>novelity breakthough: M-SPARSE-PREFIX</t>
    </r>
  </si>
  <si>
    <t>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t>
  </si>
  <si>
    <t>[{"archive_relative_path":"master/fft_research_master_20261009/additions/0038_construction_and_source_synthesis/reviews/review_phase36/REVIEW.md","sha256":"3f22b6b411a54f1b20c05ff9341e97bf8980801cdaaaaf5520577faaf6de1f67","inspection":"Theorem and/or accepted audit read as inert text in this pass; no supplied program executed, imported, compiled or AST-parsed."}]</t>
  </si>
  <si>
    <t>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</si>
  <si>
    <t>Original accepted audit recovered from fft_research_master_20261009/additions/2351_constructive_gates/review_sparse_prefix_tail/SPARSE_PREFIX_AUDIT.md | SHA256 5d43263d5a535a9e430ef17b4d1a55514677026b1719b3847bb97e6963899a70 | sealed manifest…</t>
  </si>
  <si>
    <t>M-SPECTRAL-FEEDBACK</t>
  </si>
  <si>
    <t>No cheap conjugator, admissible positive A/B or uniformly cheap inverse. Fourier-oracle controls not constructions. No new current closure; historical limitations remain. Next comparison: Compare matrix-polynomial and resolvent identities with classical Cayley,…</t>
  </si>
  <si>
    <t>Quadratic spectral feedback characterization</t>
  </si>
  <si>
    <r>
      <rPr>
        <rFont val="Arial"/>
        <color rgb="FF1155CC"/>
        <sz val="10.0"/>
        <u/>
      </rPr>
      <t xml:space="preserve">Catalogue: M-SPECTRAL-FEEDBACK
</t>
    </r>
    <r>
      <rPr>
        <rFont val="Arial"/>
        <color rgb="FF1155CC"/>
        <sz val="10.0"/>
        <u/>
      </rPr>
      <t>novelity breakthough: M-SPECTRAL-FEEDBACK</t>
    </r>
  </si>
  <si>
    <t>https://github.com/AgentSlop-Si/research/blob/main/math/archive/objects/44/449cd157ad8ecbcaf80bd5d65193003e8dfe816f32f3348457fa15ecdfe5ab1b__REVIEW.md | export SHA256 449cd157ad8ecbcaf80bd5d65193003e8dfe816f32f3348457fa15ecdfe5ab1b</t>
  </si>
  <si>
    <t>For quadratic spectral feedback characterization, compare matrix-polynomial and resolvent identities with classical Cayley, spectral-projector and Schur methods; check whether the proposed constructor already contains a Fourier oracle. Preserve this boundary: No cheap conjugator, admissible positive A/B or uniformly cheap inverse.</t>
  </si>
  <si>
    <t>Classical Prony/rational generating function with paid corrections.</t>
  </si>
  <si>
    <t>Not arbitrary bank routing or sums; companion balanced-bound constants not promoted beyond saved audit. No new current closure; historical limitations remain. Next comparison: Compare the exact grammar and endpoint freedoms with uncertainty, quasiseparable, displacement and…</t>
  </si>
  <si>
    <t>proved_scoped | REVIEW-12 | Internal scoped outcome. Proof/certificate replay limits: inherited_dependency: Classical positive scaling/Birkhoff contraction and Eckart-Young inputs; prior numerical experiments not rerun or used as universal proof.</t>
  </si>
  <si>
    <r>
      <rPr>
        <rFont val="Arial"/>
        <color rgb="FF1155CC"/>
        <sz val="10.0"/>
        <u/>
      </rPr>
      <t xml:space="preserve">Catalogue: M-STRIPED-BANK
</t>
    </r>
    <r>
      <rPr>
        <rFont val="Arial"/>
        <color rgb="FF1155CC"/>
        <sz val="10.0"/>
        <u/>
      </rPr>
      <t>novelity breakthough: M-STRIPED-BANK</t>
    </r>
  </si>
  <si>
    <t>Row-specific inherited assessment: Classical Fourier modulation/transport, project-specific interface certificate.</t>
  </si>
  <si>
    <t>Calibrated exterior Weyl transport gives a unique scalar; for j input interval and q active outputs, ceil(q/j) forward P calls with paid masks/phases recover the full batch. Square m=q and fixed radix m=rq admit extra one-call Fourier reduction.</t>
  </si>
  <si>
    <t>accepted_scope: First-cross positive matrix scaling, approximate real-arithmetic preprocessing, necessary phase-rank gate, positive-middle spectral separation with quantified near-identity outers, and exact N4 cross-ratio rejection.
Model/guards/costs: guards: Strict positivity for scaling and positive-middle result.
Nonzero entries for phase matrix definition.
Outer norm bounds explicit.
Rank-one complex Green phase comparison retains global minus sign when needed.
Corrections/rejected extensions: open_or_rejected_claims: No exact rational masks from convergence alone.
No unrestricted signed/complex-middle exclusion.
High phase rank does not imply Fourier or high work.</t>
  </si>
  <si>
    <t>https://github.com/AgentSlop-Si/research/blob/main/math/archive/objects/49/4999a769f245f78335325899a9653855114ac4da483266a0a754cb8dd2e2ed60__4999a769f245f78335325899a9653855114ac4da483266a0a754cb8dd2e2ed60__STRIPED_CUT_REVIEW.md | export SHA256…</t>
  </si>
  <si>
    <t>Original odd-k m&lt;q regime is not proved by square/fixed-radix extension. Cannot replace missing first P call by cached data.
No new current closure; historical limitations remain.</t>
  </si>
  <si>
    <t>fresh_check_groups: positive_phase_N4
seed_polynomials_and_phase
proof_type: Uniform analytic bounds in stated positivity/norm domain plus exact finite Q(i)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</si>
  <si>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exact rational masks from convergence alone.
No unrestricted signed/complex-middle exclusion.
High phase rank does not imply Fourier or high work.
Current supplement treatment: 
Packet priority qualification: publication_priority: not established
Historical gaps and historical current-overlay text are preserved in the consolidated ledger and A:V.</t>
  </si>
  <si>
    <t>O(N) edits still O(N) work; arbitrary weights/routes not excluded; forest residual count not canonical minimum edit count. No new current closure; historical limitations remain. Next comparison: Compare the exact invariant and equality/metric claim with classical Fourier…</t>
  </si>
  <si>
    <r>
      <rPr>
        <rFont val="Arial"/>
        <color rgb="FF1155CC"/>
        <sz val="10.0"/>
        <u/>
      </rPr>
      <t xml:space="preserve">Catalogue: M-SYMMETRY
</t>
    </r>
    <r>
      <rPr>
        <rFont val="Arial"/>
        <color rgb="FF1155CC"/>
        <sz val="10.0"/>
        <u/>
      </rPr>
      <t>novelity breakthough: M-SYMMETRY</t>
    </r>
  </si>
  <si>
    <t>https://github.com/AgentSlop-Si/research/blob/main/math/archive/objects/9e/9e18319f9acd030444e2f72e1596e09393c3b18181af96ad3accb447b8b7aabf__REVIEW.md | export SHA256 9e18319f9acd030444e2f72e1596e09393c3b18181af96ad3accb447b8b7aabf…</t>
  </si>
  <si>
    <t>Classical Fourier modulation/transport, project-specific interface certificate.</t>
  </si>
  <si>
    <t>Joint two-leg changes, other realignment ranks and arbitrary arithmetic circuits excluded; min(Q,M) must grow for fixed-width exclusion. No new current closure; historical limitations remain. Next comparison: Compare the exact grammar and endpoint freedoms with uncertainty,…</t>
  </si>
  <si>
    <r>
      <rPr>
        <rFont val="Arial"/>
        <color rgb="FF1155CC"/>
        <sz val="10.0"/>
        <u/>
      </rPr>
      <t xml:space="preserve">Catalogue: M-TENSOR-CUT
</t>
    </r>
    <r>
      <rPr>
        <rFont val="Arial"/>
        <color rgb="FF1155CC"/>
        <sz val="10.0"/>
        <u/>
      </rPr>
      <t>novelity breakthough: M-TENSOR-CUT</t>
    </r>
  </si>
  <si>
    <t>https://github.com/AgentSlop-Si/research/blob/main/math/archive/objects/0c/0c56174e161f87436f39fd6a587945216ba386a3ba3d0e58c8118e13b2a5976b__0c56174e161f87436f39__SOURCE_REVIEW.md | export SHA256…</t>
  </si>
  <si>
    <t>Row-specific inherited assessment: Volume technique known; project-specific packet identity and sharp interface exclusion.</t>
  </si>
  <si>
    <t>For b&gt;=7,L=2^(b−1),L+b&lt;=n−b, arbitrary retained coefficient vectors expose independent orthogonal rectangular packet banks with BB*=diag(2^(b+t)); augmented volume gives Omega(N log N) additions.</t>
  </si>
  <si>
    <t>Exact complex binary linear gates with coefficients of modulus &lt;=1; arbitrary independent retained jets and explicit outputs.</t>
  </si>
  <si>
    <t>Original-source-generated jets have only N independent inputs and are not the arbitrary-jet interface. No finite-field, nonlinear, packed-word, unbounded-coefficient or general FFT lower bound.
No new current closure; historical limitations remain.</t>
  </si>
  <si>
    <t>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</si>
  <si>
    <t>No mixed-axis Phase13 exclusion; generic rook dimension count is not Fourier-specific; branch count≠runtime. No new current closure; historical limitations remain. Next comparison: Compare the exact grammar and endpoint freedoms with uncertainty, quasiseparable, displacement…</t>
  </si>
  <si>
    <r>
      <rPr>
        <rFont val="Arial"/>
        <color rgb="FF1155CC"/>
        <sz val="10.0"/>
        <u/>
      </rPr>
      <t xml:space="preserve">Catalogue: M-TRANSVERSE
</t>
    </r>
    <r>
      <rPr>
        <rFont val="Arial"/>
        <color rgb="FF1155CC"/>
        <sz val="10.0"/>
        <u/>
      </rPr>
      <t>novelity breakthough: M-TRANSVERSE</t>
    </r>
  </si>
  <si>
    <t>Arbitrary diagonal masks, independent left/right affine maps and free bare affine multipliers excluded. No unrestricted complexity lower bound. No new current closure; historical limitations remain. Next comparison: Compare the exact grammar and endpoint freedoms with…</t>
  </si>
  <si>
    <t>Volume technique known; project-specific packet identity and sharp interface exclusion.</t>
  </si>
  <si>
    <r>
      <rPr>
        <rFont val="Arial"/>
        <color rgb="FF1155CC"/>
        <sz val="10.0"/>
        <u/>
      </rPr>
      <t xml:space="preserve">Catalogue: M-TWISTED-DISPLACEMENT
</t>
    </r>
    <r>
      <rPr>
        <rFont val="Arial"/>
        <color rgb="FF1155CC"/>
        <sz val="10.0"/>
        <u/>
      </rPr>
      <t>novelity breakthough: M-TWISTED-DISPLACEMENT</t>
    </r>
  </si>
  <si>
    <t>https://github.com/AgentSlop-Si/research/blob/main/math/archive/objects/e5/e5d103787a4a7a93b0524e99b52e2016592e229736ab7f1df1432a5c6597577a__e5d103787a4a7a93b052__REVIEW.md | export SHA256…</t>
  </si>
  <si>
    <t>Row-specific inherited assessment: Classical character decomposition/rank-one update, supporting exact interface analysis.</t>
  </si>
  <si>
    <t>If F=P0 B Q0 and Q=GQ0, new exterior P=P0 B G^-1 B^-1. Constant swaps give explicit rank-one involution gauges. Monomial active clock forces complete affine residue cosets. Four-character Fourier/Green identities split V4 fibers with correct selectors and holonomy.</t>
  </si>
  <si>
    <t>Cheap G does not imply cheap bank conjugate. Finite full-bank N=16 construction not scalable solution. Different arbitrary input residues still require separate child applications.
No new current closure; historical limitations remain.</t>
  </si>
  <si>
    <t>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</si>
  <si>
    <t>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t>
  </si>
  <si>
    <r>
      <rPr>
        <rFont val="Arial"/>
        <color rgb="FF1155CC"/>
        <sz val="10.0"/>
        <u/>
      </rPr>
      <t xml:space="preserve">Catalogue: M-TWO-SIDED-GAUGE
</t>
    </r>
    <r>
      <rPr>
        <rFont val="Arial"/>
        <color rgb="FF1155CC"/>
        <sz val="10.0"/>
        <u/>
      </rPr>
      <t>novelity breakthough: M-TWO-SIDED-GAUGE</t>
    </r>
  </si>
  <si>
    <t>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</si>
  <si>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No existence below threshold; no general algorithm bound or arbitrary composite endpoint claim. No new current closure; historical limitations remain. Next comparison: Compare the exact grammar and endpoint freedoms with uncertainty, quasiseparable, displacement and…</t>
  </si>
  <si>
    <t>Classical character decomposition/rank-one update, supporting exact interface analysis.</t>
  </si>
  <si>
    <r>
      <rPr>
        <rFont val="Arial"/>
        <color rgb="FF1155CC"/>
        <sz val="10.0"/>
        <u/>
      </rPr>
      <t xml:space="preserve">Catalogue: M-TWO-STAGE
</t>
    </r>
    <r>
      <rPr>
        <rFont val="Arial"/>
        <color rgb="FF1155CC"/>
        <sz val="10.0"/>
        <u/>
      </rPr>
      <t>novelity breakthough: M-TWO-STAGE</t>
    </r>
  </si>
  <si>
    <t>https://github.com/AgentSlop-Si/research/blob/main/math/archive/objects/cf/cf9e2bc60d238b28e518d2177a7de6063d46023367cd069fc42a4b0aefb43e4b__TWO_STAGE_BOUNDARY_EXTENSION.md | export SHA256…</t>
  </si>
  <si>
    <t>Gap decays with N; finite random passes not identity proof; adaptive/stateful oracle not covered; specialization guards for complex rejection. Q10: No runtime lower bound for a specified implementation class. Implementation: Not applicable to abstract proof Next comparison:…</t>
  </si>
  <si>
    <t>Row-specific inherited assessment: Classical CRT/Woodbury/projector synthesis, useful scoped executor.</t>
  </si>
  <si>
    <t>accepted Related current status (scope, not blanket theorem equivalence): Q10: Proof closed. Nonlinear calibration obstruction extended to every finite Weyl/scalar-closed probe family.</t>
  </si>
  <si>
    <t>N=2m, t exchanged parity roots: R_A=I−2U_A V_O,R_B=−I+2U_B V_E; shared-basis commutator rank 2min(t,m−t). Spectral projectors P_K commute and rank(P_A−P_B)=|A symmetric-difference B|; periodic comb plus q exceptions applies to all fresh inputs.</t>
  </si>
  <si>
    <r>
      <rPr>
        <rFont val="Arial"/>
        <color rgb="FF1155CC"/>
        <sz val="10.0"/>
        <u/>
      </rPr>
      <t xml:space="preserve">Catalogue: M-WEYL-RESIDUAL
</t>
    </r>
    <r>
      <rPr>
        <rFont val="Arial"/>
        <color rgb="FF1155CC"/>
        <sz val="10.0"/>
        <u/>
      </rPr>
      <t>novelity breakthough: M-WEYL-RESIDUAL</t>
    </r>
  </si>
  <si>
    <t>Filtered time-domain vector is not full spectrum. Correction rank does not imply scalar cost lower bound. Binary-mask-only label recovery needs &gt;=log2N masks and explicitly materialized outputs NlogN, not general complexity.
No new current closure; historical limitations remain.</t>
  </si>
  <si>
    <t>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</si>
  <si>
    <t>No optimization convergence/uniform synthesis guarantee; corrected gauge/route bookkeeping required; random low loss not exact equality. Q10: No runtime lower bound for a specified implementation class. Implementation: Not applicable to abstract proof Next comparison: Compare…</t>
  </si>
  <si>
    <r>
      <rPr>
        <rFont val="Arial"/>
        <color rgb="FF1155CC"/>
        <sz val="10.0"/>
        <u/>
      </rPr>
      <t xml:space="preserve">Catalogue: M-WEYL-TWIRL
</t>
    </r>
    <r>
      <rPr>
        <rFont val="Arial"/>
        <color rgb="FF1155CC"/>
        <sz val="10.0"/>
        <u/>
      </rPr>
      <t>novelity breakthough: M-WEYL-TWIRL</t>
    </r>
  </si>
  <si>
    <t>https://github.com/AgentSlop-Si/research/blob/main/math/archive/objects/98/989383d1b2bc1442855a5f39fd30762026e067fb8d310a3cb34d0d6038d9f71d__REVIEW.md | export SHA256 f061a03aaeee5077e0f40d931f29a59c1debcf44253c9eb683ddfa027a9b5572 Q10 current…</t>
  </si>
  <si>
    <t>Window bound superseded by stronger cutoffs in narrower families; filter sharpness is not existence. Other Gram/real-resolvent evaluator subclaims algorithmic. No new current closure; historical limitations remain. Next comparison: Compare the exact invariant and…</t>
  </si>
  <si>
    <t>Classical CRT/Woodbury/projector synthesis, useful scoped executor.</t>
  </si>
  <si>
    <r>
      <rPr>
        <rFont val="Arial"/>
        <color rgb="FF1155CC"/>
        <sz val="10.0"/>
        <u/>
      </rPr>
      <t xml:space="preserve">Catalogue: M-WINDOW-GRAM
</t>
    </r>
    <r>
      <rPr>
        <rFont val="Arial"/>
        <color rgb="FF1155CC"/>
        <sz val="10.0"/>
        <u/>
      </rPr>
      <t>novelity breakthough: M-WINDOW-GRAM</t>
    </r>
  </si>
  <si>
    <t>Row-specific inherited assessment: Specialized finite algebraic certificates; no established standalone publication priority.</t>
  </si>
  <si>
    <t>https://github.com/AgentSlop-Si/research/blob/main/math/archive/objects/e6/e6c5412e93558593cfe9033fef4adc49ec3a3735dc460fbd77e70fa3b354d049__e6c5412e93558593cfe9__WINDOW_AUDIT.md | export SHA256…</t>
  </si>
  <si>
    <t>Twelve finite-field Bézout certificates (two primes per N=4,8,16,32,64,128) prove no common root of two necessary cross-ratio polynomials of degree 2N for the fixed six-resolvent/two-mask pencil with one scalar λ. Degree-preserving reduction lifts exclusion to every complex λ.</t>
  </si>
  <si>
    <t>All cycle orders, branch parameters and masks fixed; only λ variable. Complex coefficient ring Q(i) with valid denominator reduction.</t>
  </si>
  <si>
    <t>Not arbitrary internal masks, branch parameters, seeds, sizes or all Green sums. A source count correction: circuit has three vector sums, not two.
No new current closure; historical limitations remain.</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</si>
  <si>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</si>
  <si>
    <t>Find an exact admissible root or infeasibility certificate. Isolated mask64 gates retain outer invertibility, all kernel-chart branches, compatible middle stages and full Fourier coefficient verification. Raw full-model count includes 16 unused generator coordinates. Kernel…</t>
  </si>
  <si>
    <t>[2026-10-13; full status reconciliation]
OPEN: a new proof or positive construction remains. Earlier accepted scoped theorems remain complete.
Earlier dated history (preserved verbatim):
Scoped result recorded; follow-up remains</t>
  </si>
  <si>
    <t>VALIDATED FORMULATION; FOURIER FEASIBILITY UNRESOLVED. Exact model/verification advance in the existing N256 line, not a solved factorization or infeasibility result. Full Fourier equality forces stage invertibility and needs no extra saturation. No new theory/discovery count,…</t>
  </si>
  <si>
    <t>Incoming queue 33</t>
  </si>
  <si>
    <t>Reviewed 2026-10-10 UTC; source-dated 2026-10-11. Report libfile_be412c8a834c8191a361675c05969c00, SHA256 34b357277f25adcff11d212c54b624baabb9e070ce86adc9f60e6fbb2e85d482. ZIP libfile_1cf51ba907008191a8ba0a9d294613df, SHA256…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</si>
  <si>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Specialized finite algebraic certificates; no established standalone publication priority.</t>
  </si>
  <si>
    <t>Row-specific inherited assessment: Precise finite-family certificate possibly project-specific; mask cancellation and resultant method classical.</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</si>
  <si>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</si>
  <si>
    <t>For the fixed Phase38 A,C,G2,G3, the architecture A D1 P1(G2+λG3)P2 D2 C never equals F_N for any complex λ, two invertible complex diagonal masks D1,D2, or two permutations P1,P2, at N=4,8,16,32,64. Transforming T=A^(−1)F_N C^(−1), two masked ratio conditions on two rows/three columns become degree≤2 polynomials. A nonzero padded homogeneous quadratic resultant for every ordered row/column mapping excludes all λ.</t>
  </si>
  <si>
    <t>Produce an exact full-model admissible Fourier root or a complete infeasibility certificate retaining every chart, denominator and saturation guard. Near-singular numerical fits, local rank and necessary solver conditions do not settle the full target fiber.</t>
  </si>
  <si>
    <t>Exact fixed six-Green outer/middle family, specified couplings/orders/mixing coefficients; only λ,masks and permutations free.</t>
  </si>
  <si>
    <t>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</si>
  <si>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</si>
  <si>
    <t>The determinant/gradient,550-selector and saturation formulation review is complete with its corrections. This provides necessary solver gates and guarded equivalence, not an exact Fourier solution or infeasibility proof.</t>
  </si>
  <si>
    <t>Incoming queue 24</t>
  </si>
  <si>
    <t>Distinct intake prepared 2026-10-10 UTC; outside completed 178 Catalogue. Source-dated 2026-10-11. Continuation of the N256 routed-stage family represented at row 18; distinct from accepted leading28x28 dominance and not a repeat of that result.…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</si>
  <si>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r>
      <rPr>
        <rFont val="Arial"/>
        <color rgb="FF1155CC"/>
        <sz val="10.0"/>
        <u/>
      </rPr>
      <t xml:space="preserve">novelity breakthough: NEW-01
</t>
    </r>
    <r>
      <rPr>
        <rFont val="Arial"/>
        <color rgb="FF1155CC"/>
        <sz val="10.0"/>
        <u/>
      </rPr>
      <t>New results 4</t>
    </r>
  </si>
  <si>
    <t>Precise finite-family certificate possibly project-specific; mask cancellation and resultant method classical.</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</si>
  <si>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</si>
  <si>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R1: exact catalogue statement, proof/status qualifiers and current related overlays screened; full proof and model-matched external novelty unassessed for this row in this pass</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</si>
  <si>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</si>
  <si>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Fixed dimension5, infinitely many arithmetic parameters. All cycle orders, legal denominators, zero edge weights and singular endpoint masks included in lower bound.</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</si>
  <si>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</si>
  <si>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t>
  </si>
  <si>
    <r>
      <rPr>
        <rFont val="Arial"/>
        <color rgb="FF1155CC"/>
        <sz val="10.0"/>
        <u/>
      </rPr>
      <t xml:space="preserve">novelity breakthough: NEW-04
</t>
    </r>
    <r>
      <rPr>
        <rFont val="Arial"/>
        <color rgb="FF1155CC"/>
        <sz val="10.0"/>
        <u/>
      </rPr>
      <t>New results 7</t>
    </r>
  </si>
  <si>
    <t>Exact impossibility allows invertible endpoints; metric floor requires unitary endpoints. Next comparison: Compare the exact invariant and equality/metric claim with classical Fourier equivalence, switching, Gram and spectral methods; preserve unitary versus…</t>
  </si>
  <si>
    <r>
      <rPr>
        <rFont val="Arial"/>
        <color rgb="FF1155CC"/>
        <sz val="10.0"/>
        <u/>
      </rPr>
      <t xml:space="preserve">novelity breakthough: NEW-10
</t>
    </r>
    <r>
      <rPr>
        <rFont val="Arial"/>
        <color rgb="FF1155CC"/>
        <sz val="10.0"/>
        <u/>
      </rPr>
      <t>New results 13</t>
    </r>
  </si>
  <si>
    <t>["F063"]</t>
  </si>
  <si>
    <t>Genuine Weil factors plus permitted external monomials only. Supplied source implementation not certified. Next comparison: Attribute Heisenberg/Weil/Bruhat and character-table theory; isolate only a precise extra interface, degeneracy or cost theorem for any further novelty…</t>
  </si>
  <si>
    <t>F16=H2 H1 B H0 with8 fixed Hamiltonian routes/poles per layer,24 branch occurrences,384 complex endpoint entries. Exact rational contraction isolates unique root in256-dimensional affine chart, radius10^−9, all256 equations and384 nonzero guards.</t>
  </si>
  <si>
    <t>Finite complex algebraic existence; uniqueness within chart only.</t>
  </si>
  <si>
    <t>Overparameterized finite seed; no size lift/uniform generator/complexity gain; positive certificate means existence, not positive real coefficients.
No new current closure; historical limitations remain.</t>
  </si>
  <si>
    <t>[2026-10-13; full status reconciliation]
OPEN: source-bound review, replay or implementation validation remains. Earlier accepted scope is retained.
Earlier dated history (preserved verbatim):
Accepted result at cited scope; recorded follow-up open</t>
  </si>
  <si>
    <r>
      <rPr>
        <rFont val="Arial"/>
        <color rgb="FF1155CC"/>
        <sz val="10.0"/>
        <u/>
      </rPr>
      <t xml:space="preserve">novelity breakthough: NEW-11
</t>
    </r>
    <r>
      <rPr>
        <rFont val="Arial"/>
        <color rgb="FF1155CC"/>
        <sz val="10.0"/>
        <u/>
      </rPr>
      <t>New results 14</t>
    </r>
  </si>
  <si>
    <t>Saved affine layouts, nonzero/unitary guards and literal grammars retained; no unrestricted lower bound. Next comparison: Compare the exact invariant and equality/metric claim with classical Fourier equivalence, switching, Gram and spectral methods; preserve unitary versus…</t>
  </si>
  <si>
    <t>The sufficient B can hide Fourier; arbitrary endpoint masks not covered; first-cross calibration verifies2N−1 entries only.</t>
  </si>
  <si>
    <r>
      <rPr>
        <rFont val="Arial"/>
        <color rgb="FF1155CC"/>
        <sz val="10.0"/>
        <u/>
      </rPr>
      <t xml:space="preserve">novelity breakthough: NEW-12
</t>
    </r>
    <r>
      <rPr>
        <rFont val="Arial"/>
        <color rgb="FF1155CC"/>
        <sz val="10.0"/>
        <u/>
      </rPr>
      <t>New results 15</t>
    </r>
  </si>
  <si>
    <t>[{"archive_relative_path":"master/fft_research_master_20261009/additions/0038_construction_and_source_synthesis/reviews/review_phase35/REVIEW.md","sha256":"b1d13ce38ed662d9379e25ea0e87bed498174a56d161a84b7b20bbaaaee16de0","inspection":"Theorem and/or accepted audit read as inert text in this pass; no supplied program executed, imported, compiled or AST-parsed."}]</t>
  </si>
  <si>
    <r>
      <rPr>
        <rFont val="Arial"/>
        <color rgb="FF1155CC"/>
        <sz val="10.0"/>
        <u/>
      </rPr>
      <t xml:space="preserve">novelity breakthough: NEW-15
</t>
    </r>
    <r>
      <rPr>
        <rFont val="Arial"/>
        <color rgb="FF1155CC"/>
        <sz val="10.0"/>
        <u/>
      </rPr>
      <t>New results 18</t>
    </r>
  </si>
  <si>
    <t>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t>
  </si>
  <si>
    <t>Bilinear P1 constraints u_k^T L_e u_i=0: rank2 edges transport directions; cycles yield all P1,≤2 points or empty; rank1 edges give equality disjunctions/2-SAT. Includes infinity, repeated roots,char2 and algebraic-closure gcd decisions. Conservative polynomial extraction/solver cost.</t>
  </si>
  <si>
    <t>Selected necessary row subsystem; base-field root costs separate.</t>
  </si>
  <si>
    <t>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</si>
  <si>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</si>
  <si>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</si>
  <si>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t>
  </si>
  <si>
    <t>proved_scoped | REVIEW-12 | Internal scoped outcome. Proof/certificate replay limits: inherited_dependency: Cycle orders and candidate integer arrays read as inert data; array correctness independently verified at degree-bound-plus-one modular nodes and lifted by rigorous bounds.
Source identity/access boundary: 
Documented sanitized exports: b1d13ce38ed662d9379e25ea0e87bed498174a56d161a84b7b20bbaaaee16de0. Original-byte gaps remain preserved.</t>
  </si>
  <si>
    <t>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t>
  </si>
  <si>
    <t>Next cycle 10</t>
  </si>
  <si>
    <t>accepted_scope: Balanced seed equivalence with unrestricted invertible bi-regular right factor; weak-coupling positive scalar sum obstruction; fixed common-coupling N8/N16 polynomial exclusions.
Model/guards/costs: guards: Nonzero first row of A.
Invertible bi-regular B with nonzero common sum.
delta&lt;1/2 or stated rho&lt;1/3 positive weighted sum.
z^N=1 undefined; det C=0 singular.
Corrections/rejected extensions: 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t>
  </si>
  <si>
    <t>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t>
  </si>
  <si>
    <t>fresh_check_groups: pencil_and_seed
seed_polynomials_and_phase
proof_type: Uniform guarded equivalence and norm estimate; exact integer polynomial identities at two fixed cycle pairs.
Review record: research_cycle_2124/review12_endpoint_phase/PER_ID_OUTCOMES.json; SHA256 20989129981cc53f9f4284f7820764b6bffa58dee84a678b9888244a125456f2.
Consolidation verifies mapping and hashes; it does not rerun all packet checks. No priority claim.</t>
  </si>
  <si>
    <t>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
Current supplement treatment: 
Packet priority qualification: publication_priority: not established
Historical gaps and historical current-overlay text are preserved in the consolidated ledger and A:V.</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</si>
  <si>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</si>
  <si>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</si>
  <si>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Full off-support vanishing and UBV=U D_y+D_x V, nonzero scales/base coordinates and legal cycle guards are necessary/sufficient for invertible branch completion with fixed routes. Complete off-support check costs O(N²); supported affine graph solve linear field work with finite-field exclusion checks.</t>
  </si>
  <si>
    <t>Directions/routes fixed; singular-endpoint boundary has necessity but no converse here.</t>
  </si>
  <si>
    <t>Does not solve direction discovery; direction-pass/scale-failure explicit N5 control; finite fields need enough nonzero scale choices.
No new current closure; historical limitations remain.</t>
  </si>
  <si>
    <t>Next cycle 11</t>
  </si>
  <si>
    <t>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t>
  </si>
  <si>
    <t>[2026-10-13; full status reconciliation]
OPEN: a new proof or positive construction remains. Earlier accepted scoped theorems remain complete.
Earlier dated history (preserved verbatim):
Bounded rejection-only API independently accepted; non-rejection stays inconclusive and general Weil/Green fusion remains open.</t>
  </si>
  <si>
    <t xml:space="preserve">Only input pi1 and output pi3 vary; six terms, coefficients and topology remain fixed. Necessary condition only. No unrestricted architecture, all-length or runtime conclusion.
</t>
  </si>
  <si>
    <t>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</si>
  <si>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Match precisely the topology, size, gauges and field; establish a reusable theorem increment before proposing a standalone novelty claim.</t>
  </si>
  <si>
    <t>["F080"]</t>
  </si>
  <si>
    <t xml:space="preserve">
https://docs.google.com/spreadsheets/d/1BHaGJHkXxf_UfZdyTKF2zrWNFzIP4IvhaqFMj-83BjU/edit#gid=1877766156&amp;range=A47:V47</t>
  </si>
  <si>
    <t>https://docs.google.com/spreadsheets/d/1BHaGJHkXxf_UfZdyTKF2zrWNFzIP4IvhaqFMj-83BjU/edit#gid=1877766156&amp;range=A47:V47</t>
  </si>
  <si>
    <r>
      <rPr>
        <rFont val="Arial"/>
        <color rgb="FF1155CC"/>
        <sz val="10.0"/>
        <u/>
      </rPr>
      <t xml:space="preserve">Fusion list 12
</t>
    </r>
    <r>
      <rPr>
        <rFont val="Arial"/>
        <color rgb="FF1155CC"/>
        <sz val="10.0"/>
        <u/>
      </rPr>
      <t>Prior work 19</t>
    </r>
  </si>
  <si>
    <t>Bounded rejection-only API independently accepted; non-rejection stays inconclusive and general Weil/Green fusion remains open.</t>
  </si>
  <si>
    <t>Map identical stage data, order and free parameters into the gauge equations. Independently validate analytic gate and any finite certificates. Either give an actual Fourier target witness with all guards or prove exclusion for the specified fiber. Q23: All eight saved…</t>
  </si>
  <si>
    <t>No local dominance, all-Fourier factorization/no-go or runtime speedup. Full edits include one-sided terms, all orders and changed normalization.
Specified dyadic-square two-layer architecture, nonzero base weights/coefficient guards; residual certificates pin seed19, topology and Fourier convention.</t>
  </si>
  <si>
    <t xml:space="preserve">
https://docs.google.com/spreadsheets/d/1BHaGJHkXxf_UfZdyTKF2zrWNFzIP4IvhaqFMj-83BjU/edit#gid=1877766156&amp;range=A46:V46</t>
  </si>
  <si>
    <t>https://docs.google.com/spreadsheets/d/1BHaGJHkXxf_UfZdyTKF2zrWNFzIP4IvhaqFMj-83BjU/edit#gid=1877766156&amp;range=A46:V46</t>
  </si>
  <si>
    <t>No arbitrary paired-Green impossibility; finite-field diagonal density can fail; cuts require charged routing; no DAG runtime conclusion.</t>
  </si>
  <si>
    <t>[{"archive_relative_path":"master/fft_research_master_20261009/additions/0037_exact_seed_and_gates/review_chirp_resolvent_gates/REVIEW.md","sha256":"3cd89f289ca42ef779bfd4955dd4bfc54a76623a2d0ed11be1c633358d0b8fb0","inspection":"Theorem and/or accepted audit read as inert text in this pass; no supplied program executed, imported, compiled or AST-parsed."},{"archive_relative_path":"master/fft_research_master_20261009/additions/0037_exact_seed_and_gates/review_chirp_two_green_minor/REVIEW.md","sha256":"e578c16b6e311fa9b4922b0942f5d0a6b00aafbea26d478d513b79b61aeebbfa","inspection":"Theorem and/or accepted audit read as inert text in this pass; no supplied program executed, imported, compiled or AST-parsed."}]</t>
  </si>
  <si>
    <t>Incoming-only accepted supplement</t>
  </si>
  <si>
    <t>A guarded target-specific acceptance or rejection test for a specified Phase40 parameter chart. Reviewed update: N4/N8/N16 mask exclusion and local compatibility proofs accepted; Phase41 excludes two unitary cycles for N&gt;8. [2026-10-10T12:13:36Z] Phase21 finite-edit…</t>
  </si>
  <si>
    <t>Fusion list 13</t>
  </si>
  <si>
    <t>See current intake qualifications.</t>
  </si>
  <si>
    <t xml:space="preserve">
https://docs.google.com/spreadsheets/d/1BHaGJHkXxf_UfZdyTKF2zrWNFzIP4IvhaqFMj-83BjU/edit#gid=1395216284&amp;range=A18:V18</t>
  </si>
  <si>
    <t>https://docs.google.com/spreadsheets/d/1BHaGJHkXxf_UfZdyTKF2zrWNFzIP4IvhaqFMj-83BjU/edit#gid=1395216284&amp;range=A18:V18</t>
  </si>
  <si>
    <t>Select one surviving, exactly specified target-fiber chart; map the same stage data, order, free parameters and inverse guards into its gauge equations. Produce an all-row Fourier witness or target-specific exclusion and charge synthesis/precision. Preserve the eight rebuilt Q23 witnesses and the separate unrerun historical cases.</t>
  </si>
  <si>
    <t>An independently checked all-entry identity with every guard, or a target-specific exclusion for that exact chart; local dominance, passing minors and partial rows alone are insufficient.</t>
  </si>
  <si>
    <t>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t>
  </si>
  <si>
    <t>proved_scoped | REVIEW-12 | Internal scoped outcome. Proof/certificate replay limits: inherited_dependency: Previously established chirp denominator and inverse-defect rigidity lemma are stated dependencies; selected N13 target matrix directly inverted in this review.</t>
  </si>
  <si>
    <t>For the saved four-QS1 affine N256 layout, every diagonal baseline, including singular, obeys15 subset inequalities: singleton38,44,69,46; pair119,118,112,109,95,105; each triple127; allfour128. Sumh≥234, optimal within this15-inequality relaxation, witnessed by(70,49,69,46).</t>
  </si>
  <si>
    <t>Fixed saved affine layout;255 parity coordinate masks, not all coordinate subsets.</t>
  </si>
  <si>
    <t>[2026-10-13; full status reconciliation]
OPEN: a new proof or positive construction remains. Earlier accepted scoped theorems remain complete.
Earlier dated history (preserved verbatim):
Exact-field results retained. Independently accepted finite-word input-information/conditioning obstruction and paid quadratic-field extraction control; the broad numerical construction remains progressed_open.</t>
  </si>
  <si>
    <t>Rank234 not arithmetic work: a single linear-time scan can have diagonal-defect rankN−1. Relaxation witness is not Fourier factors.
No new current closure; historical limitations remain.</t>
  </si>
  <si>
    <t>accepted_scope: Odd-chirp inverse-support, complementary-cut and circular-displacement gates; division-free N13 coefficient certificate for the two fixed orders, including zero edges and singular endpoint masks.
Model/guards/costs: guards: Odd N&gt;=3, primitive root and characteristic not dividing 2N.
Legal 1+NG and legal original Green denominators.
Endpoint routing charged.
Polynomial continuation permits singular masks but not undefined denominator inverses.
Corrections/rejected extensions: open_or_rejected_claims: No general paired-Green impossibility.
No all-diagonal finite-field nonvanishing.
Gate vanishing/rank three alone not sufficient; decomposability and shared equations still needed.
No DAG-sharing runtime bound.</t>
  </si>
  <si>
    <t>fresh_check_groups: chirp_necessary
proof_type: Uniform necessary algebraic/routing bounds; exact finite fixed-order characteristic-zero exclusion.
Review record: research_cycle_2124/review12_endpoint_phase/PER_ID_OUTCOMES.json; SHA256 20989129981cc53f9f4284f7820764b6bffa58dee84a678b9888244a125456f2.
Consolidation verifies mapping and hashes; it does not rerun all packet checks. No priority claim.</t>
  </si>
  <si>
    <t>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t>
  </si>
  <si>
    <t>open_or_rejected_claims: No general paired-Green impossibility.
No all-diagonal finite-field nonvanishing.
Gate vanishing/rank three alone not sufficient; decomposability and shared equations still needed.
No DAG-sharing runtime bound.
Current supplement treatment: 
Packet priority qualification: publication_priority: not established
Historical gaps and historical current-overlay text are preserved in the consolidated ledger and A:V.</t>
  </si>
  <si>
    <t>Fusion list 19</t>
  </si>
  <si>
    <t>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t>
  </si>
  <si>
    <t>2026-10-12 00:47 UTC</t>
  </si>
  <si>
    <t>Exact-field results retained. Independently accepted finite-word input-information/conditioning obstruction and paid quadratic-field extraction control; the broad numerical construction remains progressed_open.</t>
  </si>
  <si>
    <t>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</si>
  <si>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[2026-10-13; full status reconciliation]
OPEN: a new proof or positive construction remains. Earlier accepted scoped theorems remain complete.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</si>
  <si>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</si>
  <si>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Fusion list 21</t>
  </si>
  <si>
    <t>Technical lemma / restricted construction</t>
  </si>
  <si>
    <t>Odd N, primitiveω,char∤2N, A_jj=ω^((N+1)j²/2),G=ΣA_jj,c=NG: (FA)^3=cI; exact degree3 for N≥5. Under1+c≠0, B=(F^−1+A)^−1 and K=BA obey K³−c(1−K)³=0, (I−K)^−1=(1+c)I+(1−2c)K+(1+c)K².</t>
  </si>
  <si>
    <t>All odd splitting-field lengths; complex unnormalized case automatically nonresonant, finite-field resonance possible.</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</si>
  <si>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</si>
  <si>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A cheap; B formula contains Fourier and is not a fast construction. Exact F5 recovery has6 nontrivial solves, constant-size only.
No new current closure; historical limitations remain.</t>
  </si>
  <si>
    <t>[2026-10-13; full status reconciliation]
OPEN: implementation, costing, integration or a stronger extension remains; the earlier accepted scoped result is retained. Shared work view: NF-07, Q36. This is not theorem equivalence.
Earlier dated history (preserved verbatim):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t>
  </si>
  <si>
    <t>["F082"]</t>
  </si>
  <si>
    <t>Fusion list 22</t>
  </si>
  <si>
    <t>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</si>
  <si>
    <t>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Full guards remain in the cited source row.</t>
  </si>
  <si>
    <t>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t>
  </si>
  <si>
    <t>[2026-10-13; full status reconciliation]
OPEN: a new proof or positive construction remains. Earlier accepted scoped theorems remain complete.
Earlier dated history (preserved verbatim):
Whole-target nonbase-scalar rank theorem, quadratic equality, disjoint-input composition and exact F3 sharing counterexample independently accepted. The broader NF-08 resource gate remains progressed/open.</t>
  </si>
  <si>
    <t>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t>
  </si>
  <si>
    <t>Fusion list 23</t>
  </si>
  <si>
    <t>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</si>
  <si>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</si>
  <si>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[2026-10-11 21:45 UTC; negative-sign forced-feedback acceptance]
Fresh independent proof and exact finite-certificate review accepted at the pinned final source. This extends negative-sign mathematical scope only; external historical novelty and production remain unassessed.
Earlier dated history (preserved):
R1: exact catalogue statement, proof/status qualifiers and current related overlays screened; full proof and model-matched external novelty unassessed for this row in this pass</t>
  </si>
  <si>
    <t>Determinant condition alone insufficient; singular guards indispensable; supplied CB inverse is two cheap solves. No factor existence or exclusion.</t>
  </si>
  <si>
    <t>Whole-target nonbase-scalar rank theorem, quadratic equality, disjoint-input composition and exact F3 sharing counterexample independently accepted. The broader NF-08 resource gate remains progressed/open.</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</si>
  <si>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</si>
  <si>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Forced chirp feedback B_N; fixed coordinate principal restriction, no unmatched endpoint routes.</t>
  </si>
  <si>
    <t>[{"archive_relative_path":"master/fft_research_master_20261009/additions/0037_exact_seed_and_gates/review_two_sum_bridge/BRIDGE_AUDIT.md","sha256":"b28427626922c0f7841bc75445f1aaaf47f4faae3499760d221187c759e3d05c","inspection":"Theorem and/or accepted audit read as inert text in this pass; no supplied program executed, imported, compiled or AST-parsed."}]</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</si>
  <si>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</si>
  <si>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</si>
  <si>
    <t>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</si>
  <si>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full status reconciliation]
OPEN: a new proof or positive construction remains. Earlier accepted scoped theorems remain complete.
Earlier dated history (preserved verbatim):
Base27 and every27p with prime p congruent to1 modulo4 are independently accepted. General augmented support and repeated-prime transfer remain OPEN; existing scalar-bank/priority boundaries unchanged.</t>
  </si>
  <si>
    <t>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</si>
  <si>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Fusion list 24</t>
  </si>
  <si>
    <t>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</si>
  <si>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Base27 and every27p with prime p congruent to1 modulo4 are independently accepted. General augmented support and repeated-prime transfer remain OPEN; existing scalar-bank/priority boundaries unchanged.</t>
  </si>
  <si>
    <t>proved_scoped | REVIEW-12 | Internal scoped outcome. Proof/certificate replay limits: inherited_dependency: None for elementary bridge algebra; earlier accepted support and solve descriptions independently assessed.
Source identity/access boundary: 
Documented sanitized exports: b28427626922c0f7841bc75445f1aaaf47f4faae3499760d221187c759e3d05c. Original-byte gaps remain preserved.</t>
  </si>
  <si>
    <t>accepted_scope: Noncommutative bridge and full denominator-cleared matrix equivalence for individually invertible A,B,C,D, with literal-versus-gauged support qualifications.
Model/guards/costs: guards: All four inverse denominators invertible.
CB order mandatory.
Literal I-minus-cycle sums have bound3; independent gauges can raise it to4.
Singular endpoint branches outside inverse parameterization not silently excluded.
Corrections/rejected extensions: open_or_rejected_claims: Scalar determinant equality is not sufficient.
No existence theorem for Fourier-producing factors.
No extension of older sparse-prefix no-go to two additive sums.
O(N)-sparse representation does not imply a Fourier algorithm.</t>
  </si>
  <si>
    <t>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t>
  </si>
  <si>
    <t>fresh_check_groups: sparse_bridge
proof_type: Guarded exact matrix equivalence, not a construction or an exclusion.
Review record: research_cycle_2124/review12_endpoint_phase/PER_ID_OUTCOMES.json; SHA256 20989129981cc53f9f4284f7820764b6bffa58dee84a678b9888244a125456f2.
Consolidation verifies mapping and hashes; it does not rerun all packet checks. No priority claim.</t>
  </si>
  <si>
    <t>BA=λCJC^−1 implies transfer CΔC^−1 A^−1. Direct independent-Cayley ansatz closes iff the Cayleys commute. Explicit even-N noncommuting conjugated construction has quadratic closure and constant scan composition, but fixed cut rank≤5 excludes Fourier for N≥12.</t>
  </si>
  <si>
    <t>Known actions/inverses and lawful denominators; specified common parity/cycle routes.</t>
  </si>
  <si>
    <t>[2026-10-13; full status reconciliation]
OPEN: a new proof or positive construction remains. Earlier accepted scoped theorems remain complete.
Earlier dated history (preserved verbatim):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</si>
  <si>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Five-factor supplied B representation does not prove B outside all two-Green representations. No Fourier-compatible factorization.
No new current closure; historical limitations remain.</t>
  </si>
  <si>
    <t>open_or_rejected_claims: Scalar determinant equality is not sufficient.
No existence theorem for Fourier-producing factors.
No extension of older sparse-prefix no-go to two additive sums.
O(N)-sparse representation does not imply a Fourier algorithm.
Current supplement treatment: 
Packet priority qualification: publication_priority: not established
Historical gaps and historical current-overlay text are preserved in the consolidated ledger and A:V.</t>
  </si>
  <si>
    <t>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</si>
  <si>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Fusion list 25</t>
  </si>
  <si>
    <t>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t>
  </si>
  <si>
    <t>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 guards remain in the cited source row.</t>
  </si>
  <si>
    <t>[2026-10-13; full status reconciliation]
OPEN: implementation, costing, integration or a stronger extension remains; the earlier accepted scoped result is retained.
Earlier dated history (preserved verbatim):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</si>
  <si>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Pinned N256 four-path affine Laplacian hasλ2&gt;101/50 via exact rational congruence/diagonal dominance. Therefore transported boundary-sum test cannot reject any target. Fourier realization still requires a128-square transformed block rank≤16; identity outer inverses give rank128. Separate fourth-moment enclosure givesσ17&gt;3sqrt2/5.</t>
  </si>
  <si>
    <t>One fixed four-stage common-order layout; outer-inverse nonlinear compatibility.</t>
  </si>
  <si>
    <t>Not a full-network separator theorem or feasible coefficient solution; strong finite evidence does not produce uniform construction.
No new current closure; historical limitations remain.</t>
  </si>
  <si>
    <t>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t>
  </si>
  <si>
    <t>Incoming queue 25</t>
  </si>
  <si>
    <t>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</si>
  <si>
    <t>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t>
  </si>
  <si>
    <t>[2026-10-13; full status reconciliation]
OPEN: implementation, costing, integration or a stronger extension remains; the earlier accepted scoped result is retained.
Earlier dated history (preserved verbatim):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</si>
  <si>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["F134"]</t>
  </si>
  <si>
    <t>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t>
  </si>
  <si>
    <t>Incoming queue 22</t>
  </si>
  <si>
    <t>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t>
  </si>
  <si>
    <t>[2026-10-13; full status reconciliation]
OPEN: historical attribution / primary-source comparison is the leading recorded task. The accepted scoped correctness proof is not being reopened.
Earlier dated history (preserved verbatim):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t>
  </si>
  <si>
    <t>source proof inspected; historical scoped audit cited, not freshly replayed</t>
  </si>
  <si>
    <t>Normalized F8=S3 P S2 P S1 with repeated bit reversal and separated-generator order1 stages. Rational contraction on64 complex variables with56 frozen parameters, radius2^−30, contraction&lt;0.027855 isolates exact solution.</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</si>
  <si>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t>
  </si>
  <si>
    <t>Fixed N8 complex algebraic root certificate.</t>
  </si>
  <si>
    <t>No closed-form/uniform coefficients or all-size lift; compatible with larger-size exclusions.
No new current closure; historical limitations remain.</t>
  </si>
  <si>
    <t>Incoming queue 30</t>
  </si>
  <si>
    <t>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</si>
  <si>
    <t>No composite Fourier full-spark assumption; no two-additive-sum product coverage; approximate gap depends on fixed preconditioner conditioning. Source proof inspected, earlier separate audit exists in lineage.</t>
  </si>
  <si>
    <t>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t>
  </si>
  <si>
    <t>2026-10-11 22:02 UTC</t>
  </si>
  <si>
    <t>[{"archive_relative_path":"master/fft_research_master_20261009/additions/0037_exact_seed_and_gates/review_two_sum_bridge/source_text/THEOREM.md","sha256":"a5784d6922eb3e959570929c4a1a036774a45900a0430b2ac082dec585b87bd2","inspection":"Theorem and/or accepted audit read as inert text in this pass; no supplied program executed, imported, compiled or AST-parsed."}]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</si>
  <si>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Bounded experiment complete. Rebuild-per-call direct lookup8 loses its warm edge at N=4096 and 16384. Fixed-radix/lookup fusion stays Theta(N log N); split radix leaves Green solve volume 2Nlog2 N unchanged. A future faster dense-Green executor needs a new fully charged…</t>
  </si>
  <si>
    <t>[2026-10-13; full status reconciliation]
CLOSED: the accepted named scope is complete. No concrete unfinished task at that same scope is recorded; broader work and novelty remain separate.
Earlier dated history (preserved verbatim):
Scoped result recorded; follow-up remains</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</si>
  <si>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t>
  </si>
  <si>
    <t>Incoming queue 34</t>
  </si>
  <si>
    <t>[2026-10-11 14:23 UTC; sparse-preconditioner proof-audit binding restored]
[2026-10-11 exact review binding] Original sparse-prefix/additive-tail review recovered and bound to theorem SHA-256 a5784d6922eb3e959570929c4a1a036774a45900a0430b2ac082dec585b87bd2 by sealed manifest 54b796b03f0454b7e47f3138cca477e0dfa0d904ea2e80759c25eef2acaf7a04. Review SHA-256 5d43263d5a535a9e430ef17b4d1a55514677026b1719b3847bb97e6963899a70 explicitly accepts floor(N/(s*2^d)) &lt;= R and the prime-complex Green prefix/tail corollaries, with m=0 handled as vacuous and integer rank budgets. The proof and review were reread; fresh bounded controls passed. Restricted representation theorem and fixed-P approximation certificate only.
Prior dated record, preserved verbatim:
No new task-level proof acceptance at this checkpoint; use the explicitly historical statement and scope.</t>
  </si>
  <si>
    <t>Completed 2026-10-11. Fresh exact full-matrix/field controls, roundoff controls, 110 exact fusion cases (74 binary leaf cases), 240 numerical transform comparisons and 165 rebuild-per-call validations. Sealed 22-file Library ZIP:…</t>
  </si>
  <si>
    <t>External priority unresolved. The recovered theorem-to-review binding confirms the restricted sparse-preconditioner representation theorem and fixed-P certificate; it is a provenance repair, not a new result or novelty promotion. A model-matched comparison is still needed.</t>
  </si>
  <si>
    <t>For the fixed-permutation F8 separated-generator two-stage model, one regular patch has 30 equations in 26 coordinates. One specified parameter point has a second-order non-liftability certificate from a 61×61 determinant, 6913 modulo 12289. Dual/onion reductions give 20 equations in 16 coordinates and then 12 rational equations in eight coordinates with 29 guards. Spectral adjacent-tail relations avoid some earlier divisions. GF(17) open-chart enumeration examines 1,328,244 gamma pairs and finds 2546 invertible candidates, none satisfying the full second-stage conditions. The four-column compatibility gate factors a selected determinant as −DB·DH; it excludes a specified regular complex slice and bounds the four-variable necessary set dimension by two, with at most twelve exceptional base points.</t>
  </si>
  <si>
    <t>Localized normalized charts with invertibility/corner/denominator guards; fixedpermutation[7,0,6,3,4,1,2,5].</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</si>
  <si>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new current closure; historical limitations remain.</t>
  </si>
  <si>
    <t>Finitefield point emptiness does not implycomplex/geometricemptiness. Different diag(A)/diag(A^-1) charts differ; excludedbranches remain; finiteF8 fullfeasibility unresolved.
No new current closure; historical limitations remain.</t>
  </si>
  <si>
    <t>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</si>
  <si>
    <t>proved_scoped | REVIEW-12 | Internal scoped outcome. Proof/certificate replay limits: inherited_dependency: Prime-complex Fourier all-minor nonsingularity is classical input only for historical separation theorem; current endpoint theorem uses consecutive-column Vandermonde and permits composites.</t>
  </si>
  <si>
    <t>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</si>
  <si>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accepted_scope: Historical totally-nonsingular sparse-inverse-prefix/additive-tail separation theorem, together with separately bound current single-Green sparse-endpoint lower bound and corrected dyadic tour formulas.
Model/guards/costs: guards: Historical m=0 vacuous and integer rank budgets.
Invertible row-s-sparse prefix.
Current G one nonsingular scalar first-order weighted cyclic inverse with fixed endpoints.
Current endpoint theorem allows zero weights, unequal degrees and arbitrary latent M.
Closed dyadic tour formula only B&gt;=2; open/reset and cyclic grammars distinct.
Corrections/rejected extensions: open_or_rejected_claims: No product-of-two-additive-sums coverage.
No uniform conditioning-independent approximation floor.
Matching near-linear single-Green endpoint upper construction remains conjectural; supplied family Theta(N^(3/2)).
Endpoint size is not unrestricted arithmetic time.</t>
  </si>
  <si>
    <t>fresh_check_groups: sparse_prefix_endpoint
proof_type: Two distinct uniform representation theorems in different grammars; elementary counting and rank proofs.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</si>
  <si>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product-of-two-additive-sums coverage.
No uniform conditioning-independent approximation floor.
Matching near-linear single-Green endpoint upper construction remains conjectural; supplied family Theta(N^(3/2)).
Endpoint size is not unrestricted arithmetic time.
Current supplement treatment: supplement_binding: group_id: SPARSE-PREFIX-20261010
proof_path: sources/SPARSE_PREFIX_CURRENT.md
lower_bound: nnz(C)+nnz(R)=Omega(N log N/log log N)
open_reset_tour: (2B^2+1)/3
closed_cyclic_tour: (2B^2-2)/3, dyadic B&gt;=2
whole_row_equivalence_claimed: False
Packet priority qualification: publication_priority: not established
Historical gaps and historical current-overlay text are preserved in the consolidated ledger and A:V.</t>
  </si>
  <si>
    <t>[2026-10-13; full status reconciliation]
OPEN: implementation, costing, integration or a stronger extension remains; the earlier accepted scoped result is retained. Shared work view: Q07, FUS-05, NEW-04, TH-07. This is not theorem equivalence.
Earlier dated history (preserved verbatim):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</si>
  <si>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</si>
  <si>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Research queue 10</t>
  </si>
  <si>
    <t>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</si>
  <si>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Full guards remain in the cited source row.</t>
  </si>
  <si>
    <t>Eight stipulated anchor charts excluded under recorded guards; entire half-pair anchor nonsingular diagonal orbit excluded over characteristic≠2 with primitive eighth root. Adjacent guarded chart has40 equations in12 variables; later boundary/full-orbit exclusion subsumed by classical cut-rank proof.</t>
  </si>
  <si>
    <t>Fixed support cycles and anchors; zero-pivot/zero-edge boundaries handled where explicitly audited.</t>
  </si>
  <si>
    <t>Not universal F8/two-layer impossibility; some older charts require nonsingular endpoints; numerical failed searches prove nothing.
No new current closure; historical limitations remain.</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</si>
  <si>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</si>
  <si>
    <t>["F135"]</t>
  </si>
  <si>
    <t>For G0=(I−Z/4)^−1,G1=(I−V/5)^−1,V cycle(0,2,1,3), no F4=H_a L H_b M H_c with H_[u:v]=uG0+vG1, all three projective pairs nonzero and masks invertible. Covers zero-entry middle support and all projective infinities.</t>
  </si>
  <si>
    <t>Fixed poles/cycles and identity internal permutations; complex masks.</t>
  </si>
  <si>
    <t>Variable-pole positiveN4 unaffected; not allGreen exclusion. Earlier equal-outer and one-infinite rows subordinate to complete result.
No new current closure; historical limitations remain.</t>
  </si>
  <si>
    <t>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</si>
  <si>
    <t>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t>
  </si>
  <si>
    <t>Arbitrary diagonal masks, independent left/right affine maps and free bare affine multipliers excluded. No unrestricted complexity lower bound.</t>
  </si>
  <si>
    <t>Research queue 14</t>
  </si>
  <si>
    <t>[{"archive_relative_path":"master/fft_research_master_20261009/additions/1717/twisted_bound_review/REVIEW.md","sha256":"e5d103787a4a7a93b0524e99b52e2016592e229736ab7f1df1432a5c6597577a","inspection":"Theorem and/or accepted audit read as inert text in this pass; no supplied program executed, imported, compiled or AST-parsed."}]</t>
  </si>
  <si>
    <t>One paired-Green F4 kernel exists over fields with primitive eighth root and a distinct-root quadratic guard. Separate Phase16 exact F4 factorization uses two four-Green sums with12 zero edge occurrences and escapes common constant-reference gauge; local s2 rook decomposition valid.</t>
  </si>
  <si>
    <t>Fixed N4; algebraic extensions and root setup explicitly required; zero masks allowed.</t>
  </si>
  <si>
    <t>No optimal Green length, all-nonzero holonomy certificate or growing-size algorithm; constant-size kernels cannot be silently promoted.
No new current closure; historical limitations remain.</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</si>
  <si>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</si>
  <si>
    <t>proved_scoped | REVIEW-12 | Internal scoped outcome. Proof/certificate replay limits: inherited_dependency: None for core phase, telescoping and cyclic-module proof; no historical benchmark replay claimed.</t>
  </si>
  <si>
    <t>accepted_scope: Restricted constant-coefficient path-inverse grammar with character-power diagonal masks and independent affine conjugations; N&lt;=d(1+sum r)&lt;=b+rho*t*b^2.
Model/guards/costs: guards: Invertible constant-coefficient path denominators.
Affine maps occur as conjugations only.
rho2 common frame, rho4 independent affine conjugations.
Remove zero/redundant branches; all-zero product cannot equal Fourier.
Primitive root over a field; ring/characteristic-dividing-N extension not asserted.
Corrections/rejected extensions: open_or_rejected_claims: No arbitrary diagonal/permutation Green circuit bound.
No free bare affine multiplier.
No approximation floor.
No unrestricted arithmetic lower bound.</t>
  </si>
  <si>
    <t>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</si>
  <si>
    <t>fresh_check_groups: twisted_displacement
proof_type: Uniform exact algebraic stage/branch obstruction.
Review record: research_cycle_2124/review12_endpoint_phase/PER_ID_OUTCOMES.json; SHA256 20989129981cc53f9f4284f7820764b6bffa58dee84a678b9888244a125456f2.
Consolidation verifies mapping and hashes; it does not rerun all packet checks. No priority claim.</t>
  </si>
  <si>
    <t>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Full guards remain in the cited source row.</t>
  </si>
  <si>
    <t>open_or_rejected_claims: No arbitrary diagonal/permutation Green circuit bound.
No free bare affine multiplier.
No approximation floor.
No unrestricted arithmetic lower bound.
Current supplement treatment: 
Packet priority qualification: publication_priority: not established
Historical gaps and historical current-overlay text are preserved in the consolidated ledger and A:V.</t>
  </si>
  <si>
    <t>Final proof keeps one affine endpoint, or complex prime length for two arbitrary endpoints. No arbitrary-depth/approximate extension. Final Delvaux–Van Barel 2008 comparison complete. rank discrepancy bridge distinct relative to DV2008 final; worldwide unresolved. Classical…</t>
  </si>
  <si>
    <t>Research queue 15</t>
  </si>
  <si>
    <t>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</si>
  <si>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For fixed invertible A,B,C with every B entry nonzero, put H=FC^−1. The identity F=L A D B E C with invertible diagonal L,D,E holds iff some vector c has all entries nonzero and Z(c)=(A^−1 diag(c)H) divided entrywise by B has rank one with every entry nonzero. When P0 is invertible, T_j=P0^−1 P_j must have a common eigenvector c with c, P0c and the required eigenvalues all nonzero. A nonzero determinant of [T1,T2] rejects every gauge. Eight source-reported four-/six-Green witnesses at N=3,4,6,8 have guarded nonzero determinants modulo 97 and characteristic-zero nonvanishing lifts.</t>
  </si>
  <si>
    <t>Compare the precise three-stage discrepancy obstruction with a specifically identified additional primary source, preserving one affine endpoint or the complex prime-length two-arbitrary-endpoint domain. The final Delvaux–Van Barel 2008 comparison is complete; do not repeat it or infer arbitrary-depth/approximate exclusion.</t>
  </si>
  <si>
    <t>An exact scoped theorem/hypothesis map or qualified nonmatch/access blocker; preserve accepted proof status and leave worldwide priority unresolved.</t>
  </si>
  <si>
    <t>Fixed stage data and ordering, three variable diagonal gauges, and all stated nonzero guards. A singular commutator is only a necessary test.</t>
  </si>
  <si>
    <t>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</si>
  <si>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</si>
  <si>
    <t>["F136"]</t>
  </si>
  <si>
    <t>["Q21"]</t>
  </si>
  <si>
    <t>At N3, B=(A+F^−1)^−1 admits κD[(I−tP)^−1+(I−tP^−1)^−1]D, where t²+t=2e/d in a quadratic extension of Q(ω). Both roots satisfy t≠0 and1−t³≠0.</t>
  </si>
  <si>
    <t>Fixed three-dimensional complex target and supplied algebraic quadratic root.</t>
  </si>
  <si>
    <t>No asymptotic extension or finite-field-to-complex existence inference.
No new current closure; historical limitations remain.</t>
  </si>
  <si>
    <t>source proof inspected; independent audit not located</t>
  </si>
  <si>
    <t>Source proof read; no standalone current independent review located. Correction-space dimension not arithmetic complexity; adaptive transcript subclaims separately algorithmic.</t>
  </si>
  <si>
    <t>[{"archive_relative_path":"master/fft_research_master_20261009/additions/2156_2159/review_green/extracted/fft_permutation_displacement_gate_v16(1)/fft_permutation_displacement_gate_v16/RESEARCH.md","sha256":"17b6c569e8a4cad09b87dc56a1901f80326be926a0c3c3b9ca4217e32bcd25b1","inspection":"Theorem and/or accepted audit read as inert text in this pass; no supplied program executed, imported, compiled or AST-parsed."}]</t>
  </si>
  <si>
    <t>A certified algebraic N4 product of three two-cycle Green sums, with variable poles and two diagonal masks, has all six denominators and all mixer entries nonzero. The gauged family A_N(p,q,t,d) has an exact contiguous-half block recursion, with p=0 handled separately. For N=km, the natural-term off-block correction compresses to a k×k cyclic factor tensor a rank-one matrix: for p,d nonzero and p^N≠1 its rank is k−1 when (p^N)^(k−1)=1, and k otherwise; at p=0 its rank is zero. Despite growing rank, the correction has an O(N) application.</t>
  </si>
  <si>
    <t>Specific dyadic natural/bitrev cycles; stage identities versus Fourier synthesis kept separate.</t>
  </si>
  <si>
    <t>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t>
  </si>
  <si>
    <t>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</si>
  <si>
    <t>Q21: Proof closed. Permutation-displacement extremizer proof repaired at even size; exhaustive fresh N≤9 controls pass.</t>
  </si>
  <si>
    <t>Research queue 19</t>
  </si>
  <si>
    <t>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t>
  </si>
  <si>
    <t>Q21: Complete proof accepted; finite controls are supplemental. Weighted monomials and unrestricted runtime are outside scope. Implementation: Not applicable to abstract proof</t>
  </si>
  <si>
    <t>proved_scoped | REVIEW-13 | Internal scoped outcome. Proof/certificate replay limits: historical_computations_not_replayed: Larger saved Hankel/transcript/cosine-sine suites</t>
  </si>
  <si>
    <t>Fixed routed N64 eight-Green outer layer cannot complete copied N16 inner layers, by exact9×9 augmented minor enclosure. Every commuting or anticommuting one-inner prefix is excluded. Any successful unrestricted one-inner lift must have each cross-sector block rank≥4, odd component rank≥8, and at least4 unequal coefficient pairs; no diagonal-sector invertibility assumption needed.</t>
  </si>
  <si>
    <t>Fixed eight cycles, poles1/2...1/9, row-only masks and prescribed F8 bank.</t>
  </si>
  <si>
    <t>Unrestricted one-inner and full1536-variable system open. Mixing rank is not cost.
No new current closure; historical limitations remain.</t>
  </si>
  <si>
    <t>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</si>
  <si>
    <t>accepted_scope_and_proof_review: **Accept:** for primitive-root Fourier over a field admitting N distinct roots, the one-permutation displacement rank is `N-z(P)`, where z counts permutation cycles whose index sum is zero modulo N. Its minimum is `floor(N/2)`, attained uniquely by negation.
The cycle block has one-dimensional kernel precisely when its diagonal monodromy is one. Only {0} can be a zero-sum singleton; the counting bound gives z≤ceil(N/2). For odd N, equality consumes {0} and every negative pair. At even N=2k, counting alone leaves an apparent extra possibility. The total index sum is k modulo 2k, so not all cycles can be zero-sum. If {0} were absent, k zero-sum cycles would exhaust all vertices as pairs, a contradiction. With {0} present, the other k−1 zero-sum cycles cannot exhaust all remaining vertices, since that would again make the total sum zero. They therefore all have size two, leaving the unique self-negative nonzero vertex k fixed. This is the previously accepted repair, not a new extremizer claim.
**Fresh controls:** all 409,113 permutations for N=1,…,9 and 270 actual modular matrix ranks. The unique extremizer is negation at every tested size.
**Boundary:** arbitrary weighted monomial permutations are a different class. Rank of a correction space is not runtime. The source's fixed scalar recurrence, adaptive zero-transcript and separately charged row-scan arguments are confined to their specified models. Q21's proof closure is retained; its prior-art comparison is historical evidence, with worldwide priority unresolved.
Model/guards/costs: hypotheses: N&gt;=1; field contains an exact-order-N root, hence N invertible
Fixed cyclic Fourier output shift and an unweighted input permutation
Corrections/rejected extensions: retained_corrections: Even N: total index sum N/2 rules out a cover by zero-sum cycles and forces the leftover N/2 singleton
rejected_claims: Counting alone proves even-size uniqueness
The same minimum holds for arbitrary weighted monomial permutations
Displacement rank is an unrestricted arithmetic lower bound</t>
  </si>
  <si>
    <t>fresh_controls: exhaustive: N: 1
permutations: 1
min_rank: 0
unique_negation: True
N: 2
permutations: 2
min_rank: 1
unique_negation: True
N: 3
permutations: 6
min_rank: 1
unique_negation: True
N: 4
permutations: 24
min_rank: 2
unique_negation: True
N: 5
permutations: 120
min_rank: 2
unique_negation: True
N: 6
permutations: 720
min_rank: 3
unique_negation: True
N: 7
permutations: 5040
min_rank: 3
unique_negation: True
N: 8
permutations: 40320
min_rank: 4
unique_negation: True
N: 9
permutations: 362880
min_rank: 4
unique_negation: True
total_permutations: 409113
actual_modular_ranks: 270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</si>
  <si>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lemma for the corrected scoped theorem
Weighted monomials and unrestricted evaluation remain outside scope; priority unresolved
Current supplement treatment: current_overlay_read: proof: Q21: Proof closed. Permutation-displacement extremizer proof repaired at even size; exhaustive fresh N≤9 controls pass.
priority: 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
remaining_obligations: Q21: Complete proof accepted; finite controls are supplemental. Weighted monomials and unrestricted runtime are outside scope. Implementation: Not applicable to abstract proof
overlay_reconciliation: Q21 closure retained with the exact accepted repair; source prose alone had omitted its even-size step.
supplemental_inputs: inputs/OMITTED_MATRIX_THEOREMS_AUDIT.md
Packet priority qualification: worldwide_priority: not established; no fresh priority claim
Historical gaps and historical current-overlay text are preserved in the consolidated ledger and A:V.</t>
  </si>
  <si>
    <t>[2026-10-13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Full guards remain in the cited source row.</t>
  </si>
  <si>
    <t>Fixed N8 two-stage rank1 separated-generator graph has maximum flow for all12869 equal-size terminal pairs, but matrix image dimension exactly60&lt;64. General t-stage rank-r chart dimension≤min(n²,n+2tr(2n−2r−1)); arbitrary fixed permutations/diagonal phases do not enlarge it. N16 tangent witness remains finite-field first-order only.</t>
  </si>
  <si>
    <t>Separated-generator polynomial chart, not all quasiseparable representations; generic target theorem.</t>
  </si>
  <si>
    <t>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t>
  </si>
  <si>
    <t>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t>
  </si>
  <si>
    <t>[2026-10-13; full status reconciliation]
OPEN: implementation, costing, integration or a stronger extension remains; the earlier accepted scoped result is retained.
Earlier dated history (preserved verbatim):
Bounded fresh negative-chirp convention/API independently accepted; historical v25 remains unpatched and original exhaustive suites unrun.</t>
  </si>
  <si>
    <t>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t>
  </si>
  <si>
    <r>
      <rPr>
        <rFont val="Arial"/>
        <color rgb="FF1155CC"/>
        <sz val="10.0"/>
        <u/>
      </rPr>
      <t xml:space="preserve">Research queue 21
</t>
    </r>
    <r>
      <rPr>
        <rFont val="Arial"/>
        <color rgb="FF1155CC"/>
        <sz val="10.0"/>
        <u/>
      </rPr>
      <t>Prior work 19</t>
    </r>
  </si>
  <si>
    <t>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t>
  </si>
  <si>
    <t>Bounded fresh negative-chirp convention/API independently accepted; historical v25 remains unpatched and original exhaustive suites unrun.</t>
  </si>
  <si>
    <t>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t>
  </si>
  <si>
    <t>["F138"]</t>
  </si>
  <si>
    <t>[2026-10-13; full status reconciliation]
OPEN: implementation, costing, integration or a stronger extension remains; the earlier accepted scoped result is retained.
Earlier dated history (preserved verbatim):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t>
  </si>
  <si>
    <t>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t>
  </si>
  <si>
    <t>Research queue 22</t>
  </si>
  <si>
    <t>core accepted historical audit; latest expanded packet source-inspected
Related current status (scope, not blanket theorem equivalence): Q28: Proof closed. Rational fixed-layout gap constant and general/approximate outer-stability bounds reconstructed and accepted.</t>
  </si>
  <si>
    <t>For one fixed four-QS1-stage N=256 layout, the transformed middle H=P3^−1 C4 U C1 P1^−1 satisfies 32 parity-block rank requirements below 128. The mask-64 budget is 16. An exact rational fourth-moment lower bound M&gt;1264/25 gives σ17&gt;3sqrt(2)/5. Thus ||C4−D4||·||C1||+||C1−D1||&gt;3sqrt(2)/5 for diagonal unitaries D1,D4. If both deviations are at most ε, then ε&gt;sqrt(1+3sqrt(2)/5)−1, about 0.359606.</t>
  </si>
  <si>
    <t>One specified N256 layout, diagonal-unitary references, and explicitly charged inverse norms in approximation versions.</t>
  </si>
  <si>
    <t>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</si>
  <si>
    <t>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t>
  </si>
  <si>
    <t>2026-10-11 21:30 UTC</t>
  </si>
  <si>
    <t>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</si>
  <si>
    <t>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Full guards remain in the cited source row.</t>
  </si>
  <si>
    <t>Complete proof accepted; finite controls are supplemental. Weighted monomials and unrestricted runtime are outside scope. Final Delvaux–Van Barel 2008 comparison complete. cycle rank optimization distinct relative to DV2008 final; worldwide unresolved. Classical overlap:…</t>
  </si>
  <si>
    <t>Research queue 24</t>
  </si>
  <si>
    <t>Mixed two-run words T1 have zero defect; everystride computation is O(N²), notO(N); high rank can remain easy to apply.</t>
  </si>
  <si>
    <t>Compare the exact all-permutation displacement cycle-rank optimization with a specifically identified further primary result, preserving its permutation-only model. The complete proof and final Delvaux–Van Barel 2008 comparison are already accepted; finite controls remain supplemental.</t>
  </si>
  <si>
    <t>An exact model-matched predecessor map or qualified nonmatch/access blocker. No weighted-monomial extension, unrestricted runtime lower bound or historical-priority clearance.</t>
  </si>
  <si>
    <t>Accepted for the exact N=256 affine-column layout. Fresh data reconstructed by the proof author; reviewer checked analytic reductions, not a second replay of every datum. Final Delvaux–Van Barel 2008 comparison complete. fixed layout gate and certificate not in DV2008 final;…</t>
  </si>
  <si>
    <t>[{"archive_relative_path":"master/fft_research_master_20261009/additions/1845/rank_audit/RANK_AUDIT.md","sha256":"f574925a32279259f6e4a2eb1c1b1f438492da4c27757fc242e13065c2d515f6","inspection":"Theorem and/or accepted audit read as inert text in this pass; no supplied program executed, imported, compiled or AST-parsed."}]</t>
  </si>
  <si>
    <t>Research queue 25</t>
  </si>
  <si>
    <t>Compare the accepted paired-Jacobi gap for the exact N=256 affine-column layout with a named further primary theorem. Preserve the existing analytic review and its explicit limitation that the reviewer did not independently replay every author-reconstructed datum; the final Delvaux–Van Barel 2008 comparison is complete.</t>
  </si>
  <si>
    <t>A precise layout/field/normalization theorem map or qualified nonmatch/access blocker. Do not infer a new full-data replay, arbitrary layout theorem, all-length construction or worldwide priority.</t>
  </si>
  <si>
    <t>All eight saved witnesses rebuilt; 56 unsaved historical cases not rerun. Classical sparse-middle closure does not solve parameter search or target construction. Final Delvaux–Van Barel 2008 comparison complete. fixed stage application not in DV2008 final; worldwide unresolved.…</t>
  </si>
  <si>
    <t>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</si>
  <si>
    <t>Research queue 26</t>
  </si>
  <si>
    <t>For the fixed N256 layout, paired complementary blocks of a unitary matrix have equal singular values. When both candidate blocks have rank at most 16 and both baseline squared Frobenius norms are 64, the paired squared Frobenius tail and paired nuclear lower bounds are 96. An explicit cell-energy witness attains 96 in the relaxation of all 64 scalar constraints. The denominator-free dual G=P1 S1 U^−1 S4 P3 supplies necessary bilinear outer-stage rank conditions. Conditional on both outer inverses being exactly unitary, the operator gap exceeds sqrt(2−2sqrt(7)/5), about 0.970412, and the common outer perturbation exceeds 0.485206.</t>
  </si>
  <si>
    <t>Classical unitary Jacobi/CS coupling in one fixed layout; the strongest gap requires exactly unitary outer inverses.</t>
  </si>
  <si>
    <t>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</si>
  <si>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Select one surviving fixed-stage Hadamard–Segre target chart and specify its free parameters, stage order and inverse guards before testing an all-row target construction. Retain the eight rebuilt witnesses, the unavailable56 historical cases and the completed Delvaux–Van Barel 2008 comparison. Classical sparse-middle closure alone does not solve parameter search.</t>
  </si>
  <si>
    <t>An independently checked all-entry target identity with every chart guard, a target-specific exclusion, or a precise missing-source blocker. Do not fabricate the56 unsaved cases or promote partial-row compatibility to full factorization.</t>
  </si>
  <si>
    <t>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</si>
  <si>
    <t>proved_scoped | REVIEW-13 | Internal scoped outcome. Proof/certificate replay limits: historical_computations_not_replayed: Complete inherited N&lt;=16 word enumeration and larger random all-stride samples</t>
  </si>
  <si>
    <t>accepted_scope_and_proof_review: **Accept:** `rank(W-Z^a)=N-cycles(Z^(-a)W)` over every field. For an iid fair binary word, stable sorting gives `r=2 floor(T/2)`, `Pr(r=2k)=2^(1-N) binom(N,2k+1)`, and for N≥3 mean N/2−1 and variance N/4. The source's explicitly clipped all-stride union bound tends to one.
The permutation cycle identity is field-independent. The distribution follows from the bijection between a word and its first bit plus successive XOR differences. The all-stride bound separately handles a=1; short-stride windows are partitioned into independent residue classes and long strides use a first-moment union bound. No positive guarantee is inferred when the displayed lower bound clips to zero.
**Preserve correction:** T≤1 gives W=Z and no changed edges, including mixed two-run words. For T≥2, changed edges number r+1. One stride costs O(N) to screen; independently screening all strides costs O(N²).
**Fresh controls:** all 8,188 binary words at N=2,…,12, 3,076 word/stride cases through N=8, and 288 actual matrix ranks over characteristics 2, 3 and 5. High rank can still be cheap to apply.
Model/guards/costs: hypotheses: Stable binary sort preserves order within each color
Fair independent bits for distribution and probability claims
N&gt;=3 for displayed variance; all-stride bound includes noncoprime strides
Corrections/rejected extensions: retained_corrections: T=0 or T=1 gives no changed edges; N2 rank is identically zero
Clipped probability lower bounds can be zero at smaller tested sizes
rejected_claims: Every mixed word has a nontrivial defect cycle
All-stride screening is O(N)
High correction rank proves high application cost</t>
  </si>
  <si>
    <t>Research queue 27</t>
  </si>
  <si>
    <t>fresh_controls: exact_distributions: N: 2
words: 4
rank_histogram: 0: 4
zero_edge_words: 4
mean: 0.0
variance: 0.0
N: 3
words: 8
rank_histogram: 0: 6
2: 2
zero_edge_words: 6
mean: 0.5
variance: 0.75
N: 4
words: 16
rank_histogram: 0: 8
2: 8
zero_edge_words: 8
mean: 1.0
variance: 1.0
N: 5
words: 32
rank_histogram: 0: 10
2: 20
4: 2
zero_edge_words: 10
mean: 1.5
variance: 1.25
N: 6
words: 64
rank_histogram: 0: 12
2: 40
4: 12
zero_edge_words: 12
mean: 2.0
variance: 1.5
N: 7
words: 128
rank_histogram: 0: 14
2: 70
4: 42
6: 2
zero_edge_words: 14
mean: 2.5
variance: 1.75
N: 8
words: 256
rank_histogram: 0: 16
2: 112
4: 112
6: 16
zero_edge_words: 16
mean: 3.0
variance: 2.0
N: 9
words: 512
rank_histogram: 0: 18
2: 168
4: 252
6: 72
8: 2
zero_edge_words: 18
mean: 3.5
variance: 2.25
N: 10
words: 1024
rank_histogram: 0: 20
2: 240
4: 504
6: 240
8: 20
zero_edge_words: 20
mean: 4.0
variance: 2.5
N: 11
words: 2048
rank_histogram: 0: 22
2: 330
4: 924
6: 660
8: 110
10: 2
zero_edge_words: 22
mean: 4.5
variance: 2.75
N: 12
words: 4096
rank_histogram: 0: 24
2: 440
4: 1584
6: 1584
8: 440
10: 24
zero_edge_words: 24
mean: 5.0
variance: 3.0
all_stride_checks: 3076
matrix_ranks_over_characteristics_2_3_5: 288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</si>
  <si>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</si>
  <si>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remaining_obligations: No missing lemma for the stated probability model; no generic FFT conclusion
Current supplement treatment: current_overlay_read: proof: No new task-level proof acceptance at this checkpoint; use the explicitly historical statement and scope.
priority: 
remaining_obligations: No new current closure; historical limitations remain.
overlay_reconciliation: No new task-level overlay existed; this review verifies the exact historical scoped statements and corrections.
Packet priority qualification: worldwide_priority: not established; no fresh priority claim
Historical gaps and historical current-overlay text are preserved in the consolidated ledger and A:V.</t>
  </si>
  <si>
    <t>Exact impossibility allows invertible endpoints; metric floor requires unitary endpoints. Classical spectral mechanism; exact application priority unresolved. Not applicable to abstract proof</t>
  </si>
  <si>
    <t>Research queue 28</t>
  </si>
  <si>
    <t>For q fixed Hamiltonian Green responses and q selected target columns with all entries nonzero, generic legal scalar couplings yield unique all-nonzero row gauges matching those columns. Matchingq+1 generically impossible. Deterministic dominating-power choice proves existence with huge exponents; q=N gives quadratic online work. Separate five-generator 3×4 projective-window Macaulay35×35 certificates exclude all mappingsN4,N8; N16 evidence sampled only.</t>
  </si>
  <si>
    <t>One-sided row masks, fixed generator cycles; finite projective window mappings.</t>
  </si>
  <si>
    <t>No arbitrary input-side gauges or products; N1 sampling law needs separate guard; passing selected-column tests not full Fourier equality.
No new current closure; historical limitations remain.</t>
  </si>
  <si>
    <t>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</si>
  <si>
    <t>["F139"]</t>
  </si>
  <si>
    <t>For invertible fixed A,B, F=L A diag(d)B with nonzero d iff all covariance pencils K_j d=0, with invertibility giving nonzero output row scales. detK0≠0 suffices to reject; singularK0 not sufficient. Explicit four-Green N8 has detK0=55687 mod65537 and every12,869 nonempty square minor nonzero, with guarded characteristic-zero nonvanishing lift.</t>
  </si>
  <si>
    <t>Fixed stage data and Fourier ordering; middle/output diagonals, not arbitrary newly variable endpoints.</t>
  </si>
  <si>
    <t>Research queue 29</t>
  </si>
  <si>
    <t>The witness does NOT defeat all rank tests: Fourier minor rows{0,4},cols{0,2} rank1 but candidate rank2. Forming dense pencils/determinant not shown linear time.
No new current closure; historical limitations remain.</t>
  </si>
  <si>
    <t>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Full guards remain in the cited source row.</t>
  </si>
  <si>
    <t>Modular nonperiodic support94 gives complex lower bound, not equality. Optional invertible-baseline sharpness falseN2/GF3; main CRT theorem unaffected. Literal support not circuit cost.</t>
  </si>
  <si>
    <t>[{"archive_relative_path":"master/fft_research_master_20261009/additions/2351_constructive_gates/review_hero17_phase8/PHASE8_AUDIT.md","sha256":"c477aca2753343360a9fbdc734389741ea14a043c4dc6d8cd06e63b681fdd04d","inspection":"Theorem and/or accepted audit read as inert text in this pass; no supplied program executed, imported, compiled or AST-parsed."}]</t>
  </si>
  <si>
    <t>[2026-10-13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t>
  </si>
  <si>
    <t>[2026-10-13; source cutoff 10:52 UTC; newly recovered-source proposal]
OPEN: full 34-phase fiber; nonconsecutive branch class accepted
Earlier dated history (preserved verbatim):
[2026-10-13; full status reconciliation]
OPEN: implementation, costing, integration or a stronger extension remains; the earlier accepted scoped result is retained.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</si>
  <si>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Even N common weighted Hamiltonian W, alternating E, Cayleys C_a,C_b and A=C_a,B=λC_b E give exact minimal polynomial(BA)²−λ²I and O(N) evaluator. Fourier covariance forces N≤9; a0/b0 branches N≤4, a=±b branches N≤6. A separate all-even construction meets seed but fails covariance.</t>
  </si>
  <si>
    <t>Common-cycle paired-Green subclass; legal Cayley/nonresonance guards; field support-product uncertainty.</t>
  </si>
  <si>
    <t>Not independently ordered general feedback no-go; root/bit/conditioning costs separate.
No new current closure; historical limitations remain.</t>
  </si>
  <si>
    <t>proved_scoped | REVIEW-13 | Internal scoped outcome. Proof/certificate replay limits: historical_computations_not_replayed: N16 complete characteristic-zero polynomial histogram
N16 6435-pair modular transfer-support histogram
Source identity/access boundary: 
Documented sanitized exports: c477aca2753343360a9fbdc734389741ea14a043c4dc6d8cd06e63b681fdd04d. Original-byte gaps remain preserved.</t>
  </si>
  <si>
    <t>accepted_scope_and_proof_review: **Accept:** for N=2m distinct nonzero Fourier roots partitioned into balanced A,B, the monomial-basis remainder transfers R_A,R_B and their difference are invertible. Their combined literal support is at least 2m, with equality exactly at the parity split, up to exchanging children.
The full Vandermonde matrix factors into invertible child Vandermondes and `[[I,R_A],[I,R_B]]`; block-row subtraction proves invertibility of the difference. Each transfer is invertible, hence has at least m entries. Equality makes it monomial. Its first column forces the root polynomial to be z^m−c; Fourier roots then force c=±1, giving the ordinary even/odd split.
**Fresh controls:** all 350 balanced subsets at N=2,4,6,8,10, exact ranks and unique minimal supports. All four invertible diagonal baselines at N=2 over GF(3) leave residual rank two, preserving the known exception to the optional stronger baseline claim.
**Boundary:** the historical N16 polynomial/transfer histograms remain accepted recorded audits and were not rerun here. Modular nonperiodic support 94 gives a characteristic-zero lower bound, not equality. Literal monomial support, fixed-cut transport, arithmetic cost and freely changing bases are different measures. The fixed cut and entire correction rank must be retained in telescoping arguments.
Model/guards/costs: hypotheses: N=2m, balanced partition of N distinct nonzero Fourier roots
Literal monomial quotient bases
Fixed common cut and full correction rank in the separate transport theorem
Corrections/rejected extensions: retained_corrections: N2/GF3 exception confirmed
Good reduction of nonzero transfer entries yields one-direction support lower bounds
rejected_claims: Modular support minimum 94 equals the complex minimum
Optional invertible-baseline sharpness holds at N2/GF3
Literal support is a circuit lower bound or basis changes are free</t>
  </si>
  <si>
    <t>[2026-10-13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t>
  </si>
  <si>
    <t>fresh_controls: balanced_checks: N: 2
field: 3
balanced_subsets: 2
minimum_support: 2
minimizers: 0
1
N: 4
field: 5
balanced_subsets: 6
minimum_support: 4
minimizers: 0
2
1
3
N: 6
field: 7
balanced_subsets: 20
minimum_support: 6
minimizers: 0
2
4
1
3
5
N: 8
field: 17
balanced_subsets: 70
minimum_support: 8
minimizers: 0
2
4
6
1
3
5
7
N: 10
field: 11
balanced_subsets: 252
minimum_support: 10
minimizers: 0
2
4
6
8
1
3
5
7
9
N2_GF3_invertible_diagonal_baseline_residual_ranks: 2
2
2
2
modular_support_to_complex: nonzero lifts only; no equality extrapolation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</si>
  <si>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Research queue 30</t>
  </si>
  <si>
    <t>remaining_obligations: No missing lemma for balanced CRT invertibility or unique sparsest split
No optimized circuit complexity or uniform Fourier improvement established
Current supplement treatment: current_overlay_read: proof: No new task-level proof acceptance at this checkpoint; use the explicitly historical statement and scope.
priority: 
remaining_obligations: No new current closure; historical limitations remain.
overlay_reconciliation: Historical scoped acceptance retained; transformed export identity is not substituted for original source identity.
Packet priority qualification: worldwide_priority: not established; no fresh priority claim
Historical gaps and historical current-overlay text are preserved in the consolidated ledger and A:V.</t>
  </si>
  <si>
    <t>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</si>
  <si>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R1: exact catalogue statement, proof/status qualifiers and current related overlays screened; full proof and model-matched external novelty unassessed for this row in this pass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</si>
  <si>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[2026-10-13 12:24:37 UTC; frozen accepted-source cutoff]
Q27-SEVEN: libfile_173e75676da08191bc8e10fca8f36044; archive SHA-256 3d504a7004f703c790e1b030a91a9d47cdf67059606b4748680ebc6c0f9c69da
Earlier dated history (preserved verbatim):
[2026-10-13; source cutoff 10:52 UTC; newly recovered-source proposal]
Q27: sources/Q27/REPORT.md; SHA-256 c92a946f8bb57dfc6abb868cb604ad3ef7720eda48c844027ded121ee9776d40
Earlier dated history (preserved verbatim):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</si>
  <si>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</si>
  <si>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Complex Zariski closure, separated-generator chart, generic matrices rather than fixed Fourier.</t>
  </si>
  <si>
    <t>[2026-10-13; source cutoff 10:52 UTC; newly recovered-source proposal]
Priority 50 is unchanged. Accepted coordinate coverage is now 177/5984, leaving 5807 unclassified; a further justified class-level argument is needed for broader progress.
Earlier dated history (preserved verbatim):
Only133/5984 triples are classified. A class-level rule has more information gain than repeated single-tuple exclusions; full synthesis remains open. Triage from recorded evidence, 2026-10-12; not a proof or novelty probability.</t>
  </si>
  <si>
    <t>[2026-10-13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</si>
  <si>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Choose a structurally justified class among the remaining 5851 of 5984 pinned triples; prove a class-level compatibility/exclusion criterion rather than silently extrapolate the one newly excluded same-stage tuple.</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</si>
  <si>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</si>
  <si>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[2026-10-13 12:24:37 UTC; frozen accepted-source cutoff]
Any new exclusion needs exact source-bound polynomial identities and a disjoint coordinate-label check. Partial slice coverage is not full-fiber exclusion, an all-size theorem, a Fourier algorithm or a historical-novelty conclusion.
Earlier dated history (preserved verbatim):
[2026-10-13; source cutoff 10:52 UTC; newly recovered-source proposal]
The 44 labels are disjoint from the prior 133 labels; geometric slices need not be pointwise disjoint. The necessary squared-modulus condition is not sufficient for Fourier equivalence. No synthesis, runtime saving or historical novelty is accepted.
Earlier dated history (preserved verbatim):
Independent exact certificate for the named slice, with all six guards and full 34-phase denominator retained, or an explicit inconclusive result.</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</si>
  <si>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</si>
  <si>
    <t>Retain selected reference scale minima, outer inverse norms and exact affine layout. No global four-stage infeasibility. Final Delvaux–Van Barel 2008 comparison complete. fixed layout conditional bounds not in DV2008 final; worldwide unresolved. Not applicable to abstract proof</t>
  </si>
  <si>
    <t>Research queue 31</t>
  </si>
  <si>
    <t>R35 [2026-10-11 13:14 UTC; provenance recovery] Exact P07 and R35 recovered in Research-cycle-proofs-and-fusion-queue-v1.zip, Library ID libfile_8002d4c6ba148191b59499d34004d057. Proof member proofs/07-matrix-audits.md, Section D with Section B…</t>
  </si>
  <si>
    <t>["F037"]</t>
  </si>
  <si>
    <t>["FUS-04"]</t>
  </si>
  <si>
    <t>["Q06"]</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</si>
  <si>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t>
  </si>
  <si>
    <t>[2026-10-13; full status reconciliation]
OPEN: a new proof or positive construction remains. Earlier accepted scoped theorems remain complete.
Earlier dated history (preserved verbatim):
Additional classical mixed-Hessian fixed-sweep obstruction independently accepted; the positive regular-source gate stays OPEN. Previously accepted formal-jet equivalence and Green-family bounds retain their exact scopes.</t>
  </si>
  <si>
    <t>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</si>
  <si>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Single constructed stage, not Fourier factorization; randomness/exact field and pivot hypotheses as specified.</t>
  </si>
  <si>
    <t>For λ≠0,λ²≠1, M=FA must satisfy M²−sM+pI=0, s=−2p, p=−λ²/(1−λ²), and prescribed projector rank to be similar to required two-eigenvalue diagonal. Forced B formulas follow. Fixed N4 two-amplitude noncommuting ansatz excluded by exact nonzero6×6 coefficient minor.</t>
  </si>
  <si>
    <t>construction excerpts inspected; quantitative theorem audits need reconciliation</t>
  </si>
  <si>
    <t>Splitting field char∤2N; integer projector rank, not trace alone, in positive characteristic.</t>
  </si>
  <si>
    <t>No cheap conjugator, admissible positive A/B or uniformly cheap inverse. Fourier-oracle controls not constructions.
No new current closure; historical limitations remain.</t>
  </si>
  <si>
    <t>This pass inspected construction/status excerpts, not every all-order probability/singular-value proof. Exact constants and latest theorem-level audit require further reconciliation before ranking. No Fourier synthesis claimed.</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</si>
  <si>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t>
  </si>
  <si>
    <r>
      <rPr>
        <rFont val="Arial"/>
        <color rgb="FF1155CC"/>
        <sz val="10.0"/>
        <u/>
      </rPr>
      <t xml:space="preserve">novelity breakthough: Q31
</t>
    </r>
    <r>
      <rPr>
        <rFont val="Arial"/>
        <color rgb="FF1155CC"/>
        <sz val="10.0"/>
        <u/>
      </rPr>
      <t>Research queue 34</t>
    </r>
  </si>
  <si>
    <t>[{"archive_relative_path":"master/fft_research_master_20261009/additions/0216_review_completion_and_extensions/baseline_queue1_rows100_139/source_texts/123_c2910b74adec2a84.md","sha256":"c2910b74adec2a840e4c96ac837fa0c9dcacc36a3072b4caafd5301778845d4f","inspection":"Theorem and/or accepted audit read as inert text in this pass; no supplied program executed, imported, compiled or AST-parsed."},{"archive_relative_path":"master/fft_research_master_20261009/additions/0216_review_completion_and_extensions/baseline_queue1_rows60_79/source_texts/70_bb50b47b4dd8e085.md","sha256":"bb50b47b4dd8e085a123bf7cdc61596465d895937550a15388a1d39ac78b8ec7","inspection":"Theorem and/or accepted audit read as inert text in this pass; no supplied program executed, imported, compiled or AST-parsed."},{"archive_relative_path":"master/fft_research_master_20261009/additions/0216_review_completion_and_extensions/baseline_queue1_rows60_79/source_texts/75_c61066edce57927b.md","sha256":"c61066edce57927b68a29c8939f54e7c1284c730d10e857fe171ad05de8b1005","inspection":"Theorem and/or accepted audit read as inert text in this pass; no supplied program executed, imported, compiled or AST-parsed."},{"archive_relative_path":"master/fft_research_master_20261009/additions/0216_review_completion_and_extensions/baseline_queue1_rows40_59/source_texts/40_bbcae332d0a0f510.md","sha256":"bbcae332d0a0f510924a185a7cfe17f0dbce69abdd2d69cb5bf820ec36877fac","inspection":"Theorem and/or accepted audit read as inert text in this pass; no supplied program executed, imported, compiled or AST-parsed."},{"archive_relative_path":"master/fft_research_master_20261009/additions/0216_review_completion_and_extensions/baseline_queue2_main136/source_texts/083_86f6a5c8be17e1e7.inert.txt","sha256":"86f6a5c8be17e1e75f3e55f5f5b8bf14996d29e95cdeccc06ece06254e6b0530","inspection":"Theorem and/or accepted audit read as inert text in this pass; no supplied program executed, imported, compiled or AST-parsed."}]</t>
  </si>
  <si>
    <t>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</si>
  <si>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Q06 compiler acceptance is separate. Q06: Proof closed. Macro compiler retained; paid dyadic prefix balancing added in S1.
Prior dated record, preserved verbatim:
Q06: Proof closed. Macro compiler retained; paid dyadic prefix balancing added in S1.</t>
  </si>
  <si>
    <t>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t>
  </si>
  <si>
    <t>Q06: Classical perturbation, balancing and tabulation synthesis.</t>
  </si>
  <si>
    <t>[2026-10-13; full status reconciliation]
OPEN / SOURCE-BLOCKED: the exact named source or witness is missing. No failure or acceptance is inferred.
Earlier dated history (preserved verbatim):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t>
  </si>
  <si>
    <t>[2026-10-12 20:45 UTC; source-bound current-status clarification]
Retain ideal uniform-range sampling or expected-linear exact rejection setup, exact field/routing charges, finite-field pivot guards and the positive-depth unitary tree formula (L=0 contributes 1). The four M-GLOBAL-STAGES construction scopes and their recorded finite graph certificates are separately accepted. Q06/STR-Q3’s concrete paid 3–4–5 non-Fourier template family is now independently accepted; that later result does not supply an M-GLOBAL-STAGES Fourier factorization or certify these stage executors/numerical stability. Fourier synthesis, deterministic all-size expander, physical execution, numerical/bit qualification and priority remain separate.
Earlier dated history (preserved):
[2026-10-11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Q06: Need a concrete non-Fourier family with paid envelopes and scaled-template budget. Implementation: Implementation pending</t>
  </si>
  <si>
    <t>[2026-10-12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Earlier dated history (preserved):
R1: exact catalogue/current statements and inherited priority notes screened; original proof and historical novelty unassessed in this pass</t>
  </si>
  <si>
    <t>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t>
  </si>
  <si>
    <t>proved_scoped | REVIEW-13 | Internal scoped outcome. Proof/certificate replay limits: historical_computations_not_replayed: Original executor suites and exact large graph spectral-gap witnesses</t>
  </si>
  <si>
    <r>
      <rPr>
        <rFont val="Arial"/>
        <color rgb="FF1155CC"/>
        <sz val="10.0"/>
        <u/>
      </rPr>
      <t xml:space="preserve">novelity breakthough: Q33
</t>
    </r>
    <r>
      <rPr>
        <rFont val="Arial"/>
        <color rgb="FF1155CC"/>
        <sz val="10.0"/>
        <u/>
      </rPr>
      <t>Research queue 36</t>
    </r>
  </si>
  <si>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
Finite witness construction closed at the two stated sizes</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</si>
  <si>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https://docs.google.com/spreadsheets/d/1BHaGJHkXxf_UfZdyTKF2zrWNFzIP4IvhaqFMj-83BjU/edit#gid=1877766156&amp;range=A36:V36</t>
  </si>
  <si>
    <t>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t>
  </si>
  <si>
    <t>https://docs.google.com/spreadsheets/d/1BHaGJHkXxf_UfZdyTKF2zrWNFzIP4IvhaqFMj-83BjU/edit#gid=1877766156&amp;range=A36:V36</t>
  </si>
  <si>
    <t>accepted_scope_and_proof_review: **Accept as separate stage constructions:**
1. The parity-reordered two-path Green sum, its rank-one Householder modification, and the exact linear-work inverse through a band-two system plus rank-two correction. Algebraically `M^-1=B(B+epsilon A)^-1 A`; the real SPD hypotheses ensure legal pivots. Modular pivots require their own nonzero checks.
2. The random two-path SPD sum, epsilon=1/100, with spectral condition ≤5. For N divisible by 16 and N≥32, the specified probability bound gives every balanced cut at least floor(N/240) singular values ≥1/2500. The two-independent-path proof may fix the first path by simultaneous relabeling. Certifying a sampled graph by dense elimination is separate audit work, not free O(N) setup.
3. The square-grid path sum for even L≥4, N=L², with at least floor(L/15) singular values ≥1/2500 in every balanced cut and condition ≤5. This is order-robust growing rank of order sqrt(N), not linear rank.
4. The Cayley-path/tree-involution construction: exact complex unitarity, linear application and inverse, probabilistic all-order robust cuts under the stated length restriction, and polynomial induced-1-norm growth. Modular unnormalized inverse tests are not unitarity tests.
The edge-matching and singular-value perturbation proofs, grid boundary counting, random-path union bound, Cayley expansion and binary-tree recurrence were checked separately. The parity stage's all-N density statement applies to its positive M; complete density of the Householder-modified S and its inverse was only finite evidence. No stronger all-N density claim is imported.
**Fresh controls:** exact parity inverse identities at N4,8,16; all 12,870 balanced cuts of the 4×4 grid have boundary at least four; separate floating N32 SPD/unitary/involution controls, expressly labelled numerical.
**Current-overlay reconciliation:** Q06's accepted conditional macro compiler is not a proof that any of these stages factors Fourier. It remains necessary to supply the actual target identity, compatible coefficients/masks/routes, paid preparation, and enough stage-count savings. A cheap dense/high-rank operator, even with a cheap inverse and good conditioning, is not a Fourier constructor.
Model/guards/costs: hypotheses: Separate parity, random-path, square-grid and unitary stage families; no equivalence between them
Real/complex SPD or unitary assumptions for condition and singular-value statements
Random-path guarantee: N divisible by16, N&gt;=32; fixed first path justified by relabeling
Grid: even L&gt;=4, N=L^2
Exact solves require legal pivots; modular counterparts retain nonzero guards
Corrections/rejected extensions: retained_corrections: Positive parity M has proved full density; full density of S and inverses is finite evidence
Grid guarantee grows as sqrt(N), whereas random-path success gives linear robust cut counts
rejected_claims: A linear-work high-rank global stage is a Fourier constructor
Q06 conditional macro-compiler closure constructs these target factors
Numerical density of Householder-modified S or its inverse proves all-N density
Dense graph certification is free linear setup</t>
  </si>
  <si>
    <t>fresh_controls: exact_parity_inverse: N: 4
inverse_identity: True
half_rank: 2
N: 8
inverse_identity: True
half_rank: 4
N: 16
inverse_identity: True
half_rank: 8
all_12870_N16_balanced_grid_cuts_min_edges: 4
numerical_results_separate: True
floating_N32_controls: unitarity: 6.661338147750939e-16
involution: 4.440892098500626e-16
SPD_kappa: 4.889750701002904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</si>
  <si>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Actual all-size Fourier identity and compatible masks/scalars/orders
Paid coefficients, routing, preparation and sublogarithmic stage count if seeking an asymptotic improvement
Finite-precision and bit-cost analysis are separate
Current supplement treatment: current_overlay_read: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overlay_reconciliation: Q06 relates to a conditional macro compiler; it does not close M-GLOBAL-STAGES Fourier synthesis.
Packet priority qualification: worldwide_priority: not established; no fresh priority claim
Historical gaps and historical current-overlay text are preserved in the consolidated ledger and A:V.</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</si>
  <si>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Broad approximate-algorithm scope within the growing-word model; exact complete-contract priority remains unresolved. Packed transforms, lookup tables and charged data movement/setup have strong antecedents. The comparison target is the combined all-length represented-dyadic relative-l2 contract, not sub-NlogN word work alone. The external OpenAI exact-complex preprint uses a different model and is not a project result.</t>
  </si>
  <si>
    <r>
      <rPr>
        <rFont val="Arial"/>
        <color rgb="FF1155CC"/>
        <sz val="10.0"/>
        <u/>
      </rPr>
      <t xml:space="preserve">novelity breakthough: Q36
</t>
    </r>
    <r>
      <rPr>
        <rFont val="Arial"/>
        <color rgb="FF1155CC"/>
        <sz val="10.0"/>
        <u/>
      </rPr>
      <t xml:space="preserve">Incoming queue 6
</t>
    </r>
    <r>
      <rPr>
        <rFont val="Arial"/>
        <color rgb="FF1155CC"/>
        <sz val="10.0"/>
        <u/>
      </rPr>
      <t>Research queue 39</t>
    </r>
  </si>
  <si>
    <t>[2026-10-11 15:54 UTC; independently accepted conservative two-lane guard]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
Prior dated record, preserved verbatim:
New full paper proof survives two independent read-only reviews at fixed epsilon; no supplied code execution. General merely computable precision schedule must be qualified by its computation cost.
Related current status (scope, not blanket theorem equivalence):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</si>
  <si>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[2026-10-11 15:54 UTC; independently accepted conservative two-lane guard]
Independent source-bound proof audit of packing/address/carry capacity, paid preparation and fallback, unchanged rounding/error, and wrapper constants. Fresh controls include 8,390,656 parameter cases, 841,533 old-domain P checks, 57,008 lane/catalogue identities and 66,064 synthetic Cartesian entries. These are finite falsification controls, not theorem-sized builds or benchmarks. No supplied program was executed. External human/journal review is not established.
Prior dated record, preserved verbatim:
[2026-10-11; publication-readiness reconciliation] The later Q01 deterministic source/dependency audit verifies the accepted packed-backend, all-length interpolation/fallback and optional split-table bindings. ALG-033 three-grid aggregation and coordinate medians are not dependencies. This adds provenance/model clarity, not a new theorem or production executor; fixed precision/range and growing-word qualifications remain. No external human specialist or journal review is documented in the available evidence; independent agent checks are distinct from external peer review.
Prior dated record, preserved verbatim:
R2 follow-up reconciliation: P2148 model-by-model comparisons read. Chan, Fürer and finite-precision DFT statements are separated; the official OpenAI preprint attribution, statement and model are verified, not its correctness. No complete-contract priority clearance.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</si>
  <si>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</si>
  <si>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Accepted cold all-length O(N(t+log log N)) word work, O(N) words, deterministic relative-l2 error &lt;=2^-t for represented dyadics with polynomial dynamic range, supplied 2&lt;=t&lt;=ceil(log2(N+1)). Historical dyadic predecessor is preserved in the linked canonical row. Latest Q01 response-table refinement changes preparation entries, not the total bound. Lineage: the current bound combines the earlier all-length interpolation compiler with DYADIC_PACKED_THEOREM.md and CONDITIONAL_ALL_LENGTH_THEOREM.md, accepted in ALL_LENGTH_INDEPENDENT_ACCEPTANCE.md. The earlier compiler alone does not state this stronger bound. The optional O(N^(1/8)) preparation refinement is dyadic-backend-only.</t>
  </si>
  <si>
    <t>Address-capable word RAM w=Theta(log N), integer arithmetic/shifts/division; coefficients use O(log N+p) bits. Finite binary input and efficiently available precision parameter.</t>
  </si>
  <si>
    <t>[2026-10-13; full status reconciliation]
Named scope CLOSED using existing recorded independent acceptance / exclusion; this reconciliation is not a new full proof audit. independently_accepted
Earlier dated history (preserved verbatim):
independently_accepted tw G([[A,E],[P,0]]) &gt;= ceil(N/4)-1 for totally nonsingular N by N targets. Fixed h-vertex-minor-free extensions require Q&gt;=ceil(N/4)^2/h^3. Every target has a planar maximum-degree-four realization with M=3N^2+2N.</t>
  </si>
  <si>
    <r>
      <rPr>
        <rFont val="Arial"/>
        <color rgb="FF1155CC"/>
        <sz val="10.0"/>
        <u/>
      </rPr>
      <t xml:space="preserve">novelity breakthough: SCHUR-V28
</t>
    </r>
    <r>
      <rPr>
        <rFont val="Arial"/>
        <color rgb="FF1155CC"/>
        <sz val="10.0"/>
        <u/>
      </rPr>
      <t xml:space="preserve">Incoming queue 8
</t>
    </r>
    <r>
      <rPr>
        <rFont val="Arial"/>
        <color rgb="FF1155CC"/>
        <sz val="10.0"/>
        <u/>
      </rPr>
      <t>Research queue 41</t>
    </r>
  </si>
  <si>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Historical dyadic predecessor: Dyadic only. At polynomially small accuracy block size constant and saving disappears. Prototype high-precision tests generate entries on demand and force inadmissible small-N radices; toy eager tables only, no production benchmark or complete implementation verification.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
Current accepted all-length composition: every length N&gt;=2 (N=1 copied), represented-input relative-l2 error, supplied 2&lt;=t&lt;=ceil(log2(N+1)), growing Theta(log N)-bit multiplication/division RAM, and paid cold setup/output. The historical “Dyadic only” restriction does not apply to this current composition. At t=Theta(log N) the current bound is O(N log N). No bit-complexity, production-speed or external OpenAI proof-validation claim.</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</si>
  <si>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</si>
  <si>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t>[2026-10-12 00:22 UTC; bounded F132 primary-source model comparison]
[2026-10-12; bounded F132 same-model comparison; independently accepted bounded source/model comparison]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P2148_FG2009_LEAD: Fredriksson and Grabowski: Fast Convolutions and Their Applications in Approximate String Matching | https://citeseerx.ist.psu.edu/document?doi=c30b3abbb0106450853236609748fcb87bdf4f0e&amp;repid=rep1&amp;type=pdf
P2148_OPENAI2026: OpenAI: An explicit power saving for the exact discrete Fourier transform | https://github.com/openai/math/blob/fd4aeeb2ee4fc729c18d98444fed42fd0529eeeb/preprints/An-explicit-power-saving-for-the-exact-discrete-Fourier-transform-September-25-2026/main.pdf</t>
  </si>
  <si>
    <t>["F057"]</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</si>
  <si>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https://github.com/AgentSlop-Si/research/blob/main/math/archive/objects/a1/a18a347674000c77f29ad86d5ffad2986b4f1091bcb25a3f9487905216a09f84__THEORY.md | export SHA256 a18a347674000c77f29ad86d5ffad2986b4f1091bcb25a3f9487905216a09f84
https://github.com/AgentSlop-Si/research/blob/main/math/archive/objects/8c/8c8c167152c1746082541489f6989eed1f24646222b8634aa50bc93b0ec7af8b__README.md | export SHA256 8c8c167152c1746082541489f6989eed1f24646222b8634aa50bc93b0ec7af8b
https://github.com/AgentSlop-Si/research/blob/main/math/archive/objects/4f/4f041d4bb219cc417ec92511463e28ea954cbec8258d2652a88fdb325a12ff40__norm_tabulation_review.md | export SHA256 4f041d4bb219cc417ec92511463e28ea954cbec8258d2652a88fdb325a12ff40
Q01 current accepted scope: https://docs.google.com/spreadsheets/d/1BHaGJHkXxf_UfZdyTKF2zrWNFzIP4IvhaqFMj-83BjU/edit#gid=1877766156&amp;range=A4:V4
Q06 current accepted scope: https://docs.google.com/spreadsheets/d/1BHaGJHkXxf_UfZdyTKF2zrWNFzIP4IvhaqFMj-83BjU/edit#gid=1877766156&amp;range=A9:V9
Q09 current accepted scope: https://docs.google.com/spreadsheets/d/1BHaGJHkXxf_UfZdyTKF2zrWNFzIP4IvhaqFMj-83BjU/edit#gid=1877766156&amp;range=A12:V12
Q10 current accepted scope: https://docs.google.com/spreadsheets/d/1BHaGJHkXxf_UfZdyTKF2zrWNFzIP4IvhaqFMj-83BjU/edit#gid=1877766156&amp;range=A13:V13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</si>
  <si>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t>
  </si>
  <si>
    <t>[2026-10-13; full status reconciliation]
CLOSED: the accepted named scope is complete. No concrete unfinished task at that same scope is recorded; broader work and novelty remain separate.
Earlier dated history (preserved verbatim):
Existing restricted theorem accepted; editorial-credit gate independently accepted and closed. Priority/publication and separate construction/cost gates remain unresolved.</t>
  </si>
  <si>
    <t>Incoming queue 32</t>
  </si>
  <si>
    <t>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t>
  </si>
  <si>
    <t>Potential substantive normwise finite-word synthesis; standard Four-Russians mechanism. No model-matched priority clearance, and word complexity cannot be compared as scalar arithmetic.</t>
  </si>
  <si>
    <t>Window bound superseded by stronger cutoffs in narrower families; filter sharpness is not existence. Other Gram/real-resolvent evaluator subclaims algorithmic.</t>
  </si>
  <si>
    <t>[2026-10-12 00:22 UTC; bounded F132 primary-source model comparison]
[2026-10-12; bounded F132 same-model comparison; independently accepted bounded source/model comparison]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</si>
  <si>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Final finite-word proof and eager numerical implementation are different milestones.; External model/priority comparison remains open.</t>
  </si>
  <si>
    <t>[{"archive_relative_path":"master/fft_research_master_20261009/additions/1825/window_audit/WINDOW_AUDIT.md","sha256":"e6c5412e93558593cfe9033fef4adc49ec3a3735dc460fbd77e70fa3b354d049","inspection":"Theorem and/or accepted audit read as inert text in this pass; no supplied program executed, imported, compiled or AST-parsed."},{"archive_relative_path":"master/fft_research_master_20261009/additions/1807/bilateral_audit/BILATERAL_TAIL_GATE_AUDIT.md","sha256":"56ed2268a5af40fede665b71a154f414fb0fd8ed3cff742ebda0c3cb1aaa8f04","inspection":"Theorem and/or accepted audit read as inert text in this pass; no supplied program executed, imported, compiled or AST-parsed."},{"archive_relative_path":"master/fft_research_master_20261009/additions/1807/phase22_audit/PHASE22_AUDIT.md","sha256":"de3dd807315123c8ac51041334ae6ba416f032a406a9b233f8ec32c4d1a6998e","inspection":"Theorem and/or accepted audit read as inert text in this pass; no supplied program executed, imported, compiled or AST-parsed."}]</t>
  </si>
  <si>
    <t>No established new theorem at the unproved/failed target level. Standard divide-and-conquer/accounting, useful target specification, unranked.</t>
  </si>
  <si>
    <t>Transparent macro replay with unitary resets transfers suitable exact sub-NlogN local primitive into stated stable circuit model. Separately, sqrt-size children of total mass rho N and O(N) paid overhead imply O(N) if rho&lt;1, O(Nloglog N) if rho=1, O(N(log N)^log2 rho) for 1&lt;rho&lt;2; rho=2 restores NlogN.</t>
  </si>
  <si>
    <t>Conditional exact supplied-root arithmetic; numerical stability needs separately bounded intermediates/precision.</t>
  </si>
  <si>
    <t>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t>
  </si>
  <si>
    <t>Theorem register 12</t>
  </si>
  <si>
    <t>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</si>
  <si>
    <t>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Full guards remain in the cited source row.</t>
  </si>
  <si>
    <t>See Q29 for the broader composite extension.; Lubinsky–Saff full mathematical body checked: RS recurrence/self-reciprocity, root-of-unity factorization, static multiplicities and derivative restatements are classical. Exact moving-z local splitting, ordinary-discriminant…</t>
  </si>
  <si>
    <t>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t>
  </si>
  <si>
    <t>Proof closed; Hermite disk exclusion and half-order guard removal retained. Composite residual squarefreeness remains a guard.</t>
  </si>
  <si>
    <t>Theorem register 13</t>
  </si>
  <si>
    <t>proved_scoped | REVIEW-13 | Internal scoped outcome. Proof/certificate replay limits: historical_computations_not_replayed: Full phase22 sample banks and polynomial 11x9 gate collapse/irreducibility suite
Source identity/access boundary: 
Documented sanitized exports: e6c5412e93558593cfe9033fef4adc49ec3a3735dc460fbd77e70fa3b354d049. Original-byte gaps remain preserved.</t>
  </si>
  <si>
    <t>Follow the broader Q29 composite extension only after declaring the exact content/residual-squarefreeness and prime-support guards to prove. Preserve the accepted Hermite disk and half-order guard results. Credit Lubinsky–Saff static RS inputs and keep moving-root discriminant claims and historical-priority comparison separate.</t>
  </si>
  <si>
    <t>An exact proof or counterexample for the declared composite/prime-support scope, or a precise missing guard. No all-composite conclusion from accepted fixed-base or b27 residual results.</t>
  </si>
  <si>
    <t>Keep common-good-component and no repeated-prime assumptions.; Lubinsky–Saff Theorem 3.2 directly supplies the chirp Hankel determinant, shifted RS annihilator and forced-diagonal product after explicit maps. Retain only specified legal-node/resonance/minimum and guarded…</t>
  </si>
  <si>
    <t>accepted_scope_and_proof_review: **Accept:** the three-sided interval-window lemma and the strengthened necessary `N≤9r²+7r` for r≥1, natural or affine coprime-stride Fourier input order, arbitrary output order, and four oriented budgets ≤r. Inverse-stage use requires invertibility. Arbitrary input orders require actual block ranks rather than a Vandermonde substitution.
The kernel/image argument establishes all three window inequalities. Prefix/suffix windows force first/last marked positions, bounded gaps force `N≤9r²+7r+1`, and equality would put disjoint first/last label sets in the same positions, giving the strict one-unit improvement. The N16 rank-one survivor establishes only necessary-filter sharpness.
**Accept separately:** the bilateral tail inequalities need selected-column full rank (in particular invertible C), consecutive Fourier restrictions and the stated orientations. For even N≥4 and fixed real invertible A, the one-complex-mask architecture exists with real invertible B iff each A column is a reflection eigenvector. Disconnected Gram support is only necessary. Bilinear Gram gates use transpose, not conjugate transpose; nonzero diagonal/entry and square-root guards are essential for the stated recovery routine.
**Fresh controls:** all N8 permutations give 15,728 complete-window survivors; the displayed N16 filter witness passes; 320 tail inequalities pass; the N8 boundary-lock counterexample has rank five with nonzero boundary determinant. The boundary-lock equivalence begins at N≥9.
**Boundary:** filter success, Gram congruence and selected calibration do not prove Fourier equality. Fresh-random oracle soundness requires a fixed linear candidate. The historical `apply_R` per-entry power setup is not uniformly linear without the advancing-power repair. Stronger accepted cutoffs in narrower families are not displaced by this window result.
Model/guards/costs: hypotheses: r&gt;=1 for N&lt;=9r^2+7r
Natural/affine coprime-stride input Fourier order; arbitrary output order
Invertible C or independent selected columns for bilateral tail use
Even N&gt;=4 and real invertible A,B in the one-complex-mask classification
Nonzero ratios/anchors and working-field square roots for specified Gram recovery
Corrections/rejected extensions: retained_corrections: Use actual ranks for arbitrary endpoints
N8 boundary-lock counterexample retained
Fixed linear candidate and fresh independent uniform challenges required for oracle soundness
Advancing root powers repair linear preparation; repeated powers do not prove it
rejected_claims: N16 filter survival proves factorization existence
Vandermonde rank replacement applies after arbitrary input reorder
Disconnected Gram support is sufficient
Boundary-lock equivalence extends to N8
Bilinear Gram equality plus one calibrated entry certifies Fourier</t>
  </si>
  <si>
    <t>Proof closed; Common-prime content carry and guarded odd legal-bank minima retained.</t>
  </si>
  <si>
    <t>Standard divide-and-conquer/accounting, useful target specification, unranked.</t>
  </si>
  <si>
    <t>Theorem register 14</t>
  </si>
  <si>
    <t>fresh_controls: N16_filter_pass: True
N8_all_permutations_surviving: 15728
tail_inequalities: 320
N8_boundary_lock_counterexample_rank: 5
boundary_determinant_mod17: 16
real_one_mask_identity_left_veto: I has disconnected Gram but its e1 is not reflection eigenvector for N&gt;=4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</si>
  <si>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Audit a specifically declared extension of the common-prime content carry or legal scalar-bank minimum under the same-good-component and unramified-prime assumptions. Credit the mapped Lubinsky–Saff Theorem3.2 Hankel determinant, shifted annihilator and forced-diagonal product; repeated-prime transfer remains separate.</t>
  </si>
  <si>
    <t>remaining_obligations: No missing lemma for window/tail/classification scope
Full coefficient compatibility is separate; stronger narrower cutoffs remain applicable
Current supplement treatment: current_overlay_read: proof: 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
priority: 
remaining_obligations: No new current closure; historical limitations remain.
overlay_reconciliation: Historical window, tail and real-Gram models remain distinct, with all guards preserved.
Packet priority qualification: worldwide_priority: not established; no fresh priority claim
Historical gaps and historical current-overlay text are preserved in the consolidated ledger and A:V.</t>
  </si>
  <si>
    <t>An exact legality/content implication with every field, prime and shared-component guard, or a concrete obstruction. Preserve the accepted guarded theorem and do not infer repeated-prime or unrestricted-bank closure.</t>
  </si>
  <si>
    <t>D | known mechanism / engineering / attributed input</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</si>
  <si>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</si>
  <si>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Known mechanism / supporting classical tool</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</si>
  <si>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C05/F018/Q04, limited to the routed separator/correction theorem. Delvaux–Van Barel 2008 comparison is complete; further exact source comparison remains separate from Q33 finite-stage reconstruction. This is not theorem equivalence.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</si>
  <si>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Known inputs and exact classical reductions, with no discovery credit. Cite Sawa–Uchida arXiv v1 Theorem 4.8/(4.13), or final journal Theorem 3.6/(3.6), with the explicit parity pullback. Ordinary derivative and q-difference discriminants are different invariants.</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</si>
  <si>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Proof closed; Accepted 9^r separator cutoff retained. New autocorrelation-deficit theorem adds asymmetric arbitrary-abelian block bounds and legal p-coprime trimming. [2026-10-10; reviewed 14:53 cycle] Correction bridge independently accepted for complex flat unitaries: r…</t>
  </si>
  <si>
    <t>Theorem register 15</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</si>
  <si>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Workflow/intake triage only; scope comes from its current source row and is not an independent theorem assessment. Triage from recorded evidence, 2026-10-12; not a proof or novelty probability.</t>
  </si>
  <si>
    <t>Root-of-unity q-Lucas factorization H_(Ad+b)(z;ω)=(1+z^d)^AH_b(z;ω) is known; continuous q-Hermite equivalent explicitly appears as equation (2.8) of Atakishiyeva–Atakishiyev–Koornwinder.
General q→1 Hermite degeneration and Disc He_A=product j^j are classical. Standalone Disc J follows from Sawa–Uchida Theorem 4.8 under parity/quadratic pullback to adjacent quasi-Laguerre.
Characteristic-p U′V−UV′−yUV=−y^p identity used in overlap proof is a hook-partition specialization of known pseudo-Wronskian equivalence and Hermite congruence.
The project applies the classical q→1 Hermite leading part to obtain Disc T_n=(q−1)^(n(n−1)/2)E_n with E_n(1)=product j^j; this proves squarefreeness at primitive p^a-th roots when n&lt;p. The half-degree p^a target for a&gt;1 is not covered.</t>
  </si>
  <si>
    <t>Primary-source normalization comparisons distinguish fixed-q identities and terminal polynomials from the moving-q local RS theorem.</t>
  </si>
  <si>
    <t>Prior existence of each ingredient does not alone show the complete fixed-root local coefficient/application is old.
No new current closure; historical limitations remain.</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</si>
  <si>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routed inverse-branch separator/correction theorem with a named further primary source, matching routing, sparsity, correction rank and endpoint grammar. The final Delvaux–Van Barel 2008 comparison is complete. Keep Q33 finite-stage certificate reconstruction and its unavailable historical cases separate.</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</si>
  <si>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exact theorem/hypothesis map or qualified nonmatch/access blocker for the restricted representation. No unrestricted FFT/runtime lower bound or new finite replay is inferred.</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</si>
  <si>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t>
  </si>
  <si>
    <t>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</si>
  <si>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Theorem register 16</t>
  </si>
  <si>
    <t>["F087"]</t>
  </si>
  <si>
    <t>Known/derived from established theory. Must be attributed and unranked.</t>
  </si>
  <si>
    <t>The paid3-4-5 non-Fourier template family is already constructed and accepted. Eager/numerical execution, an implemented certified interface and production performance remain open. The conditional macro compiler and paid balancing premises remain mandatory.</t>
  </si>
  <si>
    <t>The accepted conditioned macro compiler now has the paid3-4-5 non-Fourier template construction and dyadic prefix balancing. This closes the missing-family stage while preserving implementation and conditioning requirements.</t>
  </si>
  <si>
    <t>Theorem register 17</t>
  </si>
  <si>
    <t>Do not count as a newly discovered general theorem. Standard general mechanism with useful explicit denominator/application; no claim of a new trace-duality theorem.</t>
  </si>
  <si>
    <t>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</si>
  <si>
    <t>Does not improve stronger existentialN17 cutoff; nonaffine endpoints require actual blockrank. Internal-phase finite exclusions remain fixed generator families.</t>
  </si>
  <si>
    <t>For nonzero M=sum m_jζ_d^j in O=Z[ζ_d], c=gcd(m_j)&gt;0 and I(M)=sum_(a∈(Z/dZ)^*)Oσ_a(M), one has dcO⊆I(M)⊆cO and I(M)O[1/d]=cO[1/d]. An explicit trace-dual construction gives W∈O with sum_aσ_a(W)σ_a(M)=dc. Consequently a certificate with right side d^L exists iff c has no prime divisor outside d.</t>
  </si>
  <si>
    <t>Every cyclotomic integer, d≥2; separate from conjectured Gaussian special behavior.</t>
  </si>
  <si>
    <t>Does not produce a pure d-power right side without already knowing the unknown content support.
Q03: Keep common-good-component and no repeated-prime assumptions. Implementation: Implementation pending</t>
  </si>
  <si>
    <t>[{"archive_relative_path":"master/fft_research_master_20261009/additions/2115/multistage/research/MULTISTAGE_PHASE28_AUDIT.md","sha256":"6820cf31449104ae3066ddc38d4b2f578199884c4ad80ca8681f7c58fd21d031","inspection":"Theorem and/or accepted audit read as inert text in this pass; no supplied program executed, imported, compiled or AST-parsed."}]</t>
  </si>
  <si>
    <t>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</si>
  <si>
    <t>proved_scoped | REVIEW-13 | Internal scoped outcome. Proof/certificate replay limits: historical_computations_not_replayed: Original boundary-witness construction suite
Phase28 fixed-family all-coupling Bezout and moment certificate suite
Source identity/access boundary: 
Documented sanitized exports: 6820cf31449104ae3066ddc38d4b2f578199884c4ad80ca8681f7c58fd21d031. Original-byte gaps remain preserved.</t>
  </si>
  <si>
    <t>Standard general mechanism with useful explicit denominator/application; no claim of a new trace-duality theorem.</t>
  </si>
  <si>
    <t>Theorem register 18</t>
  </si>
  <si>
    <t>accepted_scope_and_proof_review: **Accept:** an interior W-window of an order-r quasiseparable matrix has annihilator dimension at least W−2r, without invertibility or nonzero-generator assumptions. A full-row-rank s×w coefficient space, w≤N and primitive root, has nonzero Casoratian `z^(s(s-1)/2) Q(z)` with `degree Q≤s(w-s)`. Cauchy–Binet gives the degree bounds; choosing distinct leading degrees gives a nonzero Vandermonde top coefficient.
The boundary witness uses a prefix output window: at rank one, four output positions leave at most twelve footprint hits and three polynomial exceptions among N−2 input windows, leaving at least N−17 witnesses. Hence N≥18 is accepted. This improves an explicit witness threshold, not the stronger historical N≥17 existential cutoff.
The three-stage necessary bound is `rank T[I,J]≤2r1+2r3+r2+k(layout)`, refined to `b(J)r1+b(I)r3+r2+k` at boundaries. Strict-separation deletion and compression prove it. Natural/affine endpoints permit the Fourier Vandermonde rank replacement; arbitrary endpoints require the actual rank. Random-layout expectation is not a high-probability theorem.
**Fresh controls:** 90 local kernel cases, 60 exact nonzero monomial Casoratians, and 106 actual three-stage boundary-aware window inequalities. The historical explicit witness program and fixed-family Phase28 all-coupling certificate suite were not replayed here.
**Boundary:** Phase28 moment/monomial-equivalence and all-coupling exclusions concern fixed generator families. Freely changing outer mixers or non-affine Green sums need not obey this common-coordinate quasiseparable grammar. Forward linear-work application does not imply a cheap inverse or paid parameter synthesis.
Model/guards/costs: hypotheses: Two exterior quasiseparable cut budgets; no invertibility needed for local kernel bound
Full-row-rank s-by-w coefficient space, w&lt;=N, primitive root for Casoratian nonvanishing
Natural/affine Fourier endpoints for Vandermonde block ranks
Actual common-coordinate three-stage layout and specified middle separation-deletion count
Corrections/rejected extensions: retained_corrections: Boundary exterior-side counts sharpen the two outer budgets
Nonaffine target endpoints require actual rank
Source setup sorting/separate root powers are not automatically linear preparation
rejected_claims: N18 explicit witness improves the already stronger N17 existential cutoff
A random-layout expected count is a high-probability theorem
Arbitrary nonaffine Green sums fit this quasiseparable grammar
Fixed-family all-coupling veto excludes retuned mixers</t>
  </si>
  <si>
    <t>fresh_controls: local_kernel_cases: 90
exact_monomial_Casoratians: 60
three_stage_window_cases: 106
boundary_rank_one_threshold: 18
boundary_witness_program_replayed: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</si>
  <si>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lemma for the displayed rank/degree and layout bounds
No uniform product construction or unrestricted runtime lower bound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 witness and separately fixed Phase28 families keep their original scopes.
Packet priority qualification: worldwide_priority: not established; no fresh priority claim
Historical gaps and historical current-overlay text are preserved in the consolidated ledger and A:V.</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</si>
  <si>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Row-specific inherited assessment: Possibly original printed formula/application; proof mechanisms standard. Later generalization demotes a uniquely Hankel or broad-new-elimination interpretation, not the theorem correctness.</t>
  </si>
  <si>
    <t>Does not give a uniform growing-degree stability theorem.; General spectral mechanism is classical; RS specialization priority unresolved.</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</si>
  <si>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</si>
  <si>
    <t>Proof closed; Fixed-degree full cluster singular spectrum added; constants remain degree-dependent.</t>
  </si>
  <si>
    <t>Theorem register 19</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</si>
  <si>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R1: exact catalogue statement, proof/status qualifiers and current related overlays screened; full proof and model-matched external novelty unassessed for this row in this pass</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</si>
  <si>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</si>
  <si>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[2026-10-11 19:40 UTC; reviewed consolidation]
Current accepted P02/R15 scope: fixed formal degree, arbitrary commutative rings; field evaluator claims separately guarded.
Earlier dated history (preserved):
Integral polynomial identities under fixed formal degree. General arbitrary-matrix extension has an assessment-level proof; Hankel specialization has a separate accepted audit.</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</si>
  <si>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</si>
  <si>
    <t>["F129"]</t>
  </si>
  <si>
    <t>["Q24"]</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</si>
  <si>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</si>
  <si>
    <t>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</si>
  <si>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source theorem analytically inspected; independent audit pending</t>
  </si>
  <si>
    <t>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t>
  </si>
  <si>
    <t>No matching m+1 construction, additive-sum bound, or shared-DAG bound. A classical multiscale product fuses into one O(N) Green solve, so factor count is not runtime. Independent checking of field and stride degeneracies, plus focused priority comparison, remain open.</t>
  </si>
  <si>
    <t>[{"archive_relative_path":"library_delta_extracted/fft_hero17_phase15_multiscale_weyl_chirp_2026-10-10/PROOF_CERTIFICATE.md","sha256":"0a34eb5ca19110bb3bfd2da495ad219dbe869146473cc8639ff07981f1182d7f","inspection":"Latest Library source theorem read as inert text in full; analytic scope checked, but no separate independent audit located and supplied code/certificate scripts not executed."}]</t>
  </si>
  <si>
    <t>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t>
  </si>
  <si>
    <t>Theorem register 20</t>
  </si>
  <si>
    <t>Possibly original printed formula/application; proof mechanisms standard. Later generalization demotes a uniquely Hankel or broad-new-elimination interpretation, not the theorem correctness.</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</si>
  <si>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SCREENED ONLY: exact statement/status checked; external historical novelty unassessed for this row in this pass</t>
  </si>
  <si>
    <t>NEW-16::order-p3</t>
  </si>
  <si>
    <t>Closed only for this named stage. Remaining research is recorded in parent NEW-16.</t>
  </si>
  <si>
    <t>PREFIX order-p³ structural review</t>
  </si>
  <si>
    <t>[2026-10-13; full status reconciliation]
CLOSED: this named stage is complete; a broader parent or distinct successor can remain open.
Earlier dated history (preserved verbatim):
Completed scoped milestone</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</si>
  <si>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Q24: Proof closed. Full Weyl-support/parity proof and strict dyadic chirp L≥m+1 barrier reconstructed with fresh controls.</t>
  </si>
  <si>
    <t>Every group P of order p³ accepted; optimizer/count/escape p(p−1).</t>
  </si>
  <si>
    <t>Completed</t>
  </si>
  <si>
    <t>Do not count as a newly discovered general theorem. Classical Cooley–Tukey + tabulation; no originality claim.</t>
  </si>
  <si>
    <t>Q24: Final Delvaux–Van Barel 2008 comparison complete. literal grammar equality case obstruction not in DV2008 final; worldwide unresolved. Classical overlap: Section 4, pp.1599-1603: multilevel Fourier hierarchy and standard FFT unitary factorization.
Exact source comparison: PRIMARY-FOURIER. Classical overlap: Section 4, pp.1599-1603: multilevel Fourier hierarchy and standard FFT unitary factorization. Retained: Weyl sparse-inverse support count and strict L&gt;=m+1 pure-shift-resolvent chirp bound. Remaining: Different factor grammar from FFT; no sufficiency or general runtime lower bound.</t>
  </si>
  <si>
    <t>Exact stage identity and scoped approximate analysis accepted; source tests only finite evidence.
Related current status (scope, not blanket theorem equivalence): Q01: Proof closed. Corrected fixed-word theorem; explicit 2 ≤ t ≤ n domain, total encoding and charged multiword fallback.</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</si>
  <si>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</si>
  <si>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libfile_948c6d7a48288191a3645a2e3174895c</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</si>
  <si>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Q24: Literal pure-shift resolvents, Weyl-monomial gauges and actual factorwise invertibility required. No matching construction or runtime lower bound. Implementation: Not applicable to abstract proof</t>
  </si>
  <si>
    <t>This named stage is closed. Low next-cycle priority does not downgrade its correctness or importance. Cap: Latest explicit whole-row status is CLOSED for this named scope; related parent work stays separate. Triage from recorded evidence, 2026-10-12; not a proof or novelty probability.</t>
  </si>
  <si>
    <t>The named scoped stage is recorded CLOSED. This does not close its related parent research.</t>
  </si>
  <si>
    <t>proved_scoped | REVIEW-14 | Internal scoped outcome. Proof/certificate replay limits: review_bindings: matching_reviews/Q24_MULTISCALE_REVIEW.md
matching_reviews/REVIEW_LEDGER.json: R36</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</si>
  <si>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Cooley–Tukey identity exposes a common K-point template; quantization produces fixed absolute-error approximation to F_N x/N for bounded inputs. Polynomial tables constrain grouped width and do not give exact O(N) arbitrary-complex DFT.</t>
  </si>
  <si>
    <t>Preserve completed scoped result and sources; reopen only on new contradictory evidence or an explicitly different target.</t>
  </si>
  <si>
    <t>Dyadic N, |x_i|&lt;=1, bounded fixed-point word input, fixed absolute epsilon on F/N; uniform O(log N)-word RAM.</t>
  </si>
  <si>
    <t>NEW-16::v3-fidelity</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</si>
  <si>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intermediate alphabet grows. A bottom-leaf-only table leaves Theta(N log(N/K)); polynomial binary tables force K=O(log N).
Q01: Final finite-word proof and eager numerical implementation are different milestones. Implementation: Implementation pending</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</si>
  <si>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accepted_scope: Exact Fourier-inverse Weyl support; literal sparse-inverse product count; strict dyadic pure-shift chirp L&gt;=m+1 necessity; binary reshape ranks; positive multiscale Green identity.
Model/guards/costs: model: char(K) does not divide 2N; primitive Nth root, and primitive 2Nth root for N=2^m&gt;=4 chirp; factorwise invertibility; Weyl-monomial gauges only.
cost_ledger: Stage count and tensor rank are not operation lower bounds. The positive geometric-product control has a charged O(N) Green executor.
Corrections/rejected extensions: rejected_or_not_established: No proof m+1 factors suffice.
No arbitrary diagonal, sum-of-branches or unrestricted arithmetic lower bound.</t>
  </si>
  <si>
    <t>PREFIX manuscriptv3 fidelity</t>
  </si>
  <si>
    <t>19-page document fidelity PASS; unchanged accepted mathematics.</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</si>
  <si>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</si>
  <si>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fresh_checks: checks/CHECK_RESULTS.json: multiscale; 24 Gauss lengths, four inverses, ten binary cuts, 3150 stride multisets and positive fusion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</si>
  <si>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</si>
  <si>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libfile_52c4ec3566d081919a0567e9ce18f1e3</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</si>
  <si>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remaining_obligations: Matching construction and external priority remain open.
Current supplement treatment: 
Packet priority qualification: No priority assessment or upgrade in this consolidation.
Historical gaps and historical current-overlay text are preserved in the consolidated ledger and A:V.</t>
  </si>
  <si>
    <t>F020::residual-1-5-2</t>
  </si>
  <si>
    <t>Closed only for this named stage. Remaining research is recorded in parent F020.</t>
  </si>
  <si>
    <t>RS fixed residual certificate</t>
  </si>
  <si>
    <t>Exact fixed(1,5,2), embedding1 reference accepted; general residual preparation excluded.</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</si>
  <si>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</si>
  <si>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libfile_f7c6e9fa6a908191bb1029ec0857171d</t>
  </si>
  <si>
    <t>F020::v3-fidelity</t>
  </si>
  <si>
    <t>RS manuscriptv3 fidelity</t>
  </si>
  <si>
    <t>Editorial fidelity PASS; no new mathematical or priority claim.</t>
  </si>
  <si>
    <t>Classical Cooley–Tukey + tabulation; no originality claim.</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</si>
  <si>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</si>
  <si>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libfile_a270ebd76dd08191a723d2001355cc6c</t>
  </si>
  <si>
    <t>Q13::antecedent-comparison</t>
  </si>
  <si>
    <t>Do not count as a newly discovered general theorem. Explicit forms of known Ailon/Morgenstern methods; unranked.</t>
  </si>
  <si>
    <t>Closed only for this named stage. Remaining research is recorded in parent Q13.</t>
  </si>
  <si>
    <t>CHIRP nine-source comparison</t>
  </si>
  <si>
    <t>Scoped classical lower bounds and exact finite-circuit counts remain accepted as attributed inputs. The later primary-source model audit confirms: Morgenstern is bounded-coefficient scalar computation; Ailon's unitary and conditioned results have specific live-coordinate, gate and prefix-condition hypotheses. No automatic lower bound for rounded/data-indexed growing-word integer RAM follows.</t>
  </si>
  <si>
    <t>Nine substantive source comparisons accepted; F6 degree-heading correction required.</t>
  </si>
  <si>
    <t>In-place complex unitary gates require sum b_g log2 b_g&gt;=Nlog2 N; bounded-entry invertible gates obey N/2 ln N&lt;=sum b_g(ln C+0.5 ln b_g). Field split-radix and radix2 have identical A=Nlog2N,M=(N/2)log2N−N+1 under paid i-multiplication; displayed shear lift adds (N/2)log2N operations.</t>
  </si>
  <si>
    <t>Complex no-extra-workspace unitary or bounded-entry model; exact field finite circuit counts separately.</t>
  </si>
  <si>
    <t>No unrestricted arithmetic, automatic finite-field, or rounded/data-indexed growing-word transfer. Normalization alone does not evade an applicable scale-insensitive conditioned bound, but that bound's gate, workspace and every-prefix condition assumptions must hold. Classical input only; no new FFT impossibility claim.</t>
  </si>
  <si>
    <t>libfile_8d3df32de6fc8191b6dedc3a5bc22a69</t>
  </si>
  <si>
    <t>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t>
  </si>
  <si>
    <t>Q13::bounded-reference</t>
  </si>
  <si>
    <t>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
Later independent target-model review: Library libfile_f3f150b6bdb881919bf568fa32b389e0, archive SHA256 9887536c1b968e698b9ceb7ddf371d269cec1f0d5577c4e2e97c23ec5fa1c2c2; reviewed report SHA256 88c9a0b2886580c6dab6460e528c7c55398a988d11820154749b36665cfa7972. Catalogue T180.</t>
  </si>
  <si>
    <t>CHIRP bounded exact reference</t>
  </si>
  <si>
    <t>Independently accepted bounded dense recognizer; LIMIT is indeterminate.</t>
  </si>
  <si>
    <t>libfile_bdc15bd8232881919496a838a30f85b5</t>
  </si>
  <si>
    <t>Q13::v3-fidelity</t>
  </si>
  <si>
    <t>CHIRP manuscriptv3 fidelity</t>
  </si>
  <si>
    <t>["Q19","Q25"]</t>
  </si>
  <si>
    <t>Editorial fidelity PASS; accepted implementation and antecedent comparisons integrated.</t>
  </si>
  <si>
    <t>libfile_04ee3a47fbe88191ae2bdb01f07b3e8b</t>
  </si>
  <si>
    <t>Explicit forms of known Ailon/Morgenstern methods; unranked.</t>
  </si>
  <si>
    <t>[2026-10-11 22:48 UTC; independently accepted declared-cap resource refusal only]
[2026-10-11; independent bounded acceptance of STR-Q3 declared-cap refusal] Scope-only related implementation evidence: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Keep existing historical novelty unassessed/classical status. Independent review ZIP SHA256 df75e04ba28d9a234da5f4f4c2286a5d3df49582fdc5e594e49d1a56aaa34373.
Earlier dated history (preserved):
SCREENED ONLY: exact statement/status checked; external historical novelty unassessed for this row in this pass</t>
  </si>
  <si>
    <t>Closed finite-probe nonlinear calibration obstruction. No runtime lower bound for a specified implementation class; this is a scope limitation, not an unfinished proof.</t>
  </si>
  <si>
    <t>[2026-10-13; full status reconciliation]
CLOSED: this named stage is complete; a broader parent or distinct successor can remain open.
Earlier dated history (preserved verbatim):
Closed scoped result; classical/model-limited</t>
  </si>
  <si>
    <t>Research queue 13</t>
  </si>
  <si>
    <t>Do not count as a newly discovered general theorem. Application/refinement of standard number theory; no independent priority claim.</t>
  </si>
  <si>
    <t>Prime M=Theta(log N); choose rough cofactor K so Q=MK=4N+N^o(1), gcd(Q,d)=1 for 0&lt;|d|&lt;M. Elementary inclusion–exclusion proves termination; phi(Q)/Q=1−O(1/loglog N) sharpens variance to O(log N/N).</t>
  </si>
  <si>
    <t>Unconditional elementary number theory + word RAM, no prime-gap conjecture.</t>
  </si>
  <si>
    <t>Does not produce a faster exact FFT; finite-size threshold and base coefficient model still matter.
No new current closure; historical limitations remain.</t>
  </si>
  <si>
    <t>STR-Q3::budget-proof</t>
  </si>
  <si>
    <t>Closed only for this named stage. Remaining research is recorded in parent STR-Q3.</t>
  </si>
  <si>
    <t>The s=2 exception is retained. The gap is not claimed sharp across all gauges. No uniform metric bound is established for arbitrary nonunitary endpoints. The new section-nine edit bound still needs an independent audit.</t>
  </si>
  <si>
    <t>Non-Fourier template budget proof</t>
  </si>
  <si>
    <t>Scoped fixed-error growing-word template theorem ACCEPTED.</t>
  </si>
  <si>
    <t>[{"archive_relative_path":"library_delta_extracted/fft_hero0_phase17_two_sided_gauge_2026-10-10/fft_hero0_phase17_two_sided_gauge/THEOREMS.md","sha256":"4223eddb30efb4ab03e48566cfc9268534f69a94e15074984107c39b037c04f8","inspection":"Latest Library source theorem read as inert text in full; analytic scope checked, but no separate independent audit located and supplied code/certificate scripts not executed."}]</t>
  </si>
  <si>
    <t>libfile_ac86a61a4a7c819197c3f9ae972d9b97</t>
  </si>
  <si>
    <t>STR-Q4::bounded-reference</t>
  </si>
  <si>
    <t>Closed only for this named stage. Remaining research is recorded in parent STR-Q4.</t>
  </si>
  <si>
    <t>Periodic exit bounded reference</t>
  </si>
  <si>
    <t>Repaired reference and limited original timing attribution accepted; production excluded.</t>
  </si>
  <si>
    <t>libfile_8adcc760946481918ffb222281c90e05</t>
  </si>
  <si>
    <t>STR-Q5::bounded-comparison</t>
  </si>
  <si>
    <t>Closed only for this named stage. Remaining research is recorded in parent STR-Q5.</t>
  </si>
  <si>
    <t>Prior-interface repaired composition review</t>
  </si>
  <si>
    <t>Q19: Proof closed. Phase18 curvature energy, forest-holonomy rank and full inherited commutator-spectrum arguments reconstructed and accepted.
Q25: Proof closed. Two-sided gauge spectrum gives rank/edit floor; operator denominator sharpened.</t>
  </si>
  <si>
    <t>Bounded comparison and conservative 1D exact-complex composition accepted.</t>
  </si>
  <si>
    <t>Q19: Specific quantitative synthesis unresolved; classical gauge/switching and spectral mechanisms explicit.
Q25: Classical spectral mechanism; exact application priority unresolved.</t>
  </si>
  <si>
    <t>libfile_3e6100d5e41c81918760fd96ebb06103</t>
  </si>
  <si>
    <t>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</si>
  <si>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proved_scoped | REVIEW-14 | Internal scoped outcome. Proof/certificate replay limits: review_bindings: matching_reviews/Q25_REVIEW.md
matching_reviews/Q19_INTAKE_PROOFS.md: 2.1-2.2, 2.5
matching_reviews/REVIEW_LEDGER.json: R25,R26,R29</t>
  </si>
  <si>
    <t>NF-03::effective-construction</t>
  </si>
  <si>
    <t>Closed only for this named stage. Remaining research is recorded in parent NF-03.</t>
  </si>
  <si>
    <t>NF-03 effective even-pole construction</t>
  </si>
  <si>
    <t>accepted_scope: Paired monomial normalizer; exact arbitrary-invertible-endpoint exclusion for even s&gt;=4; phase-gauge metric floors; fixed-gauge projection; uniform rank/edit budget; generic full-rank specialization.
Model/guards/costs: model: N=s^2, even s&gt;=4, half-grid involution, commuting reference. Metric results require complex unitary diagonal endpoints. s=2 is an explicit exception.
cost_ledger: Occurrence-wise edits give rank &lt;=k only with legal actual/reference inverse factors. Operator floor denominator N-2k for 2k&lt;N; relative Frobenius denominator N. Exact uniform count ceil(N(1-rho)/8); generic count N/2 is not uniform.
Corrections/rejected extensions: rejected_or_not_established: No arbitrary nonunitary endpoint metric floor.
No all-gauge full-rank defect or unrestricted FFT time lower bound.</t>
  </si>
  <si>
    <t>All-even effective construction accepted; poor conditioning/preparation explicitly charged.</t>
  </si>
  <si>
    <t>fresh_checks: checks/CHECK_RESULTS.json: two_sided_gauges; 180 normalizer controls, four exact joint Gram projectors, four identity-gauge rank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</si>
  <si>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libfile_61fd519436948191a369c3fcfb4a1354</t>
  </si>
  <si>
    <t>remaining_obligations: General curvature-bearing constructions and certified finite-precision implementations remain separate.
Current supplement treatment: 
Packet priority qualification: No priority assessment or upgrade in this consolidation.
Historical gaps and historical current-overlay text are preserved in the consolidated ledger and A:V.</t>
  </si>
  <si>
    <t>AESGR-20261011::finite-B4</t>
  </si>
  <si>
    <t>Closed only for this named stage. Remaining research is recorded in parent AESGR-20261011.</t>
  </si>
  <si>
    <t>AESGR finite four-point experiment</t>
  </si>
  <si>
    <t>B4depth4 exact macro and repaired prepared-certificate API accepted.</t>
  </si>
  <si>
    <t>libfile_8ae8dc3f6640819188900ecc227ea1bd</t>
  </si>
  <si>
    <t>ALG-051</t>
  </si>
  <si>
    <t>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t>
  </si>
  <si>
    <t>Closed scoped algebraic linearization only. Boolean finite domains lack the required open-set argument; branch finding and zero denominators remain outside this closure.</t>
  </si>
  <si>
    <t>Adaptive and nonlinear linearization gate</t>
  </si>
  <si>
    <t>Accepted scoped algebraic linearization. Related current status (scope, not blanket theorem equivalence): Q10: Proof closed. Nonlinear calibration obstruction extended to every finite Weyl/scalar-closed probe family.</t>
  </si>
  <si>
    <r>
      <rPr>
        <rFont val="Arial"/>
        <color rgb="FF1155CC"/>
        <sz val="10.0"/>
        <u/>
      </rPr>
      <t xml:space="preserve">Catalogue: ALG-051
</t>
    </r>
    <r>
      <rPr>
        <rFont val="Arial"/>
        <color rgb="FF1155CC"/>
        <sz val="10.0"/>
        <u/>
      </rPr>
      <t>novelity breakthough: ALG-051</t>
    </r>
  </si>
  <si>
    <t>https://github.com/AgentSlop-Si/research/blob/main/math/archive/objects/a2/a2601a42975c46c8957a02d8b23ca8c8278cba59c1ebc69b0de69c1bf9ba2c7a__24_a2601a42975c46c8.md | export SHA256 a2601a42975c46c8957a02d8b23ca8c8278cba59c1ebc69b0de69c1bf9ba2c7a Q10…</t>
  </si>
  <si>
    <t>ALG-054</t>
  </si>
  <si>
    <t>Closed exact finite-field theorem only. Full output has Θ(N log N) bits; no bit-complexity breakthrough or practical win is established.</t>
  </si>
  <si>
    <t>Exact binary NTT and affine-alphabet extension</t>
  </si>
  <si>
    <t>Two independent audits accept theorem with explicit imported Frobenius machinery.</t>
  </si>
  <si>
    <r>
      <rPr>
        <rFont val="Arial"/>
        <color rgb="FF1155CC"/>
        <sz val="10.0"/>
        <u/>
      </rPr>
      <t xml:space="preserve">Catalogue: ALG-054
</t>
    </r>
    <r>
      <rPr>
        <rFont val="Arial"/>
        <color rgb="FF1155CC"/>
        <sz val="10.0"/>
        <u/>
      </rPr>
      <t>novelity breakthough: ALG-054</t>
    </r>
  </si>
  <si>
    <t>https://github.com/AgentSlop-Si/research/blob/main/math/archive/objects/37/37ba83e95097b8217456cda82722405fc62e0987e1679084c6b22be4d93cc8ef__EXACT_RESTRICTED_NTT.md | export SHA256 37ba83e95097b8217456cda82722405fc62e0987e1679084c6b22be4d93cc8ef…</t>
  </si>
  <si>
    <t>Application/refinement of standard number theory; no independent priority claim.</t>
  </si>
  <si>
    <t>ALG-073</t>
  </si>
  <si>
    <t>Closed scoped normalization/rounding gate. Monte Carlo confidence is not verification of this run and is not Las Vegas correctness.</t>
  </si>
  <si>
    <t>Approximate-to-exact integer rounding gate</t>
  </si>
  <si>
    <t>Independent review accepts normalization/error derivation and scoped negative bridge; exhausted-iterator bug repaired.</t>
  </si>
  <si>
    <t>["F015","C12"]</t>
  </si>
  <si>
    <r>
      <rPr>
        <rFont val="Arial"/>
        <color rgb="FF1155CC"/>
        <sz val="10.0"/>
        <u/>
      </rPr>
      <t xml:space="preserve">Catalogue: ALG-073
</t>
    </r>
    <r>
      <rPr>
        <rFont val="Arial"/>
        <color rgb="FF1155CC"/>
        <sz val="10.0"/>
        <u/>
      </rPr>
      <t>novelity breakthough: ALG-073</t>
    </r>
  </si>
  <si>
    <t>Do not count as a newly discovered general theorem. Classical sampling, concentration and FFT pruning. Implementation/engineering combination.</t>
  </si>
  <si>
    <t>Base theorem accepted with later planner corrections; stale/cross-input plans are invalid.
Related current status (scope, not blanket theorem equivalence): Q09: Proof closed. Exact periodic residual-energy gate permits certified omission of the residual.</t>
  </si>
  <si>
    <t>Importance/signed-atom sampling yields fixed-input additive Fourier approximation; exact heads reduce residual mass. Deterministic full-prefix and repaired single-selection planners preserve the promised chosen error contract and complete outputs.</t>
  </si>
  <si>
    <t>Ideal arithmetic or separately audited bounded-word common-scale simulation; input-adaptive sampling, not input-independent linear estimator.</t>
  </si>
  <si>
    <t>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t>
  </si>
  <si>
    <t>Closed fixed-orbit support theorem for odd Fourier. Extra gauges, changed coordinate systems, mixed K or stage products are outside scope, not pending proof of this theorem. Related Q35 broader work remains separate.</t>
  </si>
  <si>
    <t>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</si>
  <si>
    <t>At every odd N&gt;=3, same-K weighted orbit sums have Weyl support at most N(K+1)/2&lt;N², including K=N. Reviewed update: Uniform O(N) exact-field whole-vector average, rank formulas, O(N min(ell+1,K-ell)) sectors and all-odd same-K support exclusion accepted. [2026-10-10T12:13:36Z]…</t>
  </si>
  <si>
    <t>Fusion list 20</t>
  </si>
  <si>
    <t>Accepted; distinct extension, not same as per-fiber cap.</t>
  </si>
  <si>
    <t>Closed finite-probe nonlinear calibration theorem, classical interpolation mechanism. No runtime lower bound is claimed. Q31 shared-jet construction remains a separate green record.</t>
  </si>
  <si>
    <t>Earlier O(N) aggregate algorithm can be better when K0=O(Q). Not all inputs, no free heavy-fiber transforms or future-budget charging.</t>
  </si>
  <si>
    <t>Proof closed; Nonlinear calibration obstruction extended to every finite Weyl/scalar-closed probe family.</t>
  </si>
  <si>
    <t>Theorem register 21</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</si>
  <si>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t>
  </si>
  <si>
    <t>Classical sampling, concentration and FFT pruning. Implementation/engineering combination.</t>
  </si>
  <si>
    <t>[2026-10-13; full status reconciliation]
OPEN: implementation, costing, integration or a stronger extension remains; the earlier accepted scoped result is retained.
Earlier dated history (preserved verbatim):
Noncanonical source/workflow view. Accepted scope, unfinished research and novelty remain separate.</t>
  </si>
  <si>
    <t>Priority triage 52/100</t>
  </si>
  <si>
    <t>Incoming queue 36</t>
  </si>
  <si>
    <t>Source: Incoming queue row 36. Exact source and review identifiers remain in the owning source row.</t>
  </si>
  <si>
    <t>Do not count as a newly discovered general theorem. Classical/inherited Cooley–Tukey endpoint.</t>
  </si>
  <si>
    <t>2026-10-12 23:07 UTC</t>
  </si>
  <si>
    <t>Full M-row frame is exact; normalized synthesis unitary. Shared joint evaluator collapses separate Green scans to inherited mixed-radix Cooley–Tukey.</t>
  </si>
  <si>
    <t>Supplied roots and exact field/normalized-complex coordinates with actual input normalization.</t>
  </si>
  <si>
    <t>Constant-row approximation cannot become exact by uncharged full frame. Physical block map singular values differ from normalized summary map; no hidden free recovered inputs.
No new current closure; historical limitations remain.</t>
  </si>
  <si>
    <t>Q14: Proof closed. Original F015 cap and aggregate theorems freshly reread and independently accepted with fresh exact controls and all guarded Green-domain assumptions.</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</si>
  <si>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</si>
  <si>
    <t>Q14: Classical transform ingredients; exact intermediate-fiber/rejection interface remains unresolved.</t>
  </si>
  <si>
    <t>[2026-10-13; full status reconciliation]
OPEN: a new proof or positive construction remains. Earlier accepted scoped theorems remain complete.
Earlier dated history (preserved verbatim):
Noncanonical source/workflow view. Accepted scope, unfinished research and novelty remain separate.</t>
  </si>
  <si>
    <t>Priority triage 48/100</t>
  </si>
  <si>
    <t>Q14: Resolve exact intermediate-fiber and rejection-interface priority; any bounded-word implementation requires its own complete contract. Implementation: Fresh exact controls independently reviewed; bit complexity, numerical stability and production validation remain separate.</t>
  </si>
  <si>
    <t>Incoming queue 37</t>
  </si>
  <si>
    <t>Source: Incoming queue row 37. Exact source and review identifiers remain in the owning source row.</t>
  </si>
  <si>
    <t>proved_scoped | REVIEW-14 | Internal scoped outcome. Proof/certificate replay limits: review_bindings: matching_reviews/F015_CURRENT_AUDIT.md: 3.4
matching_reviews/F015_INDEPENDENT_REVIEW.md
matching_reviews/F015_REVIEW_LEDGER.json: H07,H08,H11,H14,H15
Source identity/access boundary: 
Documented sanitized exports: 77803ddc6aeb79ee42a1e22c6048090d00db98886db1aef3214c4a9240e70e2b. Original-byte gaps remain preserved.</t>
  </si>
  <si>
    <t>accepted_scope: Exact aggregate-budget recognition sum r_t&lt;=K0 and full outputs on acceptance, with unrestricted individual fiber weight up to M.
Model/guards/costs: model: F015 balanced dyadic exact-field model; public K0 in[0,N]; ell=log2 M; a=max(1,ceil(K0/Q)); B=min(M/2,a ell).
cost_ledger: O(N log(B+2)+QB^2+M ell(1+K0/B)+N log(1+K0/M)); rejecting heavy count&lt;=floor(K0/(B+1))+1. Unsaturated simplification only when B=a ell; K0=O(Q log^c N) gives eventual O_c(N log log N).
Corrections/rejected extensions: rejected_or_not_established: Per-fiber cap class is not equivalent to aggregate class.
Cannot omit last-heavy +1 or charge it to nonexistent accepted budget.
No uniform all-input sub-FFT transform.</t>
  </si>
  <si>
    <t>Incoming queue 38</t>
  </si>
  <si>
    <t>Source: Incoming queue row 38. Exact source and review identifiers remain in the owning source row.</t>
  </si>
  <si>
    <t>Classical/inherited Cooley–Tukey endpoint.</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</si>
  <si>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cap_aggregate_fibers.aggregate_cases;72 cases including zero-budget and heavy-first/heavy-last rejection; true-support oracle and +1 count verified.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</si>
  <si>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Priority triage 33/100</t>
  </si>
  <si>
    <t>Incoming queue 39</t>
  </si>
  <si>
    <t>Source: Incoming queue row 39. Exact source and review identifiers remain in the owning source row.</t>
  </si>
  <si>
    <t>Do not count as a newly discovered general theorem. Finite Heisenberg representation theory is classical; explicit calibrated compiler is supporting.</t>
  </si>
  <si>
    <t>HSH^-1 and HDH^-1 monomial implies H=Mout(I_c tensor F_d^−)Min with cd=N; orientation/calibration fixes actual scalar. Associated compatible interfaces obey m dP dQ&gt;=N.</t>
  </si>
  <si>
    <t>Necessary normal form, not unrestricted converse or cheap application. Supplied action arrays are genuine side information.
No new current closure; historical limitations remain.</t>
  </si>
  <si>
    <t>[2026-10-13; full status reconciliation]
OPEN: source-bound review, replay or implementation validation remains. Earlier accepted scope is retained.
Earlier dated history (preserved verbatim):
Noncanonical source/workflow view. Accepted scope, unfinished research and novelty remain separate.</t>
  </si>
  <si>
    <t>Priority triage 54/100</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</si>
  <si>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Old constant-average O(N) regime remains a distinct better comparator at some parameters.
Same representation, Green and implementation qualifications as F015.
Current supplement treatment: 
Packet priority qualification: No priority assessment or upgrade in this consolidation.
Historical gaps and historical current-overlay text are preserved in the consolidated ledger and A:V.</t>
  </si>
  <si>
    <t>Incoming queue 40</t>
  </si>
  <si>
    <t>Source: Incoming queue row 40. Exact source and review identifiers remain in the owning source row.</t>
  </si>
  <si>
    <t>Finite Heisenberg representation theory is classical; explicit calibrated compiler is supporting.</t>
  </si>
  <si>
    <t>Priority triage 43/100</t>
  </si>
  <si>
    <t>Incoming queue 41</t>
  </si>
  <si>
    <t>Source: Incoming queue row 41. Exact source and review identifiers remain in the owning source row.</t>
  </si>
  <si>
    <t>Do not count as a newly discovered general theorem. Known Weil/Bruhat mathematics; no independent discovery rank.</t>
  </si>
  <si>
    <t>Odd-prime SL2 action: b=0 branch is monomial, otherwise chirp/Fourier/permutation Bruhat form; exact projective scalar recovered. W has unique LUL shear triple (1,−1,1) under this convention.</t>
  </si>
  <si>
    <t>Does not make the remaining Fourier cheap or show every matrix has this grammar.
No new current closure; historical limitations remain.</t>
  </si>
  <si>
    <t>[2026-10-13; accepted-result cutoff 05:16:43 UTC; bounded later acceptance]
OPEN: existing parent; external semantic audit complete, kernel unverified
Earlier dated history (preserved verbatim):
[2026-10-13; accepted-result cutoff 04:23:32 UTC; reviewed-results sync]
OPEN: complete-program normalized-cost residual
Earlier dated history (preserved verbatim):
[2026-10-13; full status reconciliation]
OPEN: historical attribution / primary-source comparison is the leading recorded task. The accepted scoped correctness proof is not being reopened.
Earlier dated history (preserved verbatim):
Noncanonical source/workflow view. Accepted scope, unfinished research and novelty remain separate.</t>
  </si>
  <si>
    <t>[2026-10-13; accepted-result cutoff 05:16:43 UTC; bounded later acceptance]
Parent 32 unchanged; semantic audit bounded COMPLETE
Earlier dated history (preserved verbatim):
[2026-10-13; accepted-result cutoff 04:23:32 UTC; reviewed-results sync]
OPEN 32 residual; matched comparison COMPLETE 15
Earlier dated history (preserved verbatim):
Priority triage 53/100</t>
  </si>
  <si>
    <t>Incoming queue 42</t>
  </si>
  <si>
    <t>Source: Incoming queue row 42. Exact source and review identifiers remain in the owning source row.</t>
  </si>
  <si>
    <t>["F091"]</t>
  </si>
  <si>
    <t>Q-torus connected-minor obstruction, two and three fixed orientations</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</si>
  <si>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Source-bound prior-theorem implication or precisely unmatched clause. Packet priority50 concerns remaining comparison; completed positive-control stage capped15 and excluded three-orientation synthesis remains8.
Earlier dated history (preserved verbatim):
Noncanonical source/workflow view. Accepted scope, unfinished research and novelty remain separate.</t>
  </si>
  <si>
    <t>["Q07"]</t>
  </si>
  <si>
    <t>[2026-10-13 00:04 UTC; current cycle]
Current next action 50/100
Earlier dated history (preserved verbatim):
Priority triage 50/100</t>
  </si>
  <si>
    <t>Incoming queue 43</t>
  </si>
  <si>
    <t>[2026-10-13 12:24:37 UTC; frozen accepted-source cutoff]
QTORUS-FIVE-PRIOR: libfile_7fdf54f4753c8191b7278b92d43d92ae; archive SHA-256 e54e34f024e2944c3440dc60fd18e8a8d7fc5480d57d8978e8b05163f4aca7f5
Earlier dated history (preserved verbatim):
[2026-10-13 00:04 UTC; current cycle]
Current accepted evidence: next_cycle_qtorus_control/PRIORITY_RECOMMENDATION.json
Earlier dated history (preserved verbatim):
Source: Incoming queue row 43. Archive SHA256 0cc2147504a83677b16ee9f3f0cb57b62ebe20bb28120167a54b82444f59c690</t>
  </si>
  <si>
    <t>[2026-10-13 00:04 UTC; current cycle]
2026-10-13 00:04 UTC
Earlier dated history (preserved verbatim):
2026-10-12 23:07 UTC</t>
  </si>
  <si>
    <t>Known Weil/Bruhat mathematics; no independent discovery rank.</t>
  </si>
  <si>
    <t>Priority triage 12/100</t>
  </si>
  <si>
    <t>Incoming queue 44</t>
  </si>
  <si>
    <t>Source: Incoming queue row 44. Archive SHA256 afb3280fda31e1a26e72d4dabf7870b9433ceef366114e66151be5e85ef4a05a</t>
  </si>
  <si>
    <t>Accepted under explicit pilot/identifiability promises; confluent bridge is design with controls.</t>
  </si>
  <si>
    <t>Exact-g is not at-most-g. Repeated shifts, zero component spectra and dirty/degenerate pilots can reject legitimate wider families. Shipped dispatcher does not call all new branches.</t>
  </si>
  <si>
    <t>Do not count as a newly discovered general theorem. Classical projectors/frames; useful architecture analysis, unranked.</t>
  </si>
  <si>
    <t>Priority triage 39/100</t>
  </si>
  <si>
    <t>Incoming queue 45</t>
  </si>
  <si>
    <t>Independent audit accepts exact identity, minimax correction and conditioning refinement.
Related current status (scope, not blanket theorem equivalence): Q09: Proof closed. Exact periodic residual-energy gate permits certified omission of the residual.</t>
  </si>
  <si>
    <t>Source: Incoming queue row 45. Archive SHA256 dd8fa0bd6e7c6016922f1f5ab64ea81bcb80931b9f18df15a35dc9db88140e60</t>
  </si>
  <si>
    <t>P=V(V*V)^-1 V*; ||F x−F P x||²=||x||²−sum b*Gamma^-1 b. Every fixed proper P has worst-case relative l2 error exactly1. Stationary q=M frame is exact all-input factorization; normalized local singulars lie in [1−delta_q,1+delta_q], delta_q=exp(pi(M−1)(q−1)/(2KM))−1.</t>
  </si>
  <si>
    <t>Exact complex supplied constants; finite precision requires separation/stability theorem.</t>
  </si>
  <si>
    <t>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t>
  </si>
  <si>
    <t>Derive the p13 prefix bound</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</si>
  <si>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review","bytes":9849},{"archive_relative_path":"master/fft_research_master_20261009/additions/2115/shear_trace/audit/AUDIT_REPORT.md","sha256":"5597a056be038290dc763c846dab8a1e4a3e280a2b7b1d606c45d911b14e8ac3","inspection":"Attributed saved evidence; supplied research programs unrun in this review","bytes":16360},{"archive_relative_path":"master/fft_research_master_20261009/additions/2115/shear_trace/audit/CONFLUENT_FUSION.md","sha256":"5f31ce4af2eba202f66ce217c07feafdcf038d4d96bb557c53c3a4c7f2f686a4","inspection":"Attributed saved evidence; supplied research programs unrun in this review","bytes":6658}]</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</si>
  <si>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prime r&gt;13; no unfinished p13 proof remains.
Earlier dated history (preserved verbatim):
Bounded workflow task linked to NEW-16. Not a new canonical claim.</t>
  </si>
  <si>
    <t>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</si>
  <si>
    <t>[2026-10-13 00:04 UTC; current cycle]
Completed named stage 15/100
Earlier dated history (preserved verbatim):
Next cycle 73/100</t>
  </si>
  <si>
    <t>Next cycle 12</t>
  </si>
  <si>
    <t>[2026-10-13 00:04 UTC; current cycle]
Current accepted evidence: next_cycle_prefix_full_review/DECISION.json
Earlier dated history (preserved verbatim):
Inherited parent evidence and frozen planning score; pass/stop condition is explicit.</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</si>
  <si>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Attack the separate ordinary b27 residual-squarefreeness gap for odd d with 27&lt;d&lt;2916. First isolate an exact finite or structural sublemma with all primitive-root guards. Preserve the independently accepted all-A b27 overlap family as a separate result.</t>
  </si>
  <si>
    <t>Prove a b27 residual subdomain</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</si>
  <si>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primitive odd d&gt;27 in characteristic zero. General b and b29 overlap are separate.
Earlier dated history (preserved verbatim):
Bounded workflow task linked to F020. Not a new canonical claim.</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</si>
  <si>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</si>
  <si>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[2026-10-13 00:04 UTC; current cycle]
Completed named stage 15/100
Earlier dated history (preserved verbatim):
Next cycle 67/100</t>
  </si>
  <si>
    <t>Next cycle 13</t>
  </si>
  <si>
    <t>[2026-10-13 00:04 UTC; current cycle]
Current accepted evidence: next_cycle_rs_review/INDEPENDENT_REVIEW.md
Earlier dated history (preserved verbatim):
Inherited parent evidence and frozen planning score; pass/stop condition is explicit.</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</si>
  <si>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Inherited parent F020 priority 67/100. Bounded workflow task, not a new canonical claim. Score frozen 12 October 2026.</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</si>
  <si>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A | focused candidate; bounded comparison; priority unresolved. Exact historical priority remains unverified; accepted proof and an unsuccessful prior-work search do not certify novelty.</t>
  </si>
  <si>
    <t>Q07: Proof closed. Raw short-mode recognition strengthened on dyadic grids to O(N log(t+2)+t²). Application remains O(Nr).</t>
  </si>
  <si>
    <t>[2026-10-13 00:04 UTC; current cycle]
Completed exact scope: every primitive odd d&gt;27 in characteristic zero. General b and b29 overlap are separate.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</si>
  <si>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Q07: Classical Prony/pruning synthesis; interface priority unresolved.</t>
  </si>
  <si>
    <t>Q07: Exact field with supplied primitive roots and complete rejection verification. Implementation: Implementation pending</t>
  </si>
  <si>
    <t>[2026-10-13; source cutoff 10:52 UTC; newly recovered-source proposal]
CLOSED: named corrected-v2 CUT task; later acyclic group composition separately accepted
Earlier dated history (preserved verbatim):
[2026-10-13; full status reconciliation]
CLOSED: this named stage is complete; a broader parent or distinct successor can remain open.
Earlier dated history (preserved verbatim):
[2026-10-13; corrected-v2 uniform PREFIX acceptance]
CLOSED: uniform graph/Hall/CUT theorem, retained-scope group maxima and deficit accepted. Separate NEW-16 successor does not reopen this workflow.
Earlier dated history (preserved verbatim):
[2026-10-13; post-checkpoint successor intake]
Parent remains TO RESEARCH for the distinct successor; completed-scoped stages are capped15.
Earlier dated history (preserved verbatim):
Noncanonical successor workflow linked to NEW-16. Completed predecessor retained separately.</t>
  </si>
  <si>
    <t>proved_scoped | REVIEW-15 | Internal scoped outcome. Proof/certificate replay limits: source_implementation_status: Historical new branches not called by shipped dispatcher; confluent bridge is a proved design with dense controls. Q07 overlay is related but not theorem-identical.
Source identity/access boundary: 
Documented sanitized exports: 5597a056be038290dc763c846dab8a1e4a3e280a2b7b1d606c45d911b14e8ac3. Original-byte gaps remain preserved.</t>
  </si>
  <si>
    <t>[2026-10-13; corrected-v2 uniform PREFIX acceptance]
Completed theorem-and-review stage15; no remaining CUT proof work.
Earlier dated history (preserved verbatim):
[2026-10-13; post-checkpoint successor intake]
Current successor priority76/100
Earlier dated history (preserved verbatim):
Current successor 71/100</t>
  </si>
  <si>
    <t>Next cycle 14</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</si>
  <si>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next_cycle_prefix_full_review/SUCCESSOR_PRIORITY.json</t>
  </si>
  <si>
    <t>[2026-10-13; corrected-v2 uniform PREFIX acceptance]
2026-10-13
Earlier dated history (preserved verbatim):
[2026-10-13; post-checkpoint successor intake]
2026-10-13
Earlier dated history (preserved verbatim):
2026-10-13 00:04 UTC</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</si>
  <si>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This workflow identity closes the exact uniform both-prime CUT task; distinct new actions stay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</si>
  <si>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 xml:space="preserve">scope_and_separate_costs: membership: Complete raw validation after the identifiable gauge or clean nondegenerate exact-g / fixed-total-order-D pilot. Wider dirty/degenerate-pilot families can decline.
discovery: Charged pilot and trace DFTs, Hankel/Vandermonde solves, raw sparse innovation discovery; confluence enumerates positive multiplicity compositions of fixed D.
rejection: All bounded failed attempts charged. Single-gauge O_d(N+(d+1)M^2+M(Q+R_b)+Q R_a) plus inversion/integer work. Pilot failure does not exclude all representations.
verification: Every raw sample, pilot, residual and reconstruction. Growing g retains 2^g N; fixed D retains composition-search and up-to-2^D recurrence constants.
application: Full DFT of accepted input, including gN baseline and g Q R_a event work. Fixed orders, balanced N=QM, R_b=O(Q), polynomial-size supplied prime imply O(N). Not arbitrary-vector operator application.
exceptional: z=1 exact binomial kernels; repeated poles require confluent recovery. Zero spectra/colliding eigenvalues/dirty pilots can reject. Universal g=M recovery/application remains superlinear.
remaining: Integrate and validate optimized production branches if desired.
Do not import Q07 sparse fresh-vector application into common chirps or shear/orbit families.
Pay growing-order inversion, enumeration, field and root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</si>
  <si>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Classical projectors/frames; useful architecture analysis, unranked.</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</si>
  <si>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review and cold replay accepted uniform theorem at its retained scope.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</si>
  <si>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proof_review: ### ALG-006: shear, Newton, orbit union and confluence
Accepted scope: negative-sign DFT on interleaved x[t+Qu], N=QM, supplied prime p&gt;N of polynomial size and primitive Nth root, Q^2,M^2=O(N). Single-gauge Newton discovery needs nonzero C0[h] and fewer than M/4 corrupt first-pair ratios. Exact-g orbit discovery needs Q&gt;=2g, distinct shifts and channel eigenvalues, and nonzero component spectra. Green innovations begin after a clean nondegenerate 2g-row pilot. The confluent design permits multiplicities with fixed total D, a clean 2D-row pilot and nonsingular D-square Hankels; p&gt;D and distinct nonzero poles are essential.
- Raw membership: every accepted candidate is checked against every raw sample. Failure of the selected gauge or a dirty/degenerate pilot can decline a vector that belongs to a wider representational family. Exact-g is not at-most-g.
- Discovery: charged direct pilot/trace transforms, small Hankel/Vandermonde solves, root-index matching and, for unknown multiplicities, all positive compositions of D over discovered shifts. No discrete-log oracle or free support is assumed.
- Rejection: includes bounded failed sparse recognitions and every attempted parameter branch. For fixed d the single-gauge bound is O_d(N+(d+1)M^2+M(Q+R_b)+Q R_a), with O(M+R_b+1) scalar inversions and O(M log M) integer preprocessing. No general complete search over all gauges is supplied by its pilot rule.
- Verification: complete pilot checking, raw residual formation and raw reconstruction. The Green recurrence expansion costs O(2^g N), not O(N) uniformly in growing g. Confluent expansion has at most 2^D terms and its multiplicity enumeration has D-dependent constants.
- Application: clean orbit output costs O(gN+(3g+1)M^2+g^3 M+g^2 M). Green output/recognition retains O(gM^2+g^3M+2^gN+M(Q+R_b)+gN+gQR_a+g^2M+g2^g). Confluence is O_D(N+M^2+M(Q+R_b)+Q R_a). These become linear only under fixed structural orders, balance and R_b=O(Q). Scalar inversions and p-bit costs are separate or absorbed only under the stated polynomial-field specialization. Every output is explicit.
Exceptional cases: geometric/binomial kernels at z=1 use their binomial value; repeated poles use confluent rather than ordinary Vandermonde recovery. Zero component spectra, pole collisions and early innovations cannot be silently accepted by the nonconfluent pilot. A universal g=M orbit basis exists but its stated recovery and gN application are superlinear; its existence is not a universal linear evaluator. Rank-one displacement can coexist with full ordinary rank.
Current Q07 qualification: sparse membership is O(N log(t+2)+t^2), with sparse acceptance's DFT emitted by O(N) scatter. Its separately reviewed dyadic common-chirp decision is O(Nr^3 log(r+2)+r^(2+3log2(3))), plus O(1+r^4) inversions and O(N+r^4) field elements. Every completed failed attempt is paid. Sparse failure does not reject the chirped family; a budget abort is UNKNOWN. This overlay does not remove ALG-006's pilots or give common chirps the sparse fresh-vector application formula.
Fresh evidence: 21 full 128-point output checks, 120 repeated-pole nondegenerate Hankels, unknown shift/scale/multiplicity pilot recovery, two degenerate exact-two-orbit pilot controls, the four-disagreeing-votes Newton counterexample, and a rank-4 matrix with rank-1 displacement. Three separate sparse-operator controls, repeated/off-grid-root controls and a chirp-only membership control check the Q07 interface boundary. The full optimized unified recognizer was not replayed.
fresh_checks: degenerate_exact_two_orbit_pilots_detected: 2
full_vectors: 21
exact_bins: 2688
nondegenerate_repeated_pole_hankels: 120
unknown_shift_scale_multiplicity_pilots_recovered: 21
pilot_counterexample_votes: 3
1
1
1
1
16
3
16
ordinary_rank: 4
displacement_rank: 1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</si>
  <si>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Review b29 residual squarefreeness</t>
  </si>
  <si>
    <t>[2026-10-13; full status reconciliation]
CLOSED: this named stage is complete; a broader parent or distinct successor can remain open.
Earlier dated history (preserved verbatim):
[2026-10-13 00:12 UTC; independent b29 ACCEPT]
Named residual stage COMPLETE; previous TO RESEARCH retained as history. Completed exact residual scope: every characteristic-zero primitive odd d&gt;29, both trace endpoints and ordinary trace discriminant nonzero. Residual acceptance does not establish overlap simplicity.
Earlier dated history (preserved verbatim):
Noncanonical successor workflow linked to F020. Completed predecessor retained separately.</t>
  </si>
  <si>
    <t>unrestricted_fft_outcome: open_not_established
Current supplement treatment: 
Packet priority qualification: No priority assessment or upgrade in this consolidation.
Historical gaps and historical current-overlay text are preserved in the consolidated ledger and A:V.</t>
  </si>
  <si>
    <t>[2026-10-13 00:12 UTC; independent b29 ACCEPT]
Completed named stage15/100
Earlier dated history (preserved verbatim):
Current successor 73/100</t>
  </si>
  <si>
    <t>Next cycle 15</t>
  </si>
  <si>
    <t>[2026-10-13 00:12 UTC; independent b29 ACCEPT]
next_cycle_b29_review/INDEPENDENT_REVIEW.md; NEXT_STEP_RANKING.json; reviewer5321 assertions/13 corruption controls/cold replay.
Earlier dated history (preserved verbatim):
next_cycle_b29/NEXT_STEP_RANKING.json</t>
  </si>
  <si>
    <t>[2026-10-13 00:12 UTC; independent b29 ACCEPT]
2026-10-13 00:12 UTC
Earlier dated history (preserved verbatim):
2026-10-13 00:04 UTC</t>
  </si>
  <si>
    <t>ENGINEERING | Caching, sparse edits, codelets and implementation repairs</t>
  </si>
  <si>
    <t>Engineering integration; no established new mathematical theory</t>
  </si>
  <si>
    <t>Do not count as a newly discovered general theorem. Known Good–Thomas/codelet engineering and elementary cross-ratio gate; unranked.</t>
  </si>
  <si>
    <t>Good–Thomas CRT-15 codelet and the stated mixed-radix circuit remain exact in their legal field/root model. The 81-addition/25-multiplication codelet ledger is a universal upper or fixed-instruction count; prepared coefficients can equal 1. At F_61 with primitive 15th root 12, the same codelet needs only 22 nonidentity constant multiplications. The original full-circuit expression must be read under its stated count convention and actual prepared constants.</t>
  </si>
  <si>
    <t>Exact field-operation model counting every nonidentity constant multiplication; supplied prime/root.</t>
  </si>
  <si>
    <t>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t>
  </si>
  <si>
    <t>Benchmark an end-to-end reproducible implementation against an appropriate tuned baseline; do not treat caching, bilinearity, Good–Thomas or real FFT packing as new mathematics.</t>
  </si>
  <si>
    <t>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</si>
  <si>
    <t>Known Good–Thomas/codelet engineering and elementary cross-ratio gate; unranked.</t>
  </si>
  <si>
    <t>["F092"]</t>
  </si>
  <si>
    <t>Do not count as a newly discovered general theorem. Known bilinearity/finite differences/Woodbury synthesis; restricted engineering.</t>
  </si>
  <si>
    <t>Exact rational intertwining moves a source resolvent query to target scans; fixed-width closure O(N). Product secant A_iB=2A_(i−1)B−A_(i−2)B+R_iB. Varying degree-dA,dB operands requires product degree dA+dB and corresponding seed prefix.</t>
  </si>
  <si>
    <t>Exact field or exact integer digit model, trusted cache and fully verified relationship metadata.</t>
  </si>
  <si>
    <t>Both-affine products require three seeds, not two. Relation discovery and planning paid; corrupt anchor not authenticated by metadata. Scalar scheduler objective not bit-cost optimum.
No new current closure; historical limitations remain.</t>
  </si>
  <si>
    <t>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</si>
  <si>
    <t>Eligible factorization, roots, chirp choice and inversion must be charged. No arbitrary-length free padding; fixed support can still have maximal ordinary Hankel rank.</t>
  </si>
  <si>
    <t>Known bilinearity/finite differences/Woodbury synthesis; restricted engineering.</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</si>
  <si>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review","bytes":9849},{"archive_relative_path":"master/fft_research_master_20261009/additions/2115/sparse_phase/audit/PHASE6_SPARSE_SUPPORT_AUDIT.md","sha256":"f8a630d61c469188c1c33a1e5fcd57b0cc39ea251fff78aba08b2cc7c7e29f3a","inspection":"Attributed saved evidence; supplied research programs unrun in this review","bytes":18899}]</t>
  </si>
  <si>
    <t>Do not count as a newly discovered general theorem. Known reuse and output-optimal special workloads, no discovery rank.</t>
  </si>
  <si>
    <t>Rank-r M-vector batch costs O(rNlog N+MrN) after paid basis recognition; s supplied sparse edits cost O(sN) full spectral updates. Circular convolution with cached basis cores and both-side sparse changes follows exact bilinear four-term expansion.</t>
  </si>
  <si>
    <t>Exact ring identities; numerical NumPy/SciPy engine requires its own error checks. Supplied/verified edits and trusted immutable anchors.</t>
  </si>
  <si>
    <t>No free basis/rank recognition, input read, cache population, subscriptions, stale keys, memory or first transform. Wrong cross-term omission when both operands change gives incorrect output.
No new current closure; historical limitations remain.</t>
  </si>
  <si>
    <t>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</si>
  <si>
    <t>proved_scoped | REVIEW-15 | Internal scoped outcome. Proof/certificate replay limits: source_implementation_status: Source proxy omits at least r(Q-1) seed additions and other setup; asymptotic corrected ledger retained.
Source identity/access boundary: 
Documented sanitized exports: f8a630d61c469188c1c33a1e5fcd57b0cc39ea251fff78aba08b2cc7c7e29f3a. Original-byte gaps remain preserved.</t>
  </si>
  <si>
    <t>Known reuse and output-optimal special workloads, no discovery rank.</t>
  </si>
  <si>
    <t xml:space="preserve">scope_and_separate_costs: membership: Exact common support in blockwise fixed-chirp analysis; every raw coordinate reconstructed. Field characteristic excludes 2Q, Q=KM even, K&gt;=M&gt;=2.
discovery: At most r full short transforms on acceptance, at most R+1 on cap rejection; chirp, shift and factorization fixed/supplied.
rejection: O(Q+RQ+(R+1)M log M) before decoding; literal source returns rejection, no shipped FFT fallback.
verification: All per-block coefficient/reconstruction tests. Exact equality necessary; floating tolerance accepts x=(atol/2)e0 as empty despite full exact support.
application: O(Q+rQ+rK log K+(r+1)M log M), O(Q) words, all Q outputs. With eligible M=Theta(log Q), O((r+1)Q); no free padding theorem.
exceptional: Even-cycle antiperiodic gauge g[Q]=-1 needs two invertible. Full r=M bank is ordinary FFT. Exact modulus implementation narrower than abstract even-composite identity.
remaining: Implement/charge fallback only in a compatible field/length model.
A growing chirp/factorization search is separate work.
No robust floating-point membership certificate established.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</si>
  <si>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Do not count as a newly discovered general theorem. Classical FFT packing/caching/vectorization; project integration may be useful without new mathematics.</t>
  </si>
  <si>
    <t>Known engineering; uploaded tests/benchmarks historical only, no current execution.</t>
  </si>
  <si>
    <t>proof_review: ### ALG-007: global sparse phase support
Accepted scope: Q=KM even, K&gt;=M&gt;=2, supplied fixed unit slope a and shift beta, compatible exact root, characteristic not dividing 2Q. The executable modular source's dyadic/fixed-field domain is narrower than the even-composite algebra. Chirp/factorization discovery is not free.
- Raw membership: blockwise exact analysis has common support S; full reconstruction certifies each block. Fixed support has K|S| degrees of freedom. Exact equality, not a floating tolerance, is required.
- Discovery: maintain the support union. A failed restricted certificate triggers a complete M-transform revealing at least one new mode. At most r complete discoveries occur on accepted support r; at most R+1 before rejection at cap R.
- Rejection: O(Q+RQ+(R+1)M log M), before decoding. The shipped code returns rejection; the prose FFT fallback is not implemented there.
- Verification/application: accepted complete work O(Q+rQ+rK log K+(r+1)M log M), storage O(Q). It includes raw reads, root table, support certificates, all r Green decoders, seed sums, accumulation and all Q writes. M=Theta(log Q) gives O((r+1)Q); arbitrary lengths do not acquire that factorization by free padding.
The even-cycle gauge is antiperiodic, g[Q]=-1, so division by two is legal only in the stated characteristic. Full support r=M is the ordinary FFT endpoint. The tolerance counterexample x=(atol/2)e0 invalidates exact floating membership. Seed additions omitted from the source proxy include at least r(Q-1); exact field algebra proves neither stable floating recognition nor a bit-cost speedup.
Fresh evidence: 2,129 exact membership decisions, 764 accepted complete outputs, 1,365 declines, 3,942 output-coordinate checks, even composite lengths, late-support and cap controls. All accepted decoders satisfy the Green difference equation and direct negative-sign DFT.
fresh_checks: membership_decisions: 2129
accepted: 764
rejected: 1365
exact_bins: 3942
late_support_and_cap_controls: True
floating_tolerance_counterexample: For atol&gt;0, x=(atol/2)e0 can pass an empty-support tolerance certificate although its exact support is all M modes.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</si>
  <si>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Ring-valid lazy transform views combine shifts, modulations, sparse edits and linear combinations; selective binary subproblem caching shares exact repeated nodes. Classical two-real-signals packing uses one complex FFT plus O(N) unpacking.</t>
  </si>
  <si>
    <t>Workload-specific machine/word and floating arithmetic, distinct from exact operation theorems.</t>
  </si>
  <si>
    <t>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t>
  </si>
  <si>
    <t>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t>
  </si>
  <si>
    <t>Classical FFT packing/caching/vectorization; project integration may be useful without new mathematics.</t>
  </si>
  <si>
    <t>Do not count as a newly discovered general theorem. Classical identities and Fermat-ring correctness synthesis; unranked.</t>
  </si>
  <si>
    <t>Repeated-digit, sparse-digit, fixed-run and baseline-plus-exception decompositions give O(s(n+m)) digit-kernel work, with every carry. Prime-free dyadic m&gt;=2n−1 uses P=2^t+1&gt;C, t multiple m/2, omega=2^(2t/m); principal-root orthogonality holds even for composite P.</t>
  </si>
  <si>
    <t>Exact canonical digits, constructed composite ring, no hidden CRT/primality/root oracle.</t>
  </si>
  <si>
    <t>Elementary general backend not asymptotically competitive. Coefficient convolution wider than digits. Cached numerical vs coefficient formats have different bit widths; scalar MST not bit-optimal.
No new current closure; historical limitations remain.</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</si>
  <si>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</si>
  <si>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Classical identities and Fermat-ring correctness synthesis; unranked.</t>
  </si>
  <si>
    <t>Do not count as a newly discovered general theorem. Known pruning/deferred computation engineering; no asymptotic novelty.</t>
  </si>
  <si>
    <t>["F089"]</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</si>
  <si>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Independent audit accepts scheduling mathematics, reports concrete API/domain defects.</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</si>
  <si>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exact-byte audit of the fresh bounded replacement, with separately authored differential/adversarial/ledger controls and a distinct cold author replay. Original exhaustive/public implementation is not reaccepted. No production, priority or discovery upgrade.
Earlier dated history (preserved):
[2026-10-11] Independent all-N proof audit, inert public-contract/source inspection and newly authored exact differential controls; no integrated supplier-code execution. Fresh controls cover 6,296 plans, 113,620 RHS solves, 653 singular rejects and 3,315 invertible zero-diagonal plans. No new discovery or priority clearance.
Prior dated record, preserved verbatim:
[2026-10-11] R2 scoped proof, model and inert-code audit of the named constructor/lifecycle obligations, with source-byte comparison through observed Phase26 and fresh exact controls. Uploaded programs unrun. Mathematical repair specification is proved; source implementation remains unresolved. This is not blanket row closure or external novelty clearance.
Prior dated record, preserved verbatim:
R1: exact catalogue statement, proof/status qualifiers and current related overlays screened; full proof and model-matched external novelty unassessed for this row in this pass</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</si>
  <si>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Deferred DIF returns selected probes then completes exact radix-two FFT without repeated butterfly arithmetic; Green-conjugated probe and fixed-batch backup counts valid. Good–Thomas mixed-radix uses classical coprime split.</t>
  </si>
  <si>
    <t>[2026-10-11 22:21 UTC; independently accepted bounded cyclic lifecycle]
Validated prime2&lt;=p&lt;=2^31−1; positive unnormalized DFT, exact-order supplied root, dyadic2&lt;=N&lt;=4096 or N=3*2^k&gt;=6 within4096. Supplied tuple-of-tuples sparse proposal; no discovery/compiler. Only documented public surfaces; fabricated internals, hostile executable objects and concurrent mutable counters excluded. Literal cold field ledger does not include full RAM/bit/host costs.
Earlier dated history (preserved):
Exact supplied compatible field/root plus stricter Green diagonal and closure guards.</t>
  </si>
  <si>
    <t>Delay orientation is not unique. Rejection fallback needs compatible root/backend. Source operation proxies omit projective subtractions and scans; fixed caps essential for all-input worst-case envelope.</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</si>
  <si>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Green constructor can reject invertible N16/GF17 due zero diagonal. Calling full then preview produces wrong DC unless guard repaired; intended preview then full valid. Generic input gets detector overhead.
No new current closure; historical limitations remain.</t>
  </si>
  <si>
    <t>[{"archive_relative_path":"master/fft_research_master_20261009/additions/2333_source_reviews/INTEGRATED_RESULTS.md","sha256":"0b5f8d5db244d83483cf91eecf0d3520feb7f35182469a07cd1f02d872342e53","inspection":"Attributed saved evidence; supplied research programs unrun in this review","bytes":6740}]</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</si>
  <si>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[2026-10-11; final independent mathematical repair acceptance]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
Prior dated record, preserved verbatim:
[2026-10-11; verified review locator] Library libfile_0313c7769324819189a081bb7504da73 v0, ALG079_Deferred_FFT_Domain_and_Lifecycle_Review_2026-10-11.zip, SHA256 163d3d0b1c050814cdac8aaa2ea33aca3b0008fe5566619a51597083cbcdb461. Exact Library readback and all 30 manifest payloads verified. Review SHA256 f024a644a4dd213fc3414166085c2b6cd70d0e458ff8e07133a8a222a27e6cfb. Earlier historical and export identities are retained separately below.
Prior dated record, preserved verbatim:
https://github.com/AgentSlop-Si/research/blob/main/math/archive/objects/ad/ad26058648363d6c6cec032b025b1b4ee71326977ffa692580acf7bf97d059c5__PHASE24_AUDIT.md | export SHA256 0600143a433a1c129129c70f1f0709bceed805b7860cda96c299989f6c3b3743
https://github.com/AgentSlop-Si/research/blob/main/math/archive/objects/1d/1da0c9080dcd341a5e9a257478e6ea97cc964458da80b9bd6372358f0c3ddcec__NEGATIVE_GATE.md | export SHA256 1da0c9080dcd341a5e9a257478e6ea97cc964458da80b9bd6372358f0c3ddcec
https://github.com/AgentSlop-Si/research/blob/main/math/archive/objects/20/2024b0f783479cc7733fce7de4e997ade5871a0d61a03eaa7efe525025c1fe06__THEOREM.md | export SHA256 2024b0f783479cc7733fce7de4e997ade5871a0d61a03eaa7efe525025c1fe06
https://github.com/AgentSlop-Si/research/blob/main/math/archive/objects/c5/c59cd20da8cd887df637750cf5aa04fbf99c55fa8c35b7502035f70f8a2bd938__PHASE25_AUDIT.md | export SHA256 faaada1b0231cf65b58e8686ddccc4d9a44995339d2df40ba78009462b14c718
https://github.com/AgentSlop-Si/research/blob/main/math/archive/objects/a9/a9e80e39676542d78ab3d4c0f4f67257e6f5af3b8b5a22c1f7ac3c4d72bdf04d__THEOREM.md | export SHA256 a9e80e39676542d78ab3d4c0f4f67257e6f5af3b8b5a22c1f7ac3c4d72bdf04d</t>
  </si>
  <si>
    <t>proved_scoped | REVIEW-15 | Internal scoped outcome. Proof/certificate replay limits: source_implementation_status: Full matching Phase19 review recovered beyond assigned summary. Literal Green solver can reject nonsingular zero-diagonal cases; Bluestein fallback requires extra roots.</t>
  </si>
  <si>
    <t xml:space="preserve">scope_and_separate_costs: membership: Unknown &lt;=s-tap circular C with C(S)r=e0, 1&lt;=s&lt;=N/2, supplied exact field/root and characteristic not dividing N.
discovery: 2s paid dense Fourier probes, reciprocals, recurrence recovery, full subgroup root scan, O(s^3) interpolation; no free roots/factors/support.
rejection: O(Ns+s^3) bounded attempt; fixed caps give O(N) overhead before separately admissible FFT fallback. Graph-cap candidate growth is exponential if allowed to grow.
verification: All N cyclic convolution equations cost O(Ns). This eliminates false prefixes and forces nonvanishing denominators.
application: All N reciprocated denominator values in O(Ns), included in cold O(Ns+s^3); output is the accepted r transform.
exceptional: Zero Fourier probes and degenerate/non-grid recovery decline. Reverse delay orientation is equivalent. Sparse numerator/denominator recovery with general multiple forcing remains open.
remaining: Retain source admissibility and root-planning restrictions.
Do not reduce variable-s cost to O(Ns).
General multi-impulse blind rational discovery remains unproved.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</si>
  <si>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Known pruning/deferred computation engineering; no asymptotic novelty.</t>
  </si>
  <si>
    <t>proof_review: ### ALG-008: blind sparse circular inverse
Accepted scope: 1&lt;=s&lt;=N/2, supplied exact field/root with characteristic not dividing N, and an unknown circular polynomial C with at most s taps satisfying C(S)r=e0, where (Sr)[j]=r[j-1]. All Fourier values are nonzero. Unknown invertible products of fixed-many graph binomials driven by one impulse are included through their combined sparse inverse, without unique factor recovery.
- Raw membership/discovery: compute 2s paid dense Fourier probes and reciprocals; recover their minimal exponential recurrence, evaluate its roots on all N subgroup nodes, and solve amplitudes. This finds node labels by grid evaluation, not a free discrete logarithm. A short prefix alone never certifies raw membership.
- Rejection: zero probes, unsuitable recurrence, wrong/missing grid roots, singular interpolation or failed full certificate decline. The bound is O(Ns+s^3) including unsuccessful bounded work, not O(Ns) uniformly in s. Fixed caps give O(N) overhead before an admissible fallback.
- Verification: all N cyclic equations C(S)r=e0, costing O(Ns). This forces the denominator to be nowhere zero and establishes the complete output uniquely.
- Application: evaluate every denominator and reciprocate, O(Ns), included in the O(Ns+s^3) cold total. Combined taps are discovered; general sparse numerator-and-denominator recovery with multiple forcing impulses remains unproved.
The implementation's Bluestein fallback needs compatible 2Nth and power-of-two convolution roots beyond the theorem's Nth root. Its inherited Green constructor can reject nonsingular matrices with zero diagonals. The graph-delay orientation is nonunique; variable graph caps have exponential candidate growth. Historical projective-subtraction and scan omissions change printed proxies. Complex Vandermonde/denominator conditioning and root/field discovery remain separate.
Fresh evidence: 1,250 exhaustive F5^4 input/cap decisions against an independent inverse-spectrum oracle, 48 accepted outputs and 1,202 declines. A nontrivial length-16 inverse is recovered blindly. A mutation preserving the four training probes is rejected by the full certificate. Fresh order-by-order Hankel solves are a verification oracle, not an optimized BM implementation.
fresh_checks: exhaustive_membership_decisions: 1250
accepted: 48
rejected: 1202
blind_inverse_full_vector: True
unchanged_four_probe_mutant_rejected: True
method: order-by-order Hankel solves, not inherited BM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</si>
  <si>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Do not count as a newly discovered general theorem. Underlying invariant explicitly classical Haagerup-type material; specialized certification protocol/application, not a new invariant.</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</si>
  <si>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</si>
  <si>
    <t>Four-entry ratios cancel invertible endpoint diagonal scalings. A nonzero-entry M is diagonally/permutation equivalent to F_N iff its anchored ratio grid equals ω^(α_jβ_k) for residue permutations α,β (anchored at zero). A primitive exponent pivot reconstructs the grid, using gcd(t,N)=1 at composite N. Pairwise subgroup histograms alone are insufficient; Sylvester Hadamard matrices supply all-pairs counterfeits.</t>
  </si>
  <si>
    <t>Explicit matrix or queried columns, nonzero entries and root-subgroup membership; theorem applies general admissible N, historical source executable dyadic only.</t>
  </si>
  <si>
    <t>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</si>
  <si>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invariant and equality/metric claim with classical Fourier equivalence, switching, Gram and spectral methods; preserve unitary versus arbitrary-invertible distinctions.</t>
  </si>
  <si>
    <t>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</si>
  <si>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["F088"]</t>
  </si>
  <si>
    <t>Underlying invariant explicitly classical Haagerup-type material; specialized certification protocol/application, not a new invariant.</t>
  </si>
  <si>
    <t>D | known-theorem corollary / scoped application</t>
  </si>
  <si>
    <t>Theorem conditional on nondegeneracy; actual source overly rejects valid noncoprime cases.</t>
  </si>
  <si>
    <t>Strong classical overlap: sharp realification formula is a corollary of Gilbert–Rzeszotnik Fourier norm theory. Architecture-specific phase locking stays a scoped application.</t>
  </si>
  <si>
    <t>True resonance is alpha^(N/gcd(N,delta))=1, not alpha^N=1. Corrected N8/GF97 counterexample accepted independently; source remains unchanged. Hybrid needs N&gt;=8; proxies omit root rebuilding.</t>
  </si>
  <si>
    <t xml:space="preserve">
https://docs.google.com/spreadsheets/d/1BHaGJHkXxf_UfZdyTKF2zrWNFzIP4IvhaqFMj-83BjU/edit#gid=1395216284&amp;range=A17:V17</t>
  </si>
  <si>
    <t>https://docs.google.com/spreadsheets/d/1BHaGJHkXxf_UfZdyTKF2zrWNFzIP4IvhaqFMj-83BjU/edit#gid=1395216284&amp;range=A17:V17</t>
  </si>
  <si>
    <t>[{"archive_relative_path":"master/fft_research_master_20261009/additions/2351_constructive_gates/INTEGRATED_RESULTS.md","sha256":"25714db4a29fb0d86f50cd18d252904482c68088ae45c3b91f9d38dd8efc77aa","inspection":"Attributed saved evidence; supplied research programs unrun in this review","bytes":11512}]</t>
  </si>
  <si>
    <t>FOUNDATIONS | Attributed inputs, scalar tolls and supporting classical tools</t>
  </si>
  <si>
    <t>Do not count as a newly discovered general theorem. Classical differentiation/linearization principle, not new unrestricted lower bound.</t>
  </si>
  <si>
    <t>Accepted scoped algebraic linearization.
Related current status (scope, not blanket theorem equivalence): Q10: Proof closed. Nonlinear calibration obstruction extended to every finite Weyl/scalar-closed probe family.</t>
  </si>
  <si>
    <t>Division-free size-s arithmetic circuit computing a linear map over infinite field linearizes with &lt;=3s gates plus &lt;=s constant preparation at zero; rational circuit at a valid basepoint similarly. A finite generic branch can yield a nonuniform linear circuit.</t>
  </si>
  <si>
    <t>Boolean finite domains have no open-set argument; branch finding or zero denominator cannot be assumed away.
Q10: No runtime lower bound for a specified implementation class. Implementation: Not applicable to abstract proof</t>
  </si>
  <si>
    <t>Preserve attribution and correct model; do not rank a known ingredient as an independent discovery.</t>
  </si>
  <si>
    <t>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</si>
  <si>
    <t>[2026-10-11 14:20 UTC; legacy resonance boundary reconciled]
Fresh scoped audit confirms the exact resonance boundary and revalidates the existing legacy over-rejection; no new algorithm or discovery. Existing conditional two-defect recovery and resultant degree &lt;=45 are unchanged.
Prior dated record, preserved verbatim:
No new task-level proof acceptance at this checkpoint; use the explicitly historical statement and scope.</t>
  </si>
  <si>
    <t>Restricted extension; historical priority not assessed beyond inherited screening. The fresh resonance audit confirms an existing safe-over-rejection boundary and does not establish a new algorithm or discovery.</t>
  </si>
  <si>
    <t>Classical differentiation/linearization principle, not new unrestricted lower bound.</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</si>
  <si>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Prior dated record, preserved verbatim:
No new current closure; historical limitations remain.</t>
  </si>
  <si>
    <t>proved_scoped | REVIEW-15 | Internal scoped outcome. Proof/certificate replay limits: source_implementation_status: Known source fast-path completeness failure retained; no original code patched. Accepted-output soundness survives with full certificate and valid fallback. Printed counters omit roots/negations/algebra.</t>
  </si>
  <si>
    <t>Do not count as a newly discovered general theorem. Known-machinery synthesis. Cantor–Kaltofen plus small-ring tabulation gives same carryless convolution order; affine extension is linearity/elimination corollary.</t>
  </si>
  <si>
    <t xml:space="preserve">scope_and_separate_costs: membership: N&gt;=8 and interpolation implementation prime p&gt;55; &lt;=2-defect model additionally satisfying nonzero resultant and linear specialized gcd, then full certificate.
discovery: Eight charged probes; degree&lt;=45 padded resultant; fixed algebra/interpolation; O(N) full root scan and at most 45 candidate defect scans.
rejection: Degenerate resultant/gcd is gate decline, not nonmembership in all two-defect models. Every candidate and fallback charged; shared-probe hybrid needs early N&gt;=8 guard.
verification: Later Hankel filters plus complete time-domain defect scan. An eight-probe match is insufficient.
application: Sparse forcing and denominator division at every nonpole; coprime resonance has one paid O(N) repair. Genuine noncoprime multipole cases excluded by current branch.
exceptional: g poles iff alpha^(N/g)=1 for g=gcd(N,delta), otherwise zero. Source alpha^N guard over-rejects nonresonant g&gt;1 cases; corrected mathematical branch recovered fresh.
remaining: Patch source guard and early hybrid length check before claiming corrected implementation coverage.
Rebuild exhaustive arithmetic accounting for literal implementation.
Charge extra backend roots and any expanded multi-pole repair.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</si>
  <si>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d=2^r, N=2^d−1, explicit F_(2^d), input affine F2-dimension b: all N cyclic outputs exact in expected O(N(b+1)log(d+2)) word ops, O(N) words. Binary b&lt;=1 gives O(Nloglog N). Arbitrary-length binary carryless convolution O(Lloglog L).</t>
  </si>
  <si>
    <t>Address-capable w=Theta(log N) RAM, bounded words/field element. Exact finite fields; no complex FFT/ordinary integer multiplication.</t>
  </si>
  <si>
    <t>Full output has Theta(Nlog N) bits. No bit-complexity breakthrough; huge constants, no practical win proved; alphabet cardinality alone does not imply logarithmic affine dimension.
No new current closure; historical limitations remain.</t>
  </si>
  <si>
    <t>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</si>
  <si>
    <t>proof_review: ### ALG-009: unknown shifted two-defect recognition
Accepted scope: N&gt;=8, supplied prime p&gt;55 and primitive Nth root for the interpolation implementation. For h=(I-alpha S^delta)r with at most two nonzeros, eight paid Fourier probes produce two Hankel cubics. Their padded resultant is a polynomial of degree at most 45. The promised branch requires a nonzero resultant, a linear specialized gcd and the complete raw defect certificate. Degree drops may add candidate roots; they do not invalidate the necessary resultant equation.
- Discovery: fixed-size interpolation/algebra, O(N) evaluation on the root grid, at most 45 candidate scans. The geometric-stream version needs only the supplied Nth root; the literal backend may require further convolution roots.
- Rejection: a zero resultant, higher-degree gcd or unavailable bounded repair is a gate decline, not proof of nonmembership in all two-defect models. Every failed scan and any fallback is charged. The shared-probe hybrid needs the N&gt;=8 guard before indexing eight root powers.
- Verification: later Hankel checks are still only filters; compute every time-domain defect coordinate and require support&lt;=2.
- Application: explicit sparse forcing and division at every nonpole; a coprime resonant case has one paid O(N) direct-frequency repair. Noncoprime resonance has g=gcd(N,delta) poles, and that multi-repair case is outside the accepted bounded source branch.
Correct resonance: there are g poles iff alpha^(N/g)=1, otherwise none. The preserved source's alpha^N guard falsely rejects some g&gt;1 nonresonant candidates. Retain either its narrower implementation coverage or the corrected mathematical guard; this packet changes no source code. Freshly verified example: N=8, p=97, omega=64, delta=2, alpha=64, r=(1,50,64,96,22,33,50,75), h=(2,3,0,0,0,0,0,0). Its gcd is a+33, T(2)=95 and it has no poles. The corrected detector recovers all outputs, including the equivalent reversed orientation.
Fresh evidence: 8,352 resonance predicates reproduce exactly 702 old-guard false rejections; resultant interpolation and extra evaluation points agree; a changed input retaining all eight probes fails full certification. These predicate counts are not 702 proven nondegenerate fast-family instances. Root-table rebuilding, pruned negations and fixed algebra omissions prevent treating historical benchmark proxies as exact totals.
fresh_checks: counterexample_recovered: delta: 2
alpha: 64
residual: 2
3
0
0
0
0
0
0
poles: 
delta: 6
alpha: 47
residual: 0
0
0
0
0
0
3
53
poles: 
counterexample_resultant_degree: 31
specialized_gcd: 33
1
T_at_2: 95
resonance_predicates: 8352
old_guard_nonresonant_false_rejections: 702
eight_probe_mutant_rejected: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</si>
  <si>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Known-machinery synthesis. Cantor–Kaltofen plus small-ring tabulation gives same carryless convolution order; affine extension is linearity/elimination corollary.</t>
  </si>
  <si>
    <t>Do not count as a newly discovered general theorem. Standard norm/error analysis; no general approximation lower bound.</t>
  </si>
  <si>
    <t>Unitary convolution coefficient error E=epsilon_a La B2+epsilon_b Lb A2+epsilon_a epsilon_b La Lb+epsilon_i(A2+epsilon_a La)(B2+epsilon_b Lb)+rho. Strict E&lt;1/2 implies exact nearest-integer recovery on the simultaneous good event.</t>
  </si>
  <si>
    <t>Exact integer targets plus explicitly certified numerical errors or probabilistic good events.</t>
  </si>
  <si>
    <t>Monte-Carlo confidence is not verification of this run or Las Vegas correctness. One coefficient error is not repaired by carry. Better correlated errors/modular methods remain possible.
No new current closure; historical limitations remain.</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</si>
  <si>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</si>
  <si>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Standard norm/error analysis; no general approximation lower bound.</t>
  </si>
  <si>
    <t>Do not count as a newly discovered general theorem. Known transform identities/search and published WHT methods.</t>
  </si>
  <si>
    <t>PARTIAL SCOPED PASS only: exact plain/stacked integer-multiplication profile arithmetic, local identities, histogram accounting, moment/next-grid checks and all 47 numeric assembly slacks pass independent checks. Supplier programs were not run. Complete emitted-program/compiler transfer and all-size theorem obligations remain open; no whole-row proof or novelty promotion.</t>
  </si>
  <si>
    <t>["F095"]</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</si>
  <si>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Fresh source/proof reread plus independent rational controls completed for the conditional exponent subclaim only. All 47 slacks per witness and exact recorded-profile moments pass. Complete emitted programs, all physical profile generation and end-to-end inherited transfer were not independently replayed or proved; keep those proof gates open. The source self-status is historical: later pinned maintainer review reports finite replay, not full independent human peer review.
[Current scope consolidated 2026-10-11 14:34 UTC]
Prior dated record, preserved verbatim:
R1: exact catalogue statement, proof/status qualifiers and current related overlays screened; full proof and model-matched external novelty unassessed for this row in this pass</t>
  </si>
  <si>
    <t>Finite topology/cancellation searches and WHT synthetic constructions establish only displayed finite circuits or conditional core savings. Fixed-field WHT acceleration by bit packing is prior art; constant-factor real DFT/WHT arithmetic improvements also published.</t>
  </si>
  <si>
    <t>Several distinct finite-field, real scalar and word-RAM models; incomparable without conversion.</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</si>
  <si>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Conditional saving 4.986133e−5 does not construct missing scalable core. Finite exact-width obstruction is specific topology, not all circuits.
No new current closure; historical limitations remain.</t>
  </si>
  <si>
    <t>Before a stronger exponent or standalone novelty claim, bind actual emitted words, carrier/frame legality and dirty-scratch restoration to the recorded profiles, then prove the ordered-affine/compiler and complete-row recursion transfer with paid prime/setup, routing, precision and recovery costs. Preserve known-WHT/engineering attribution.</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</si>
  <si>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[2026-10-11; exact source binding]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Prior dated record, preserved verbatim:
Historical locator: master/fft_research_master_20261009/library/canonical_sources/30685624bf922bb9__PROOF.md | SHA256 30685624bf922bb9d9f7ed4b0d367a660fe373cc9ee28fec33585bd8c7023e75; direct body binding not in recovered 328
https://github.com/AgentSlop-Si/research/blob/main/math/archive/objects/02/02848a53c8e718c256879bb8530cb4fa4993133a908a915b704b20d30ce68fcb__032_02848a53c8e718c2.inert.txt | export SHA256 02848a53c8e718c256879bb8530cb4fa4993133a908a915b704b20d30ce68fcb
https://github.com/AgentSlop-Si/research/blob/main/math/archive/objects/32/322ce017f4bd05a5441f0d611a30adbb90c7cc2f7524455a8f6e130f7f7b109e__033_322ce017f4bd05a5.inert.txt | export SHA256 2fafc0b6f3dd2823e19ab4abc633fadbb6b34f79aba06ef63f5d0c54eb19aec0
https://github.com/AgentSlop-Si/research/blob/main/math/archive/objects/cc/ccdba45f70f7ab2a70e0b4965c57dd25d9be7414be23fd7e71f606030e1421fd__040_ccdba45f70f7ab2a.inert.txt | export SHA256 ccdba45f70f7ab2a70e0b4965c57dd25d9be7414be23fd7e71f606030e1421fd
https://github.com/AgentSlop-Si/research/blob/main/math/archive/objects/3b/3b3b0db72f077bef1f4d1c2c253131278d1c2c9a9404938d936f74676d9df0b6__072_3b3b0db72f077bef.inert.txt | export SHA256 3b3b0db72f077bef1f4d1c2c253131278d1c2c9a9404938d936f74676d9df0b6
https://github.com/AgentSlop-Si/research/blob/main/math/archive/objects/8e/8eea380202a2ada76383ec659af320a82e5ab821dc24de0c1c812d63cc493c57__107_8eea380202a2ada7.md | export SHA256 8eea380202a2ada76383ec659af320a82e5ab821dc24de0c1c812d63cc493c57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</si>
  <si>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Not generic dense inputs; exact zero tests are essential; no universal numerical recognition or bit bound.</t>
  </si>
  <si>
    <t>[{"archive_relative_path":"master/fft_research_master_20261009/library/canonical_sources/952f1d290c9b7105__README.md","sha256":"952f1d290c9b71058687de0c663a58ec7883b0465edf12cf72496e1fcce7b2d6","inspection":"Attributed saved evidence; supplied research programs unrun in this review","bytes":6285},{"archive_relative_path":"master/fft_research_master_20261009/library/canonical_sources/7ce2a4690ba68ede__INDEPENDENT_REVIEW.md","sha256":"7ce2a4690ba68ede92d38300639922bccecb5ac2819eee14c8cb3636b2ab8743","inspection":"Attributed saved evidence; supplied research programs unrun in this review","bytes":5463}]</t>
  </si>
  <si>
    <t>Known transform identities/search and published WHT methods.</t>
  </si>
  <si>
    <t>Row-specific inherited assessment: Negative/supporting facts, external novelty not established.</t>
  </si>
  <si>
    <t>proved_scoped | REVIEW-15 | Internal scoped outcome. Proof/certificate replay limits: source_implementation_status: Mathematical and loop-ledger review accepted; fresh reference implementation tested, historical production code not executed.</t>
  </si>
  <si>
    <t>A complex symmetric irreducible tridiagonal J=D R D with all the strict phase/positivity conditions of the resonance proof can have det(xI−J)=(x²−ρ)², ρ=e^(−iπ/4). Thus those sector conditions and geometric simplicity do not force algebraic simplicity.
At q=−3, H_2=(z−1)² has ordinary discriminant zero but Res(H_2,D_qH_2)=16≠0; nonzero q-discriminant is insufficient.
In characteristic two, H_6 at an exact order-31 root can have a degree-four derivative gcd; H_52 at order85 has one bad and seven good primitive factors. These are not half-degree target counterexamples.</t>
  </si>
  <si>
    <t>Explicit counterexamples to broader auxiliary claims, not the actual half-degree characteristic-zero conjecture.</t>
  </si>
  <si>
    <t>None refutes half-degree target squarefreeness. Complex orthogonality with nonpositive weights supplies no automatic simple-zero theorem.
No new current closure; historical limitations remain.</t>
  </si>
  <si>
    <t xml:space="preserve">scope_and_separate_costs: membership: Dyadic N&gt;=4 and nonzero (p0,p1,r0,r1) satisfying every first-order q-linear source equation; supplied primitive root in exact field.
discovery: Streaming four-column elimination plus nonzero null vector and every source relation, O(N).
rejection: Rank-four decline in O(N); arbitrary-input fallback external.
verification: Full cyclic endpoint residual; FL=JF with phase q^(-k-1) in shifted band. Nullity&lt;=1 follows from degree-one bands, not generic sparsity.
application: O(N) exact field/word work and O(N) storage; includes roots, all forcing, cyclic or diagonal solver, singular source-kernel coordinate constraint and N outputs.
exceptional: Zero band, one vanished edge, diagonal singular case and one-dimensional target kernel handled explicitly. Actual x_j fixes missing kernel amplitude.
remaining: No fixed linear-circuit, finite-bit or stable approximate recognition theorem.
Field/root construction remains separate from supplied-root evaluation.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</si>
  <si>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Compare exact local ordinary-discriminant leading terms and valuation formulas, not static factorization, against Lubinsky–Saff, root-of-unity q-polynomial literature and citations of the quasi-orthogonal discriminant papers.</t>
  </si>
  <si>
    <t>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</si>
  <si>
    <t>proof_review: ### ALG-010: first-order q-linear evaluator
Accepted scope: dyadic N&gt;=4, supplied primitive q in an exact field; there exists a nonzero quadruple satisfying (p0+p1 q^i)x_i+(r0+r1 q^i)x_(i+1)=0 for every i&lt;N-1. Positive-sign unnormalized DFT.
- Raw membership/discovery: exact four-column streaming elimination over every observed row; rank four is a sound O(N) decline. Otherwise a nonzero null vector is a candidate and all source equations are checked. Zero coordinates and vanished coefficients are included.
- Rejection: O(N) field/word work; no general fallback is included in the primary route.
- Verification: L retains the cyclic endpoint, and FL=JF with J bands p0+r0 q^-k and p1+r1 q^(-k-1). Its forcing is the explicitly computed last residual times q^-k, not a hidden FFT.
- Application: O(N) exact field/word work and storage, including root table, discovery, source/target preparation, full forcing, cyclic solve, input-coordinate correction, and N writes. The source loop ledger gives N root work, 12N preparation, 9N-1 nonsingular or 7N-3 singular cycle work, and at most 13N+2 extra singular recovery.
Each degree-one band is identically zero or has at most one grid zero; the nonzero quadruple prevents an entirely zero operator. Thus nullity&lt;=1 is proved, not assumed for an arbitrary sparse matrix. Rotate after the zero edge; diagonal and singular branches are explicit. When singular, a nonzero source kernel coordinate guarantees a nonzero inverse-Fourier functional on the target kernel. The actual x_j supplies the missing scalar. Inversions are paid adaptive exact-field operations; this is not a fixed linear circuit or stable approximate membership test.
Fresh evidence: all 625 F5^4 inputs, basis/chirp cases and random longer controls; 668 accepted full outputs across all four target branches and 132 rank-four declines. The length-four full-family acceptance is a small-size effect of three equations in four unknowns, not a generic large-N coverage theorem.
fresh_checks: accepted_by_target_branch: diagonal: 8
cyclic_singular: 456
cyclic: 176
diagonal_singular: 28
rank_four_declines: 132
all_625_F5_length4_inputs_tested: True
full_cyclic_boundary_and_input_kernel_coordinate_checked: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</si>
  <si>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Negative/supporting facts, external novelty not established.</t>
  </si>
  <si>
    <t>14</t>
  </si>
  <si>
    <t>F11 | Fixed F11 support, integral obstruction and guarded atlas reduction</t>
  </si>
  <si>
    <t>Technical theorem / finite-topology computational algebra</t>
  </si>
  <si>
    <t>[2026-10-11 23:44 UTC; independently accepted later F11 v40 exact-support exclusion]
The later uploaded exact-support Fourier nonexistence theorem is independently accepted, with no literature-priority determination or new discovery count. Earlier novelty assessment remains historical; current full-target exclusion does not classify the relaxed chart domains.
Earlier dated history (preserved):
Useful exact case-study reduction; general gauge, elimination and tropical tools classical. Historical novelty and full complex feasibility unresolved.</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</si>
  <si>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Proof closed (scoped) Latest terminal receipts additionally accept d=0,H!=0 emptiness and the separate zero-corner/global-M conclusion. These are refinements of the same fixed-F11 family.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</si>
  <si>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R1+: latest accepted atlas text and terminal independent branch receipts read; no fresh proof replay or focused literature search</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</si>
  <si>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Exact reconstruction-equivalent guarded atlas on the fixed 99-edge support. The independently accepted d=0,H!=0 exclusion, combined with the prior d=H=0 and M=0,d!=0 exclusions, leaves only the two regular H-split charts with d!=0 and M!=0. A separate zero-corner review independently proves global M!=0 within this atlas.</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</si>
  <si>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Both surviving charts retain all 50 original residual equations and 19 original guards. Retained input count is not dimension or algebraic independence. No surviving-chart existence or emptiness, full F11 infeasibility, scalable Fourier construction or runtime result.</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</si>
  <si>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First consolidate the exact frozen locus/equivalence and accepted branches; then compare sparse matrix-factorization/gauge elimination methods. Do not treat each eliminated variable as a separate discovery.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</si>
  <si>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</si>
  <si>
    <t>https://docs.google.com/spreadsheets/d/1BHaGJHkXxf_UfZdyTKF2zrWNFzIP4IvhaqFMj-83BjU/edit#gid=627764102&amp;range=A21:V21</t>
  </si>
  <si>
    <t>No acceleration for arbitrary dense residual; sparse contribution cost paid. Singular case needs actual input side information and correct eigenindex.</t>
  </si>
  <si>
    <t>Do not count as a newly discovered general theorem. Known external matrix multiplication result, not ours.</t>
  </si>
  <si>
    <t>Brockett–Dobkin orientation is n×n times n×log n; 1978 correction changes two signs. Original constructive 1976 text not obtained in saved access pass; later support for total arithmetic exists but nonscalar-multiplication excerpt alone is insufficient.</t>
  </si>
  <si>
    <t>Conditional algebraic circuit citation; primary construction scope unresolved.</t>
  </si>
  <si>
    <t>1978 errata fully read historically; 1976 construction and thesis remain access gaps. Do not invent exact addition circuit or rule out result.
No new current closure; historical limitations remain.</t>
  </si>
  <si>
    <t>[{"archive_relative_path":"master/fft_research_master_20261009/library/canonical_sources/5a1a90472e166176__README.md","sha256":"5a1a90472e1661763d2132869ad5a3e44c8da53c8bd5e9bf7b248e793afd6c6a","inspection":"Attributed saved evidence; supplied research programs unrun in this review","bytes":8281},{"archive_relative_path":"master/fft_research_master_20261009/library/canonical_sources/6327eecfbf3a796a__DETECTOR_PROOF.md","sha256":"6327eecfbf3a796a7718842113a37c036bdbe4aeb1ef69acc882c49207252f0d","inspection":"Attributed saved evidence; supplied research programs unrun in this review","bytes":6812},{"archive_relative_path":"master/fft_research_master_20261009/library/canonical_sources/81e45277c8b66bd3__DETECTOR_INDEPENDENT_REVIEW.md","sha256":"81e45277c8b66bd342b62023110dddd7b959c89a8e9b40e6ab9f1c3e515538a1","inspection":"Attributed saved evidence; supplied research programs unrun in this review","bytes":5826},{"archive_relative_path":"master/fft_research_master_20261009/library/canonical_sources/4bc10d7fc62da781__INDEPENDENT_REVIEW.md","sha256":"4bc10d7fc62da781ba7f22d84d646e485d5b57bfd7d019461618ebb21352dae2","inspection":"Attributed saved evidence; supplied research programs unrun in this review","bytes":3181}]</t>
  </si>
  <si>
    <t>https://github.com/AgentSlop-Si/research/blob/main/math/archive/objects/ca/ca5d82292b10f620687ae84bfcefcabffa155a9dd22d645490961bca48abbb71__ca5d82292b10f620__source_notes_access.md | export SHA256 2832eaedc434e4c984da0ee3882e983dbecddc6c6c6916ef6d29c7dfeee71bb8</t>
  </si>
  <si>
    <t>proved_scoped | REVIEW-15 | Internal scoped outcome. Proof/certificate replay limits: source_implementation_status: Fresh exhaustive F5^4 sweep matches all 1250 oracle membership decisions. Old source counts remain scoped field arithmetic, no timing claim.</t>
  </si>
  <si>
    <t xml:space="preserve">scope_and_separate_costs: membership: Sparse x with &lt;=2s nonzeros OR some field lambda with &lt;=s support in (E-lambda I)x; current direct recurrence includes lambda=0 and singular eigenvalues.
discovery: If m&gt;2s, exact cross-product majority with one candidate division; m&lt;=2s direct sparse path. O(N) discovery.
rejection: O(N) with every residual coordinate checked, including x_i=0. Positive Boyer-Moore balance alone not sufficient.
verification: Complete raw residual and target cyclic closures; exceptional eigenindex lambda=-q^t uses actual x_t.
application: O(N(s+1)) full explicit outputs, O(N) storage. Target counts 4N-3 zero, 13N-5 ordinary, 18N+log2 N-3 exceptional.
exceptional: Earlier nonzero/nonroot restrictions removed only by the later solver. Zero defect at singular lambda may have nonzero output and must retain kernel amplitude.
remaining: Maintain actual-input side information for singular branch.
Pay arbitrary growing defect support and true field-operation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</si>
  <si>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Known external matrix multiplication result, not ours.</t>
  </si>
  <si>
    <t>proof_review: ### ALG-011: cold recurrence-defect discovery
Accepted current scope: dyadic N&gt;=4, supplied primitive root; accept x with &lt;=2s nonzero coordinates, or some scalar lambda (including zero and eigenvalues) for which (E-lambda I)x has &lt;=s nonzeros. The earlier detector's exclusions lambda!=0 and lambda^N!=1 are historical solver restrictions removed only by the later direct recurrence and its side-information branch.
- Discovery: if m&gt;2s, any valid lambda is a strict majority among (Ex)_i/x_i on nonzero coordinates. Boyer-Moore compares by cross-products with one final paid division. m=2s belongs to the direct sparse branch.
- Rejection: O(N) work with full residual verification, including coordinates where x_i=0. A positive cancellation balance alone is not a certificate.
- Verification: source E action, all residual coordinates and both target cyclic closures. Singular zero forcing does not imply zero output.
- Application: sparse input or verified s-defect forcing costs O(N(s+1)); total storage O(N). Zero shift uses a 4N-3 target scan. Nonzero ordinary closure costs 13N-5; the exceptional missing-coordinate branch costs 18N+log2 N-3, with the actual source x_t and the unique lambda=-q^t. Dense one-defect reported totals 14N-10 (zero shift) and 25N-10 (ordinary nonzero) are scoped field-call ledgers, not timings.
Fresh evidence: an independent exhaustive 1,250 F5^4 input/cap sweep reproduces 214 accepted full outputs (114 sparse, 60 ordinary, 32 exceptional, 8 zero-shift) and 1,036 declines. A hidden defect at a zero input coordinate is rejected. A development fixture initially selected a singular lambda in the chosen field; it was corrected to a nonsingular test value and the final suite passes. That was a new-checker fixture issue, not a source-theorem defect.
fresh_checks: exhaustive_membership_decisions: 1250
accepted_by_branch: sparse: 114
ordinary: 60
exceptional: 32
zero: 8
rejected: 1036
hidden_zero_coordinate_defect_rejected: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</si>
  <si>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Only d+1 parameters, not generic dense data. Pivot must be a unit in a residue ring; rejection requires paid external fallback.</t>
  </si>
  <si>
    <t>[{"archive_relative_path":"master/fft_research_master_20261009/library/canonical_sources/a5bbf86f5f9382be__README.md","sha256":"a5bbf86f5f9382be2ed2133fd98e5c6580ee727736b6325c803500c4b9318c02","inspection":"Attributed saved evidence; supplied research programs unrun in this review","bytes":9634},{"archive_relative_path":"master/fft_research_master_20261009/library/canonical_sources/cf54fbd60faec959__INDEPENDENT_REVIEW.md","sha256":"cf54fbd60faec959aedb9996d9eb2dbbbee96305d43d1f3ec960b0e8edb460c6","inspection":"Attributed saved evidence; supplied research programs unrun in this review","bytes":2581}]</t>
  </si>
  <si>
    <t>proved_scoped | REVIEW-15 | Internal scoped outcome. Proof/certificate replay limits: source_implementation_status: Fresh exhaustive N4 membership and modular/ring output checks; source implementation not executed.</t>
  </si>
  <si>
    <t xml:space="preserve">scope_and_separate_costs: membership: N=2^d rank-one binary-index tensor, exact field; odd ring extension requires unit chosen pivot and principal dyadic root check.
discovery: First nonzero pivot and d bit-neighbor ratios, one paid inverse; zero input separate.
rejection: Every generated subset product compared to raw pivot-xor coordinate, O(N); nonunit pivot rejected. FFT fallback outside package.
verification: N-1 regeneration products plus all N comparisons; neighbor data alone insufficient; forged internal certificate not authenticated.
application: 2N-2 suffix states give full DFT; nonzero ledger 6N-7+2d multiplications, 2N-2 additions, one inverse, O(N) additional word work/storage.
exceptional: Zero factors, zero vector, N=1 and composite-ring units. Maximum-magnitude pivot needed for separate complex stability proof; first-nonzero code does not give it.
remaining: Floating residual certificate requires paid outward rounding.
O(log N) parameter family not arbitrary dense input.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</si>
  <si>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ALG-013: binary-index rank-one tensor
Accepted scope: N=2^d and x_j=c product_l a_l(j_l), exact field/supplied root; an odd residue ring is allowed only when the selected pivot is a unit and the stated half-power principal-root test holds.
- Discovery: choose the first nonzero pivot, form d bit-neighbor ratios with one inversion. The zero vector is explicit.
- Raw verification: regenerate all subset products in N-1 multiplications, and compare at every pivot-xor-mask coordinate. A few neighbor ratios alone do not certify the tensor. Nonunit pivots are rejected in a ring.
- Rejection: O(N) raw work; a general FFT fallback is external paid work.
- Application: shared suffix recurrence has exactly 2N-2 states, and returns every Fourier value in O(N) field/word work with O(N) storage. For nonzero accepted N&gt;=2, reviewed arithmetic is 6N-7+2d multiplications, 2N-2 additions and one inversion, including root checking/preparation and regeneration.
The family has only O(log N) parameters. A manually forged internal certificate is outside the trusted public path. Complex stability requires the separate maximum-magnitude pivot rule; the implemented first-nonzero rule can make ratios arbitrarily large. The optional l1 residual bound certifies approximation only with paid outward-rounded residuals, not exact tensor membership.
Fresh evidence: all 625 F5^4 vectors compared to the rank-one determinant criterion, 145 exact tensor acceptances and 480 declines, plus 30 accepted larger/ring cases. Zero factors, nonunit rejection and the principal order-four root 8 modulo 65 are included.
fresh_checks: exhaustive_625_membership_decisions: True
accepted_vectors: 175
rejected_F5_vectors: 480
nonunit_ring_pivot_rejected: True
suffix_state_count: 2N-2
zero_factor_and_principal_composite_root_controls: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</si>
  <si>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["F090"]</t>
  </si>
  <si>
    <t>Parameters supplied; singular factors rejected. Family dimension &lt;=r+s for specified rational parameterization, so fixed r+s&lt;N cannot cover generic complex inputs.</t>
  </si>
  <si>
    <t>[{"archive_relative_path":"master/fft_research_master_20261009/library/canonical_sources/837c563f27047531__README.md","sha256":"837c563f27047531043692615f6cdfa3d59b395cff17446e60d10e6d7c261cd1","inspection":"Attributed saved evidence; supplied research programs unrun in this review","bytes":9614},{"archive_relative_path":"master/fft_research_master_20261009/library/canonical_sources/0d838ebbcc7268a3__INDEPENDENT_REVIEW.md","sha256":"0d838ebbcc7268a3a95dd6d7ac971c42b41c4bbab8c7d44b44ea3477239657ae","inspection":"Attributed saved evidence; supplied research programs unrun in this review","bytes":5849},{"archive_relative_path":"master/fft_research_master_20261009/library/canonical_sources/9b6d9bfeedec91ed__FUSION_GATE.md","sha256":"9b6d9bfeedec91ed214308b29537b3da2e07bdb64930ad2a8b028f64ae66bc1c","inspection":"Attributed saved evidence; supplied research programs unrun in this review","bytes":11546}]</t>
  </si>
  <si>
    <t>proved_scoped | REVIEW-15 | Internal scoped outcome. Proof/certificate replay limits: source_implementation_status: Retains prior iterable-materialization and fallback-accounting fixes. Fresh witness verifies only the two named constituent failures, not all graphs.</t>
  </si>
  <si>
    <t xml:space="preserve">scope_and_separate_costs: membership: Supplied ordered dyadic affine-cycle filters, pooled lambdas, all cycles valid, closures nonzero and fully checked final defect support &lt;=cap.
discovery: No filter/parameter search theorem; paid roots, shared scaled-root tables, closures, descriptor/index inverses and cycle traversal.
rejection: Singular 1+lambda^N=0 or too-large final residual; O(N) for fixed depth/pool/cap, then charged ordinary FFT wrapper.
verification: Every composed source row, exact FM=Mhat F phases and order. Dense intermediate defects allowed; reversed source order generally fails.
application: Reverse target solves; (1+r+6d+2s)N+r(log2 N+2)+d field ops for actual s, all N outputs. Space O(N(r+1)+d).
exceptional: lambda=0 legal. Singular factors excluded; adding them requires retained kernel amplitudes and separate reconstruction costs.
remaining: Supplied parameter discovery remains additional work.
r+s&lt;N complex family dimension excludes universality only in this representation, not arbitrary circuits.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</si>
  <si>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ALG-015: ordered affine-cycle filters
Accepted scope: dyadic N&gt;=4; supplied ordered filters L_i=I-lambda_i M_i with M_i x[j]=q^(b_i j)x[a_i j+c_i], a_i=1 mod4 and b_i,c_i odd; every scalar in the r-entry pool is used. Affine descriptors are bounded O(log N)-bit words. All source/target cycles and nonresonant closures are validated.
- Raw membership: apply every source layer in the supplied order and check final support s. Intermediate residuals may be dense. The method does not discover filter graphs or continuous parameters from raw x.
- Discovery/preparation: N root powers/validation, r paid scaled-root tables and shared (1+lambda^N)^-1 closures. Index inverses, descriptor normalization and cycle traversals are paid word work.
- Rejection: 1+lambda^N=0 declines before division; excessive final support declines after every executed layer is charged. Fixed-depth/fixed-budget rejected attempts cost O(N), then the all-input wrapper pays a fresh ordinary FFT.
- Verification/application: FM=Mhat F with the exact shifted phase. Undo target filters in reverse order. Accepted total is (1+r+6d+2s)N+r(log2 N+2)+d field operations, using actual verified s; at d=2,r=1,s=1 this is 16N+log2 N+4. Storage O(N(r+1)+d). Lambda=0 is legal and does not require an individual edge inverse.
For fixed discrete choices and nonsingular filters, the input family has complex dimension at most r+s, so r+s&lt;N cannot cover arbitrary complex inputs. Singular factors are outside that dimension argument unless their kernel amplitudes are separately retained and decoded. The witness defeats the two specified constituents, not every conceivable single affine graph. The sparse-surrogate support gate and finite-dictionary restrictions remain architectural statements, not unrestricted FFT lower bounds.
Fresh evidence: N32 witness supports (x,L1x,L2x,L2L1x,L1L2x)=(32,32,32,1,32), complete target output, singular/zero-parameter controls and the phase/order intertwining. The N8/F257 all-shift distinct-ratio witness and its tight one-coordinate correction leave exactly five defects, reproducing the N-1-2k bound.
fresh_checks: noncommuting_witness_supports: 32
32
32
1
32
complete_output_verified: True
singular_and_zero_parameter_controls: True
all_shift_distinct_ratio_counts: 8
8
8
8
8
8
8
sparse_surrogate_tight_support: 5
accepted_cost_d2_r1_s1: 16N+log2(N)+4; symbolic loop ledger reviewed, production counter not rerun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</si>
  <si>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["F110"]</t>
  </si>
  <si>
    <t>Possibly enormous threshold/constants. Not arbitrary floating exponent range, exact output, per-bin relative error, vanishing epsilon without reanalysis, or stable full FFT.</t>
  </si>
  <si>
    <t>[{"archive_relative_path":"master/fft_research_master_20261009/library/canonical_sources/6891a88ccd8a8d63__PACKING_AND_MODEL_THEOREM.md","sha256":"6891a88ccd8a8d632ebceeaf5001b116fc7c49f8dcc4871ecb385d71b21588fc","inspection":"Attributed saved evidence; supplied research programs unrun in this review","bytes":16654},{"archive_relative_path":"master/fft_research_master_20261009/library/canonical_sources/3eaf065bf9e0da2c__THEOREM.md","sha256":"3eaf065bf9e0da2cfd558fbfe74dc3f6bd822d13029d2cf0912efa8cdd05125c","inspection":"Attributed saved evidence; supplied research programs unrun in this review","bytes":11365},{"archive_relative_path":"master/fft_research_master_20261009/library/canonical_sources/e60223800f3c2eef__WORDRAM_V3_AUDIT.md","sha256":"e60223800f3c2eeff3b351ecc562a474d15c259003d5546abdbfb8c6f22d446a","inspection":"Attributed saved evidence; supplied research programs unrun in this review","bytes":17842},{"archive_relative_path":"master/fft_research_master_20261009/library/canonical_sources/10b1c62ff6dbeb71__PRIOR_ART.md","sha256":"10b1c62ff6dbeb7145cfc9cbd38535a9f3f426cfb22a185111755ec4d4812e64","inspection":"Attributed saved evidence; supplied research programs unrun in this review","bytes":17307}]</t>
  </si>
  <si>
    <t>proved_scoped | REVIEW-02 | Internal scoped outcome. Proof/certificate replay limits: historical_replay: No inherited research program executed. Implementation claims are explicitly separate from analytic acceptance.
Source identity/access boundary: 
Documented sanitized exports: e60223800f3c2eeff3b351ecc562a474d15c259003d5546abdbfb8c6f22d446a. Original-byte gaps remain preserved.</t>
  </si>
  <si>
    <t xml:space="preserve">original_review_exact_scope:  fixed-error packed approximate outputs
### Exact claim retained
For fixed accuracy 0&lt;epsilon&lt;1, fixed polynomial failure exponent c&gt;=1, fixed input exponent C, and a fixed table exponent 0&lt;gamma&lt;1, every fresh length-N input has signed integer real/imaginary components bounded by N^C. A common bounded-word rational/dyadic scale is allowed. Put L=sum_j(|Re x_j|+|Im x_j|). The output explicitly contains all N unitary Fourier approximations and satisfies
    probability(maximum coordinate error &gt; epsilon L/sqrt(N)) &lt;= N^(-c).
Total construction, input-dependent work and output writes are O(N) words/word operations, with constants depending on fixed parameters. This is an all-input theorem within that bounded/common-scale representation, not arbitrary real arithmetic.
### Word model and precision
The word length grows as w=K ceil(log2(N+2)); K is a sufficiently large constant selected for the fixed input-width, accuracy and output requirements. The theorem is not a fixed physical 64-bit result. Fixed epsilon permits constant target phasor/mean accuracy; descriptor width still grows like log log N because the block slope must remain accurate across B=Theta(log N) outputs. Masses, indices, products, keys, addresses and materialized output numerators need O(log N) bits.
The two-table method has a genuine extra eventual condition q G^2&lt;=w. The newer guarded-addition method does not require that condition. It must not inherit an erroneous two-table threshold criticism.
### Cost and proof checks
- Exact signed-atom masses and either alias/cumulative sampling are charged after an O(N) input scan.
- Capped rejection allocates failure probability to time-cap exhaustion. It is not silently exchanging expected runtime for worst-case runtime.
- Equal-sized groups contain actual samples. Padding with artificial zero atoms would change the empirical mean.
- With group width g=floor(gamma log2(N)/p), all 2^(pg)&lt;=N^gamma keys are precomputed. Uniform phasor generation, quantization and packing belong to that preparation.
- A guarded lane stores a biased nonnegative integer and has width q=ceil(log2(2UG+1)); the largest sum is strictly below 2^q. This checks both inter-lane carry and whole-word range.
- A table entry may be a multiword vector. Every returned word is read and added; it is not a unit-cost vector lookup.
- Each output lane is extracted, scaled and written once. The output normalization is approximated with a charged finite-precision operation.
- The finite small-N fallback is asymptotically valid because parameters are fixed, but it can hide enormous constants.
The historical v3 audit is explicit that its source lazily generated phasors, re-packed scalar arrays on every lookup, used tuple keys, and omitted these costs from reported counters. Some experimental keys exceeded its emulated width. These defects qualify that prototype, not the fully specified prepacked-table theorem.
Model/guards/costs: historical_model: Uniform randomized word RAM, w=K log N bits, polynomially bounded integer/common-scale inputs, fixed accuracy/failure exponent. No arbitrary-real or giant-word oracle.
Corrections/rejected extensions: </t>
  </si>
  <si>
    <t>method: Complete source theorem/audit reread and explicit analytic reconstruction; historical counts not re-executed by this packet.
Review record: research_cycle_2046/underused_connections/ROW_OUTCOMES.json; SHA256 5cf4962d301e8359176b4fb37d058963f0fb9770325744d9eb28ff4f70b64637.
Consolidation verifies mapping and hashes; it does not rerun all packet checks. No priority claim.</t>
  </si>
  <si>
    <t>blockers: Full driver with exact capped sampler, eager prepacked tables, word/key/output accounting
Finite constants and practical crossover, separately from theorem validity
Prior-art completion
implementation: Complete cold growing-N O(N) evaluator not established by cited implementation evidence
Current supplement treatment: 
Packet priority qualification: priority: Unresolved
Historical gaps and historical current-overlay text are preserved in the consolidated ledger and A:V.</t>
  </si>
  <si>
    <t>["F109","F110"]</t>
  </si>
  <si>
    <t>Weak coordinatewise mass scale can permit all-zero answers for diffuse random signs. No vanishing relative l2 error. Saturation lower bound is only this full packed-row evaluator, not all approximation algorithms.</t>
  </si>
  <si>
    <t>[{"archive_relative_path":"master/fft_research_master_20261009/library/canonical_sources/b9de2b6602d025e0__SHRINKING_ERROR_THEOREM.md","sha256":"b9de2b6602d025e05c70c4b3a66cbdae61f9338b85b577689b20d89bb4e97974","inspection":"Attributed saved evidence; supplied research programs unrun in this review","bytes":11377},{"archive_relative_path":"master/fft_research_master_20261009/library/canonical_sources/81a7f7f897f957f1__PRUNED_BASELINE.md","sha256":"81a7f7f897f957f132786755c18a01e5d4b3d223904066bdc753fb3f6d7a1ee0","inspection":"Attributed saved evidence; supplied research programs unrun in this review","bytes":4479},{"archive_relative_path":"master/fft_research_master_20261009/library/canonical_sources/a0e3977ae295e461__SHRINKING_PRIOR_ART.md","sha256":"a0e3977ae295e4617f0328576b91af7b387c6f1598e60222feab91bf8a2b6a29","inspection":"Attributed saved evidence; supplied research programs unrun in this review","bytes":9505},{"archive_relative_path":"master/fft_research_master_20261009/library/canonical_sources/9accbb2afcac597e__REPORT.md","sha256":"9accbb2afcac597ede871a5ea5a5bb5c62ab34ed3c165a7e53fc57ace755fd9f","inspection":"Attributed saved evidence; supplied research programs unrun in this review","bytes":7456}]</t>
  </si>
  <si>
    <t>proved_scoped | REVIEW-02 | Internal scoped outcome. Proof/certificate replay limits: historical_replay: No inherited research program executed. Implementation claims are explicitly separate from analytic acceptance.
Source identity/access boundary: 
Documented sanitized exports: 9accbb2afcac597ede871a5ea5a5bb5c62ab34ed3c165a7e53fc57ace755fd9f. Original-byte gaps remain preserved.</t>
  </si>
  <si>
    <t xml:space="preserve">original_review_exact_scope:  shrinking-error packed evaluator
### Exact claim retained
Let ell=log2(log2 N) and L=log2 N. For fixed c,C,gamma and the same bounded/common-scale inputs, the two stated error factors are:
1. O(N) word work with rho=O(ell/sqrt(L)).
2. O(N L/ell) word work with rho=O(ell^(3/2)/L).
Both explicitly output N values, use O(N) words, count all table preparation, and have failure probability at most N^(-c). Their coordinatewise error is rho M/sqrt(N), where M is the signed component mass.
### Growing parameters, not growing hidden constants
For a=2 or 3, the proof takes B=Theta(L^a/ell^a), k=Theta(B), descriptor width p=Theta(ell), g=Theta(L/ell), G=Theta(L^(a-1)/ell^(a-1)), and guard width q=Theta(ell). Required phasor and output accuracy bits grow as O(log(1/rho))=O(log log N). The entire machine word still has K log N bits with fixed K.
The online bound is
    O(N + N k/B + N k p q/L^2).
Substitution gives O(N) at a=2 and O(N L/ell) at a=3. A complete lookup vector costs all of its constituent word reads/additions. Table preparation is N^gamma polylog(N)=o(N), with fixed powers once the theorem parameters are fixed.
The source states a saturation condition only for this full-row-reading evaluator and its sufficient Hoeffding sample schedule. It is not a lower bound for all approximation algorithms.
### Accuracy boundary
Since M/sqrt(N)&lt;=sqrt(2)||x||_2, rho tends to zero relative to input energy *per coordinate*. Summing N coordinate errors can introduce sqrt(N), so this is not a vanishing relative output-l2 theorem. For independent real signs, both allowed errors are asymptotically much larger than the largest typical normalized coefficient; zero output can meet the tolerance on that family. Coherent peaks and impulses still give nontrivial requirements.
Neither point proves exact outputs, coefficient-relative accuracy, a machine-precision FFT, arbitrary independent floating-point exponents, or practical speed.
### Comparator already established
The same polylogarithmic empirical sample count followed by a sparse-input/pruned radix-two FFT costs O(N log log N), with a bounded-word/root construction supplied in PRUNED_BASELINE.md. Thus the first point improves that comparator by a log log N factor; the second is slower on dyadic lengths. The transposed sparse-input use is a deduction from the selected-output circuit, not the randomized approximation theorem stated in the original paper. The primary source does state the selected-output O(n log l) arithmetic bound and its n=l*m factorization. [Woolfe et al., Section 3.3](https://tygert.com/frand.pdf)
Zero-padding alone changes an arbitrary-length DFT. The comparator is not silently extended to every N.
### Exact remaining implementation items
The v4 audit documents online lazy phasor generation, online lane packing, tuple keys, toy grouping overrides, and counters omitting that work. It also identifies a finite label issue: clipping eta_total at 0.95 can make the displayed total smaller than the assigned sampling and deterministic budgets. Correcting the label does not change either asymptotic proof.
The existing task is to implement and inspect the complete parameterized driver with eager prepacked tables, exact capped sampling and explicit certified numeric formats. A new asymptotic theorem or cross-family construction is not required to describe that gap.
Model/guards/costs: historical_model: Uniform randomized O(log N)-word RAM; polynomial bounded integer/common-scale input. Arbitrary separate floating exponents require additional proof.
Corrections/rejected extensions: </t>
  </si>
  <si>
    <t>blockers: Complete growing-block driver with strict fixed-number-of-words arithmetic
Correct finite clipped error-budget labels
Prior-art completion
implementation: Full asymptotic schedule remains unimplemented in cited sources
Current supplement treatment: 
Packet priority qualification: priority: Unresolved
Historical gaps and historical current-overlay text are preserved in the consolidated ledger and A:V.</t>
  </si>
  <si>
    <t>["F109"]</t>
  </si>
  <si>
    <t>Coarse scale may output all zeros on diffuse spectra. Naive binary64 norms underflow/overflow; no robust arbitrary-input NumPy advantage established.</t>
  </si>
  <si>
    <t>[{"archive_relative_path":"master/fft_research_master_20261009/library/canonical_sources/aba79ba13dfbd987__PROOF.md","sha256":"aba79ba13dfbd987ade52504bafede5be61c39f40d4164c79aa6f17954a7c868","inspection":"Attributed saved evidence; supplied research programs unrun in this review","bytes":6128},{"archive_relative_path":"master/fft_research_master_20261009/library/canonical_sources/89c6226655a82738__IMPLEMENTATION.md","sha256":"89c6226655a827385b534073d5c3651c09ee7711c8ab0934bc1a0cba01577bfd","inspection":"Attributed saved evidence; supplied research programs unrun in this review","bytes":6930},{"archive_relative_path":"master/fft_research_master_20261009/library/canonical_sources/77a7434d2090cc1f__README.md","sha256":"77a7434d2090cc1fc9ace8d70706f2579cc51ddfb2e2e75fb16667f98e4d1d34","inspection":"Attributed saved evidence; supplied research programs unrun in this review","bytes":5217}]</t>
  </si>
  <si>
    <t>accepted_scope: Ideal deterministic DIF computes exact hard-thresholded U_N x at epsilon||x||2, retaining strictly larger bins and dropping ties. Work O(N[1+min(log N,log epsilon^-2)]), space O(N).
Model/guards/costs: model: Adaptive exact real arithmetic and norm comparisons with supplied compatible roots; scans and branching charged.
error_contract: l-infinity error &lt;=epsilon||x||2. The output as a whole is approximate and can have relative-l2 error one.
work_and_setup: Node energies sum by depth; norm volume N+V; root powers, zero initialization, child writes, indices and dense output counted.
Corrections/rejected extensions: corrections: Current source implementation description already uses global/local component scaling and output-overflow detection; naive norm under/overflow is not a complete description of that version.
failed_subclaims: Relative-energy or coefficientwise-relative error inferred from the global-norm maximum-bin contract.
Certified arbitrary complex128 branching or native-library speed inferred from ideal arithmetic.</t>
  </si>
  <si>
    <t>proof_recheck: Full statements/proofs/reviews read; independent all-size reasoning and fresh bounded checks. No inherited code executed.
fresh_check_key: ALG-029
Review record: research_cycle_2138/review17_approximation/PER_ID_OUTCOMES.json; SHA256 d232c10a78a5e9a87ca5c7543a6401641e5635c60781f5026a6c31635be46db4.
Consolidation verifies mapping and hashes; it does not rerun all packet checks. No priority claim.</t>
  </si>
  <si>
    <t>remaining_obligations: Certified phase generation, interval-safe norm decisions and rounding complexity for a numerical realization.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</si>
  <si>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["F038","F039"]</t>
  </si>
  <si>
    <t>Growing strength, arbitrary magnitude diagonals, changed primitives or fused execution escape. No universal Fourier lower bound.</t>
  </si>
  <si>
    <t>[{"archive_relative_path":"master/fft_research_master_20261009/library/canonical_sources/c0f726bac9b539db__THEOREM.md","sha256":"c0f726bac9b539db9eb642a223584e7cbc5345597dd76cba0d498b25357465d3","inspection":"Attributed saved evidence; supplied research programs unrun in this review","bytes":13543},{"archive_relative_path":"master/fft_research_master_20261009/library/canonical_sources/a225972f7ad1fc75__PROOF.md","sha256":"a225972f7ad1fc75050588293f2b7a7c5b9670e208c7c1b6a63fcdc27a20420a","inspection":"Attributed saved evidence; supplied research programs unrun in this review","bytes":10072}]</t>
  </si>
  <si>
    <t>proved_scoped | REVIEW-18 | Internal scoped outcome. Proof/certificate replay limits: historical_not_replayed: Phase13 full-rank modular covariance defects at N8..128
All fixed-stage diagonal-multiset exclusions and complex Haar balanced-cut samples
source_limited: False
acceptance_type: independently reviewed narrowed core with explicit inherited replay/dependency limits</t>
  </si>
  <si>
    <t>accepted_scope: Over C, fixed-strength bounded-degree Cayley stages have bounded induced p norm at fixed p&lt;2 when |alpha| Delta(2/p-1)&lt;1; normalized Fourier then needs Omega(log N) such stages. Deleting B rank-one perturbations with retained Green kappa1&lt;=7 yields 7^t(B+1)^2&gt;=N.
Model/guards/costs: representation_and_endpoint_guards: Unitary monomial endpoints/interleavings; nonzero global scales allowed
The sparse-kernel individual norm lemma requires r&lt;N; only its condition-number consequence extends trivially to larger budgets
General diagonal gains require their separate condition-number product
Execution lower bound requires individually charged full-array passes
Corrections/rejected extensions: rejected_or_unlicensed_claims: Signed alpha Delta delta&lt;1 alone as the Cayley guard for negative alpha
Arbitrary gains, growing strengths/degree or fused execution covered by the same constant budget
A sparse rank-one factor is automatically a full-array pass
Haar escape proves Fourier coherence</t>
  </si>
  <si>
    <t>proof_review: ### ALG-048: norm and low-rank budgets
The resolvent-integral/interpolation proof gives a bounded induced p norm for fixed bounded-degree, bounded-strength Cayley stages, with |alpha| Delta(2/p−1)&lt;1. Fourier’s normalized basis-vector image requires K^t≥N^(1/p−1/2). The stated phase-12 constant is K≈1.042259948 at p=9/5. Unitary monomials are p-isometries. Increasing degree/strength, nonunit coordinate gains, changed primitives and fused execution do not inherit the explicit-pass conclusion.
Deleting B rank-one factors gives an invertible retained product G with rank(F−G)≤B. A kernel vector on r+1 coordinates proves the two norm bounds only for r&lt;N; applying the same argument to inverses yields kappa1(G)≥N/(r+1)². For B≥N the condition-number inequality survives trivially, although individual norm bounds do not. The bare Green factor has kappa1≤7 by two Neumann bounds. Therefore 7^t(B+1)²≥N. Arbitrary magnitude diagonals require their own condition-number factor. Sparse rank-one support is not automatically a full-array pass.
The Haar modification genuinely escapes each fixed-p budget but supplies no Fourier coherence. Its large modular covariance defects and finite two-stage diagonal-multiset exclusions remain source-recorded; the elementary necessary diagonal-multiset criterion is valid. Fresh controls include 48 numerical low-rank norm cases, three Green matrices/telescoping checks and the invalid large-rank individual-norm extension.
fresh_checks: Cayley_guard: abs(alpha)*Delta*(2/p-1)&lt;1
K: 1.0422599480841894
analytical_proof_not_inferred_from_numerics: True
large_rank_individual_norm_counterexample: True
numerical_Green_condition_numbers: 4
3.9707007193987
8
4.85987464337126
12
5.09616807194469
numerical_low_rank_norm_cases: 48
Review record: research_cycle_2143/review18_interfaces/PER_ID_OUTCOMES.json; SHA256 de9762e707d29e72c766c75f6622d2c9a1e873c9ac9fc561eaec4a2d7da97723.
Consolidation verifies mapping and hashes; it does not rerun all packet checks. No priority claim.</t>
  </si>
  <si>
    <t>remaining_obligations: Haar/global-phase construction remains separate; historical finite covariance witnesses are not an all-parameter theorem.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</si>
  <si>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["F040"]</t>
  </si>
  <si>
    <t>Long mixed words need not decompose into locally unitary pairs. Arbitrary gains, global cancellation or fusion beyond grammar not excluded. Literal one fixed commuting operator cannot be flat at any depth; broader phase-rotated case has its separate short-word gate.</t>
  </si>
  <si>
    <t>[{"archive_relative_path":"master/fft_research_master_20261009/library/canonical_sources/aa82845b36e8cc42__PROOF.md","sha256":"aa82845b36e8cc426ff17b5991d2efdf4d58ccd3dbcdfcd759a23d4b6c08710b","inspection":"Attributed saved evidence; supplied research programs unrun in this review","bytes":15567},{"archive_relative_path":"master/fft_research_master_20261009/library/canonical_sources/835aed3aa27f776b__FORWARD_K_AND_COMBINED_GATE.md","sha256":"835aed3aa27f776bfd5dbd59e54b097486be3070ce4946bb15ec2874284f7d18","inspection":"Attributed saved evidence; supplied research programs unrun in this review","bytes":7613},{"archive_relative_path":"master/fft_research_master_20261009/library/canonical_sources/a5c04a070bc64a35__TWO_STAGE_GATE.md","sha256":"a5c04a070bc64a35ce4cf1bae0ac3038718cabde7b902bb11533c5a631640b76","inspection":"Attributed saved evidence; supplied research programs unrun in this review","bytes":4238},{"archive_relative_path":"master/fft_research_master_20261009/library/canonical_sources/61e336a53621c85f__RESULT.md","sha256":"61e336a53621c85f6663161aa3496650758a10613d56b31f5c676cd4b1591f6a","inspection":"Attributed saved evidence; supplied research programs unrun in this review","bytes":4332}]</t>
  </si>
  <si>
    <t>proved_scoped | REVIEW-18 | Internal scoped outcome. Proof/certificate replay limits: historical_not_replayed: 238767 commuting multiset numerical enumeration
Original 872 directed cycle enumeration and source operation-count runs
source_limited: False
acceptance_type: independently reviewed narrowed core with explicit inherited replay/dependency limits</t>
  </si>
  <si>
    <t>accepted_scope: Over C for a unit-modulus weighted full N-cycle with total weight -1, the stated K spectrum/determinant yield forward-stage bounds. For N&gt;=3 opposite-sign scalar-unitary pairs with unitary monomial separators are cancellation or the explicit all-pass ratio. Locally unitary block norms, literal fixed M/M* nonflatness, and the separately proved phase-rotated short-word gate retain their distinct scopes.
Model/guards/costs: representation_and_endpoint_guards: Full cycle, not merely arbitrary unitary M satisfying M^N=-I
N2 excluded from opposite-sign cycle recovery; N2/N4 reverse-pair boundary preserved
Phase-rotated family must remain common M/M* after every interior monomial conjugation; inverse phase pairs with the adjoint
Short-word necessity needs 2t&lt;N; half-cycle equality is an explicit countercontrol
Corrections/rejected extensions: rejected_or_unlicensed_claims: Every globally unitary mixed word decomposes into unitary adjacent pairs
Arbitrary commuting or changing cycles covered
Factor count alone excludes an efficient fused product
Theta(N)-bit rational coefficients give an O(N) bit algorithm</t>
  </si>
  <si>
    <t>proof_review: ### ALG-049: forward and inverse Green cycles
The full unit-modulus weighted cycle and total weight −1 force all eigenvalues of z^N+1 once, not merely M^N=−I. K=(2I−M)(I−M)^−1 has Gram matrix 2I+(2I−M−M*)^−1 and determinant (2^N+1)/2. The forward-only singular-value isolation argument and two-stage reverse-pair obstruction follow; N=2 is spectrally degenerate and N=4 survives the reverse-pair test.
Opposite-sign pairs with unitary monomial separators are scalar-unitary only in cancellation or reversed-cycle all-pass form for N≥3. Their determinant fixes scalar modulus one. V and its inverse have exact geometric coefficients and induced-1 norm cN=2−3/(2^N+1)&lt;2. The pair-count gate concerns individually unitary pair blocks. The literal fixed M/M* family reduces to V^p, whose rational signed-cycle gauge excludes flatness at every depth. It is narrower than arbitrary commuting cycles.
The phase-rotated addendum’s short-word argument needs 2t&lt;N; the degree-2t circle polynomial then vanishes identically and forces matched circle multiplicities. Pairing uses inverse phase on the adjoint. At t=N/2, the all-forward half-cycle product is scalar-unitary and two-sparse, showing why the strict cutoff and explicit-pass accounting matter. Longer genuinely changing globally cancelling mixed words remain unclassified.
Fresh: exact rational identities and linear recurrences at N=3…10, 40 exact integer powers, four exact half-cycle boundary instances, and separately numerical reverse-pair spectra at ten lengths. No historical 238,767-word enumeration was replayed.
fresh_checks: exact_halfcycle_cutoff_sizes: 4
6
8
10
exact_integer_power_controls: 40
exact_rational_allpass_and_recurrence_sizes: 8
numerical_forward_reverse_pair_tests: N: 1
reverse_pair_constant: True
N: 2
reverse_pair_constant: True
N: 3
reverse_pair_constant: False
N: 4
reverse_pair_constant: True
N: 5
reverse_pair_constant: False
N: 6
reverse_pair_constant: False
N: 7
reverse_pair_constant: False
N: 8
reverse_pair_constant: False
N: 16
reverse_pair_constant: False
N: 32
reverse_pair_constant: False
unrestricted_mixed_words: not_tested_or_classified
Review record: research_cycle_2143/review18_interfaces/PER_ID_OUTCOMES.json; SHA256 de9762e707d29e72c766c75f6622d2c9a1e873c9ac9fc561eaec4a2d7da97723.
Consolidation verifies mapping and hashes; it does not rerun all packet checks. No priority claim.</t>
  </si>
  <si>
    <t>remaining_obligations: Genuinely changing globally cancelling longer mixed K/K^-1 words remain unclassified.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</si>
  <si>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["F041","F042"]</t>
  </si>
  <si>
    <t>Changing geometry/nonlocal auxiliary ports or uncharged retained transcripts escape the rational model. Full-array pass charging required for time conclusions.</t>
  </si>
  <si>
    <t>[{"archive_relative_path":"master/fft_research_master_20261009/library/canonical_sources/a4dcf5c622230ed6__PROOF.md","sha256":"a4dcf5c622230ed614612fe214e8e5c274be773c8494b49cd77d9d5aed9732d8","inspection":"Attributed saved evidence; supplied research programs unrun in this review","bytes":16107},{"archive_relative_path":"master/fft_research_master_20261009/library/canonical_sources/e97269eb8788d594__README.md","sha256":"e97269eb8788d5949019e4e809c78e31e868b7a34bb0bbee90c0eaa9dc60fad4","inspection":"Attributed saved evidence; supplied research programs unrun in this review","bytes":8276}]</t>
  </si>
  <si>
    <t>proved_scoped | REVIEW-18 | Internal scoped outcome. Proof/certificate replay limits: historical_not_replayed: N64 fixed-network capacity-16 and two 17x17 determinant certificate
Original F8 6272-minor enumeration; row retains its written scoped proof
source_limited: False
acceptance_type: independently reviewed narrowed core with explicit inherited replay/dependency limits</t>
  </si>
  <si>
    <t>accepted_scope: Algebraic qsep calculus gives qsep(p(T)/q(T))&lt;=h max(deg p,deg q). The recorded complex-Fourier endpoint/local-port proof gives hd&gt;=floor(N^2/4)/N. Separately, literal invertible one-way scans over a root-admitting field with total inverse broadcast rank B satisfy (2B+1)2^(t-1)+B&gt;=N for t&gt;=1; t=0 requires B&gt;=floor(N/2).
Model/guards/costs: representation_and_endpoint_guards: Mixed model: complex unitarity for the recorded Fourier submatrix rank argument; algebraic field identities for qsep and Vandermonde scan rigidity
q(T) invertible; repeated poles grouped by Horner; same ordered geometry
Arbitrary nonsingular monomial endpoints allowed in the rational theorem
Auxiliary inputs and outputs are distinct single-coordinate ports; scans are literal square scalar primitives with arbitrary monomial interleavings
Corrections/rejected extensions: rejected_or_unlicensed_claims: One generic-field label accurately describes every proof in this row
The complex norm proof alone proves a stronger finite-field Fourier rank theorem
Small quasiseparable cut rank constructs that many literal scalar scans
Noncommuting numerator/denominator multiplication gives the same rational fusion
Rank or displayed degree alone imposes general operation cost</t>
  </si>
  <si>
    <t>proof_review: ### ALG-050: rational degree and scan/broadcast gates
The kernel proof of inverse cut-rank equality does not invert a singular principal block. Product and sum cut-rank bounds plus pole-group Horner evaluation give qsep(p(T)/q(T))≤h max(deg p,deg q), including repeated poles and denominator invertibility. Partial fractions are a proof device, not free executable preprocessing.
For complex Fourier, rank(F[S,T])≥|S||T|/N follows from flatness and unitarity. Arbitrary nonsingular monomial endpoints preserve those ranks. The balanced cut yields h d≥floor(N²/4)/N. Banded-plus-low-rank single solves require one shared ordering; local auxiliary ports must be distinct single-coordinate injections/readouts. Nonlocal encoders or changed geometry fall outside. The common-cycle factor and signed chirp polynomial demonstrate that high rational degree is compatible with an efficient representation; neither supplies a general operation lower bound.
Separately, cyclic-consecutive Vandermonde minors prove the nonuniform rigidity inequality N≤u+r(s+1) over any field with the stated primitive root. Inverting t literal square one-way scans and deleting rank-B broadcasts gives u≤2^(t−1), s≤2^t, hence (2B+1)2^(t−1)+B≥N. For t=0, B≥floor(N/2); for B=0 and N≥2, t≥1+ceil(log2 N). Cut-rank optima are not scalar-scan constructions: the displayed 3×3 lower-bidiagonal counterexample has qsep 1 but cannot be one literal forward scan even with diagonal/backward additions.
Fresh: 75 inverse-cut tests, 20 rational-degree tests, 15 shuffled scan words, all 6,859 one-sparse-row matrices over F7 at N3, and the exact scalar-scan counterexample. These algebraic tests do not silently replace the complex Fourier proof with a field-general theorem.
fresh_checks: exact_inverse_cut_rank_cases: 75
exact_rational_degree_cases: 20
exhaustive_one_sparse_N3_matrices: 6859
field_split: algebraic qsep/scan checks; Fourier Frobenius-norm endpoint theorem retained over C
literal_scalar_scan_counterexample: True
scan_support_rigidity_words: 15
Review record: research_cycle_2143/review18_interfaces/PER_ID_OUTCOMES.json; SHA256 de9762e707d29e72c766c75f6622d2c9a1e873c9ac9fc561eaec4a2d7da97723.
Consolidation verifies mapping and hashes; it does not rerun all packet checks. No priority claim.</t>
  </si>
  <si>
    <t>remaining_obligations: A broader-field Fourier rank extension would need a separately recorded proof; it is not refuted here.
Changed geometry, nonlocal ports, general bidirectional sums and efficient high-degree evaluation remain outside.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</si>
  <si>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["F084"]</t>
  </si>
  <si>
    <t>Branch sums, shared evaluators and high-support inverses outside. Dense/full-rank/full-commutator does not establish hardness. Orbit fusion computes a different stride Green operator, not DFT.</t>
  </si>
  <si>
    <t>[{"archive_relative_path":"master/fft_research_master_20261009/additions/0038_construction_and_source_synthesis/reviews/review_hero17_phase12/PHASE12_AUDIT.md","sha256":"de519608a7ea065ea1278805d3b987ae9aa4a2b6001aa5a4202c135bc3e8ec9a","inspection":"Attributed saved evidence; supplied research programs unrun in this review","bytes":16437}]</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</si>
  <si>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de519608a7ea065ea1278805d3b987ae9aa4a2b6001aa5a4202c135bc3e8ec9a. Original-byte gaps remain preserved.</t>
  </si>
  <si>
    <t>accepted_scope: For an exact complex Fourier factorization F=product_i(G_i+R_i) with all factors and G_i invertible, rank R_i&lt;=r_i and maximum column support of G_i^(-1)&lt;=s_i, r=sum r_i and s=product s_i obey s(r+1)^2&gt;=N. At prime complex length p, (s+1)(r+1)&gt;=p+1.
The full-input orbit average of K phase-conjugated cyclic Green inverses equals the stride-K Green inverse, with unchanged legal denominator. This computes a different operator from Fourier.
Full-rank commutators of two noncommuting Green inverses and the odd-length chirp inverse identity are valid under their nonzero/primitive-root guards.
Model/guards/costs: model_and_costs: The all-field support-product inequality can also be justified algebraically, but the prime additive uncertainty statement cannot be transferred indiscriminately to positive characteristic. The accepted rank/sparsity theorem remains stated over complex Fourier unless a requisite field-specific uncertainty theorem is supplied.
Column support, not total nonzeros or inverse rank, multiplies through the baseline inverse. Low-rank corrections telescope by rank subadditivity. The r&gt;=N case is automatic.
A layer-count obstruction becomes a work lower bound only for the separately stipulated sequential executor paying Theta(N) per materialized layer. Representation discovery and gauges are not free.
Corrections/rejected extensions: corrections_and_reconciliation: The source modulation evaluator repeatedly powers omega at each coordinate, paying (3n/2-3)N+3 root multiplications for N=2^n in the specified ladder. Running powers and batch inverses repair the schedule, not the already correct operator theorem.
An O(N) stride-Green evaluation is not an O(N) Fourier evaluation. Dense inverse, full rank, high Schmidt/commutator rank and small condition number are not standalone hardness certificates.</t>
  </si>
  <si>
    <t>proof_review: A nullvector supported on r+1 selected columns of F^(-1)-B gives Fourier support &lt;=s(r+1); support-product or prime additive uncertainty gives the bounds. The argument does not assume commutation.
Root averaging keeps exactly exponents divisible by K in the finite geometric inverse. General stride t has guard alpha^(N/gcd(N,t))!=1. Full-rank commutator requires N&gt;1 and nonzero alpha,beta.
Fresh GF(8) length-seven input 1+z+z^3 has Fourier support four, giving 3+4&lt;8 and refuting an unconditional characteristic transfer of the prime additive inequality.
fresh_controls: ALG-060 finite-field nontransfer witness: 1
ALG-060 repeated-power cost identities: 18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</si>
  <si>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Branch sums, shared evaluators, rectangular auxiliaries, and baseline inverses with high column support are not excluded. No generic Fourier lower bound, uniform free field/root search, floating stability, or bit-time theorem follows.
Current supplement treatment: current_overlay_source: INHERITED_ROW_OVERLAYS.json
Packet priority qualification: No priority assessment or upgrade in this consolidation.
Historical gaps and historical current-overlay text are preserved in the consolidated ledger and A:V.</t>
  </si>
  <si>
    <t>["F140"]</t>
  </si>
  <si>
    <t>Independent audit accepts theorem and independently repaired reset-union completeness.</t>
  </si>
  <si>
    <t>Shipped greedy multi-anchor misses N=16 witness; fixed divisor/order misses other valid splits. Uploaded fused dispatcher never invokes new branches; certificate helpers trust metadata. No generic-input transform theorem.</t>
  </si>
  <si>
    <t>[{"archive_relative_path":"master/fft_research_master_20261009/additions/2020_2027/delta_newton/audit/AUDIT_REPORT.md","sha256":"9b13cd8d8d85a643f6d5c14f639896762653347fcb19032e3353b41cb6a06346","inspection":"Attributed saved evidence; supplied research programs unrun in this review","bytes":15026},{"archive_relative_path":"master/fft_research_master_20261009/additions/2020_2027/delta_newton/extracted/delta/hero17_delta_graph/README.md","sha256":"0937060734bbc52e96d6b053c718148be0c630085d64f610b6990e081e1cec5e","inspection":"Attributed saved evidence; supplied research programs unrun in this review","bytes":1576},{"archive_relative_path":"master/fft_research_master_20261009/additions/2020_2027/delta_newton/extracted/delta/hero17_delta_graph/RESEARCH.md","sha256":"8df9202020852e937d8a681d25355da22fe928aeddedbcb86c74777b677c46ae","inspection":"Attributed saved evidence; supplied research programs unrun in this review","bytes":18948}]</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</si>
  <si>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No new task-level proof acceptance at this checkpoint; use the explicitly historical statement and scope.</t>
  </si>
  <si>
    <t>Strict project-family extension using classical finite-difference/Prony/summation tools; external novelty remains unresolved. The source-pinned dispatcher audit confirms an integration omission, not a theorem failure or new discovery.</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</si>
  <si>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No new current closure; historical limitations remain.</t>
  </si>
  <si>
    <t>proved_scoped | REVIEW-19 | Internal scoped outcome. Proof/certificate replay limits: production_executor_verified: False
verification_status: Fresh exact controls passed; deterministic rerun byte-matched; inherited tests were not executed.</t>
  </si>
  <si>
    <t>accepted_scope: For a selected balanced factorization N=QM and fixed d, arbitrary dense first d fibers plus total dth-difference spectral support &lt;=R=O(Q) admit complete raw-input recognition/rejection and exact all-N output in charged O(N) field/word work under the specified field model.
The finite Newton formula, its z=1 and zero-length limits, sparse-difference convolution reconstruction and selected-family cardinality are valid.
The repaired reset-union recognizer is complete: with B anchors, remove the largest B-1 transition-support costs. This independently reviewed repair is distinct from the incomplete shipped greedy wrapper.
Model/guards/costs: model_and_costs: Supplied prime p&gt;N with p=N^O(1), N divides p-1, primitive omega, fixed d,c and Q^2,M^2&lt;=C N. Root validation is charged; prime/root discovery is a premise.
Raw accepted recognition O_d(N+dM^2+M((Q-d)+R_actual)), rejection charged against declared R_budget; O(R_budget) scalar inversions. Execution adds O_d(N+Q R_actual) and one batch inverse. Zero differences still require all Q-d scans.
With B resets, discovery O(MQ+MR_budget+BM^2), O(R_budget+BM) inversions, and full output costs BM^2+BN+QR_budget. Input metadata is not a substitute for raw recognition.
Corrections/rejected extensions: corrections_and_reconciliation: The source greedy N=16 witness has costs 4,1,1, budget 4, two anchors: greedy consumes four then fails, while resetting the first transition leaves cost two. Fresh reset-subset enumeration confirms the corrected rule.
The default single divisor does not recognize the union over all divisors, and one order does not recognize all orders. The uploaded fused dispatcher never invokes the newer branches. These are implementation/coverage gaps, not failures of the selected-factor theorem.
The count p^(dM) sum_e binom((Q-d)M,e)(p-1)^e is exact for the selected no-reset family, not just an upper bound.</t>
  </si>
  <si>
    <t>proof_review: Fourier orthogonality gives nabla^d C=M e, including the essential M normalization. Initial forward Newton coefficients and difference events reconstruct every C_t; finite generating sums then produce all output bins.
Batch inverses of nonzero 1-omega^(-k), phase-table access and polynomial z=1 limits avoid per-bin powering and singular division. Constants are fixed-d, not uniform in growing d.
Anchor reset removes exactly one fixed transition cost. Selecting largest costs is an exact optimization because costs do not depend on the other chosen resets. The saturated R_budget+1 marker correctly identifies transitions that must be reset.
fresh_controls: ALG-062 Newton kernel values: 5472
ALG-062 full Newton outputs: 62
ALG-062 reset-optimality cases: 7736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</si>
  <si>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remaining_obligations_and_rejected_promotions: Integrating repaired reset selection and branch dispatch remains implementation work. Trying more divisors/orders must charge every attempt. Trusted certificate helpers alone do not verify malformed metadata.
Generic dense differences have R=Theta(N), so the literal event application loses linear work. This is a proper restricted family and an executor limitation, not an unrestricted DFT lower bound or a stable complex recognizer.
Current supplement treatment: current_overlay_source: INHERITED_ROW_OVERLAYS.json
Packet priority qualification: No priority assessment or upgrade in this consolidation.
Historical gaps and historical current-overlay text are preserved in the consolidated ledger and A:V.</t>
  </si>
  <si>
    <t>["F141"]</t>
  </si>
  <si>
    <t>Uploaded z^N=1 branch excludes valid inputs; unpermuted-character shortcut invalid after arbitrary permutation. Zero-defect source repeated exponentiation is Theta(Nlog N), repaired by hoisting.</t>
  </si>
  <si>
    <t>[{"archive_relative_path":"master/fft_research_master_20261009/additions/1845/woodbury_audit/WOODBURY_AUDIT.md","sha256":"289facfec75c2b6fdd651a2f16b85bc2e992b26a479c1e9370bdf10fb0f313ce","inspection":"Attributed saved evidence; supplied research programs unrun in this review","bytes":15610}]</t>
  </si>
  <si>
    <t>accepted_scope: For a supplied permutation order L and x[L[t]]=z^t with s changed cyclic successor edges, d=(I-zZ)x has support &lt;=2s+1, improved to &lt;=2s at z^N=1. Fourier covariance recovers every regular bin and at most one direct resonant bin.
The independently reviewed all-z construction costs O(N(s+1)) additions/multiplications plus one inversion after charged field/root setup and uses O(N) field/index words.
For z^N!=1 the original Woodbury correction determinant is identically one, including empty and redundant update columns, not just generically nonzero.
Model/guards/costs: model_and_costs: Exact splitting field with N invertible, primitive omega and supplied L,z. Validate L in linear index work; generate x,z^N, successor defects, root powers and all outputs explicitly.
Sparse numerator progressions and batch inversion of regular denominators are charged. The possibly resonant single bin costs one O(N) direct sum. No discrete logarithm or unpermuted-character assumption is used.
The original dense Woodbury bound is O(N(s+1)^2+s^3), with its actual inversion charges separately included if inversion is not a unit field primitive. Additional real-residual normalization roots are not needed by the raw DFT repair.
Corrections/rejected extensions: corrections_and_reconciliation: The source zero-defect branch recomputes z^N at every output, giving Theta(N log N) powering in the ordinary ladder. Hoisting that scalar repairs the implementation.
The source routine excludes every z^N=1, whereas its referenced unpermuted shortcut does not cover permuted characters. The all-z sparse-difference construction closes this restricted-family coverage gap and is not credited to the unchanged source executor.</t>
  </si>
  <si>
    <t>proof_review: Both Z and W are N-cycles, so det(I-zW)/det(I-zZ)=1. Their s-column update can be redundant without invalidating the determinant lemma.
The formula d=(1-z^N)e_L0+z sum_j in J x_j(e_Wj-e_(j+1)) proves the sparse support promise. (1-z omega^k)X_k=D_k has at most one zero denominator because omega has exact order N.
At resonance, the homogeneous component is obtained by a direct bin calculation even when d=0. Arbitrary coordinate permutations do not preserve the one-character Fourier shortcut.
fresh_controls: ALG-063 Woodbury determinants: 69
ALG-063 all-z vectors: 153
ALG-063 resonant cases: 84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</si>
  <si>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Discovering a useful L,z from arbitrary raw data is separate. Given them, membership can be checked in O(N); not every vector has a small-defect description. At s=Theta(N), the bound is O(N^2).
Uniform field/root construction, growing-bit arithmetic, finite-field output bit cost, and complex near-resonance numerical stability remain separately charged/unproved.
Current supplement treatment: current_overlay_source: INHERITED_ROW_OVERLAYS.json
Packet priority qualification: No priority assessment or upgrade in this consolidation.
Historical gaps and historical current-overlay text are preserved in the consolidated ledger and A:V.</t>
  </si>
  <si>
    <t>["F142"]</t>
  </si>
  <si>
    <t>Independent audit accepts identities and broader root-free recurrence extension.</t>
  </si>
  <si>
    <t>Leading Hankel rank alone insufficient; late impulse counterexample. Binary coverage exponentially small. Full recurrence class broader than uploaded distinct split-node detector.</t>
  </si>
  <si>
    <t>[{"archive_relative_path":"master/fft_research_master_20261009/additions/1825/phase23_audit/PHASE23_AUDIT.md","sha256":"c074b19dd40f6a50a5a4a3b91b0e447824f47e90206032d4c88dc8673a723817","inspection":"Attributed saved evidence; supplied research programs unrun in this review","bytes":20766},{"archive_relative_path":"master/fft_research_master_20261009/additions/1825/source_excerpts/fft_green_research_phase23_2026-10-09/fft_green_phase23_real_resolvent/THEOREM.md","sha256":"d32912d6f37d714b429fd21f1faaff1457f75c53a87ce91288ab3abe0073180b","inspection":"Attributed saved evidence; supplied research programs unrun in this review","bytes":14570}]</t>
  </si>
  <si>
    <t>proved_scoped | REVIEW-04 | Internal scoped outcome. Proof/certificate replay limits: verification_limits: Historical Hankel distribution enumeration, full normalized real-transform tests and uploaded source execution not rerun.
source_outcome: available_verified_export
missing_assigned_source: False</t>
  </si>
  <si>
    <t>accepted_scope: Complete exact recognition and all-frequency evaluation for observed recurrence order at most two; original restricted detector binary coverage and scoped inverse-support obstruction.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rejected_claims: outcome: failed
claim: Small leading Hankel rank alone proves a full observed recurrence.
outcome: failed
claim: Separate r-query cost is an unrestricted arithmetic lower bound.
outcome: failed
claim: Root-free removes Fourier-root and normalization setup.</t>
  </si>
  <si>
    <t>fresh_checks: checks/CHECK_RESULTS.json#ALG-064
Review record: research_cycle_2057/review04_open_targets/OUTCOMES.json; SHA256 62e8c6ae127d9bb122e92baaece1bcf19d09ab14c2102eee7823f3a273691e13.
Consolidation verifies mapping and hashes; it does not rerun all packet checks. No priority claim.</t>
  </si>
  <si>
    <t>residual_obligations: General arbitrary-input fast Fourier/Green construction is missing.
Root-free means no characteristic-polynomial roots; transform-root/normalization/field discovery still required.
Uniform field family, finite precision and production implementation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</si>
  <si>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["F112"]</t>
  </si>
  <si>
    <t>Deficient fixed linear measurements cannot recover all continuous inputs; stronger almost-everywhere inputwise statement needs measurability. Does not apply to input-adaptive raw reads or finite discrete sets.</t>
  </si>
  <si>
    <t>[{"archive_relative_path":"master/fft_research_master_20261009/library/canonical_sources/4cab10dbc7da7b20__README.md","sha256":"4cab10dbc7da7b202dc3a243685b432d1a5d2a1148ea3ff931259fe29e20d850","inspection":"Attributed saved evidence; supplied research programs unrun in this review","bytes":1277},{"archive_relative_path":"master/fft_research_master_20261009/library/canonical_sources/2a29e1c3fdd965e3__README.md","sha256":"2a29e1c3fdd965e32ecf3c609f798e19bd2168a0ac927e857b34671067d19cf2","inspection":"Attributed saved evidence; supplied research programs unrun in this review","bytes":1241},{"archive_relative_path":"master/fft_research_master_20261009/library/canonical_sources/0e029e7ee61acd4b__FUSION_THEOREMS.md","sha256":"0e029e7ee61acd4b2ec9404259face106eb660e166338c286cf72296b2c9e2ed","inspection":"Attributed saved evidence; supplied research programs unrun in this review","bytes":16514}]</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</si>
  <si>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</si>
  <si>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accepted_scope: Unbiased rank-constrained linear minimax theorem and exact sketch risk; measurable continuous-input summary barrier; nonlinear median tail bounds; least-squares periodic mean and residual-certified Green composition.
Model/guards/costs: model: Exact ideal complex arithmetic, input-independent states/measurement maps and independent rows; realified rank for real inputs; numerical Green/decoder errors paid separately.
cost_ledger: One row O(N log M+K log K+N); expected full squared error (M-1)||x||²; head O(N+d log d); full error L(beta||r||+epsilon_src+epsilon_num)+tau; retained measurement and raw-access budgets explicit.
Corrections/rejected extensions: rejected_or_not_established: Linear minimax does not apply directly to nonlinear median.
Marginal oddness does not give zero covariance.
Continuous-rank obstruction does not transfer automatically to finite discrete inputs or adaptive rereads.
Zero fitted residual does not erase source/target/numerical error.</t>
  </si>
  <si>
    <t>fresh_checks: passed: True
projection_states: 64
median_states: 4096
covariance: 1693/256
45/512
3/64
45/512
1357/256
3/256
3/64
3/256
665/256
off_diagonal_covariance_nonzero: True
exact_periodic_mean_pythagorean_cases: 13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</si>
  <si>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End-to-end numerical decoder and word certificate, sharper median covariance analysis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</si>
  <si>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["C12"]</t>
  </si>
  <si>
    <t>Independent audit accepts all-input recognition cost and accepted-class output.</t>
  </si>
  <si>
    <t>No generic dense-input speedup; growing-budget theorem in ALG-002 is separate, not uniformly better. Full input read contract requires explicit scan before early rejection.</t>
  </si>
  <si>
    <t>[{"archive_relative_path":"master/fft_research_master_20261009/additions/0038_construction_and_source_synthesis/reviews/review_dyadic_aggregate/REVIEW.md","sha256":"eaabc7dbe9c22a5cf737850f1a9a39cc06136ce9fd8de44564128f5c5b841b33","inspection":"Attributed saved evidence; supplied research programs unrun in this review","bytes":8015},{"archive_relative_path":"master/fft_research_master_20261009/additions/0038_construction_and_source_synthesis/reviews/review_dyadic_aggregate/source/THEOREMS.md","sha256":"74ac282177706f10ccffc0b8f47d7c6f77db8565e19a854a26941de0ea611341","inspection":"Attributed saved evidence; supplied research programs unrun in this review","bytes":16031}]</t>
  </si>
  <si>
    <t>proved_scoped | REVIEW-21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</si>
  <si>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accepted_scope: Original C12 deterministic raw aggregate-fiber recognition/rejection and complete exact DFT on acceptance, total modes&lt;=K0 with unbounded individual fibers.
Model/guards/costs: model: N=QM; supplied exact field and primitive Nth root, characteristic not dividing N; full input scan; H=floor(M/3), cap=min(H,remaining), quadratic heavy fallback; no raw Green guard required.
cost_ledger: Original O(N+M K0+Q K0+K0²) for all inputs including rejection; K0=O(Q), Q²=O(N) gives O(N). Original K0=0 triggers no heavy fallback. Newer Q14 growing aggregate separately pays final-heavy +1 and uses B=min(M/2,max(1,ceil(K0/Q))log2M).
Corrections/rejected extensions: rejected_or_not_established: Per-fiber cap theorem cannot substitute for original aggregate theorem.
New growing-budget upper bound is not uniformly better at K0=O(Q).
No generic-input fast output after rejection.
Full rank/dense vectors do not remove sparse intermediate fiber promise.</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</si>
  <si>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passed: True
accepted: 958
rejected: 874
heavy_fallbacks: 1984
full_output_bins: 17070
zero_budget_no_heavy_controls: 500
concentrated_full_rank_cases: N: 16
K0: 7
fiber_rank: 4
heavy: 1
N: 64
K0: 15
fiber_rank: 8
heavy: 1
N: 256
K0: 31
fiber_rank: 16
heavy: 1
old_budget: N+M*K0+Q*K0+K0^2
new_Q14_rejecting_heavy_plus_one_retained_separately: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</si>
  <si>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Exact interface priority, bit/word implementation and numerical Prony stability remain open.
Guarded Green variant retains local diagonal and cyclic closure requirements.
Current supplement treatment: current_overlay: proof: Q14: Proof closed. Original F015 cap and aggregate theorems freshly reread and independently accepted with fresh exact controls and all guarded Green-domain assumptions.
priority: Q14: Classical transform ingredients; exact intermediate-fiber/rejection interface remains unresolved.
remaining_obligations: Q14: Resolve exact intermediate-fiber and rejection-interface priority; any bounded-word implementation requires its own complete contract. Implementation: Fresh exact controls independently reviewed; bit complexity, numerical stability and production validation remain separate.
overlay_status: Original aggregate directly reread and freshly controlled; current cap/growing aggregate compared at exact separate budgets; later common-chirp integration does not change Q14 domain.
Packet priority qualification: No priority assessment or upgrade in this consolidation.
Historical gaps and historical current-overlay text are preserved in the consolidated ledger and A:V.</t>
  </si>
  <si>
    <t>Accepted independent audit with full signs and finite arrays checked.</t>
  </si>
  <si>
    <t>Only an equivalent smaller obstruction, not proof it never vanishes. Reduced determinant content has different ramified exponents than c_d^sep.</t>
  </si>
  <si>
    <t>Supporting lemma and computational tool.</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</si>
  <si>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</si>
  <si>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Q29: Lubinsky–Saff mathematical-body access/comparison closed. It does not settle the accepted 3p/7p/11p half-order simplicity families; exact application priority and broader source review remain open.
Exact source comparison: PRIMARY-THETA. Classical overlap: no new promotion: reciprocal quadratic discriminant/resultant formulas stay classical Retained: Specific reduced-coordinate obstruction and guarded valuation/carry statements.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</si>
  <si>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proved_scoped | REVIEW-03 | Internal scoped outcome. Proof/certificate replay limits: verification: Proof identities, signs, unit hypotheses and characteristic-two scope checked; six separated constants reconstructed with full-degree determinants.</t>
  </si>
  <si>
    <t>accepted_exact_scope: For d=4r+1&gt;=5 and p not dividing d (including p=2), p divides separated c_d iff M_d belongs to p O_d, where M_d=Res(P,(u-2)P' C_d*) is the rank-r multiplication determinant and two known cluster-unit factors are removed.
Model/guards/costs: historical_model_preserved_subject_to_current_scope: Canonical cyclotomic power basis; componentwise vanishing, including characteristic two. Empty product at d=5 allowed.
Corrections/rejected extensions: rejected_or_not_established: Not equality of ramified valuations or contents
Not invertibility at every residue component
No automatic no-extra-prime support</t>
  </si>
  <si>
    <t>verification: Proof identities, signs, unit hypotheses and characteristic-two scope checked; six separated constants reconstructed with full-degree determinants.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</si>
  <si>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the actual M_d is nonzero in at least one primitive residue component for every p not dividing d.
Current supplement treatment: 
Packet priority qualification: No priority assessment or upgrade in this consolidation.
Historical gaps and historical current-overlay text are preserved in the consolidated ledger and A:V.</t>
  </si>
  <si>
    <t>["F024"]</t>
  </si>
  <si>
    <t>Saved parent proof review and fresh controls, not separate full independent audit.</t>
  </si>
  <si>
    <t>Not a target counterexample. Ptilde does not preserve the full q-Pascal/three-term Gaussian recurrence.</t>
  </si>
  <si>
    <t>Keep as a caveat/proof-strategy appendix, unranked.</t>
  </si>
  <si>
    <t>[{"archive_relative_path":"master/fft_research_master_20261009/additions/0431_review_and_content_extensions/content_primitivity_research_0431/RESEARCH_REPORT.md","sha256":"24c66a2a80f71903f198af3837952688095d6ade5f88c2d23e567c131580e8ab","inspection":"saved theorem/audit read as inert text"}]</t>
  </si>
  <si>
    <t>proved_scoped | REVIEW-03 | Internal scoped outcome. Proof/certificate replay limits: verification: Full proof reading; base-7/prime-13 gcds reconstructed here. Historical subgroup/synthetic and base-63 computations not fully rerun; their stated prior evidence levels retained.</t>
  </si>
  <si>
    <t>accepted_exact_scope: Orbit-ideal equality after inverting d with integral dc trace certificate; actual (17,2) Frobenius/conjugation subgroup obstruction; synthetic special-value-preserving perturbation for d=4r+1&gt;=25 and odd p not dividing d; current actual (7,13) exception and (63,5) bad/good components.
Model/guards/costs: historical_model_preserved_subject_to_current_scope: One exact actual subgroup obstruction plus a uniform synthetic, non-Gaussian perturbation theorem.
Corrections/rejected extensions: rejected_or_not_established: These are not counterexamples to actual universal Gaussian primitivity
Norm-unit requirement and Frobenius-only conjugates are not equivalent substitutes
Synthetic perturbation does not preserve the Gaussian recurrence</t>
  </si>
  <si>
    <t>verification: Full proof reading; base-7/prime-13 gcds reconstructed here. Historical subgroup/synthetic and base-63 computations not fully rerun; their stated prior evidence levels retained.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</si>
  <si>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uniform Gaussian-specific orbit-support argument beyond reciprocity, four special values, and equivalent orbit-ideal reformulation.
Current supplement treatment: 
Packet priority qualification: No priority assessment or upgrade in this consolidation.
Historical gaps and historical current-overlay text are preserved in the consolidated ledger and A:V.</t>
  </si>
  <si>
    <t>["F124"]</t>
  </si>
  <si>
    <t>All identities and logical equivalences independently accepted; only reduction, not uniform target nonvanishing.</t>
  </si>
  <si>
    <t>No inference from Φ_N nondivisibility to gcd(Φ_N,R)=1. Field construction/factor search charged separately; no all-composite proof.</t>
  </si>
  <si>
    <t>Supporting reduction and failure-boundary record.</t>
  </si>
  <si>
    <t>[{"archive_relative_path":"master/fft_research_master_20261009/additions/0400_review_and_infinite_families/characteristic_two_chirp_guard_0320/RESEARCH_REPORT.md","sha256":"0d5e6b3af233fc34b64eda0f0d05b1eefe7b400807c07f08eaaba20dfe865557","inspection":"saved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</si>
  <si>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proved_scoped | REVIEW-03 | Internal scoped outcome. Proof/certificate replay limits: verification: Full source and audit proof reading. Fresh exact H6/order31 binary-field counterexample reconstructed; no half-order census or H52/order85 full rerun.
Source identity/access boundary: 
Documented sanitized exports: 50cb43cfd3da58c0850cdc5dd1f58b15d1047e6c9217091d42e13deb1ea8fb39. Original-byte gaps remain preserved.</t>
  </si>
  <si>
    <t>accepted_exact_scope: Over F2[q], exact H_(2r)=z^r P_r(z+z^-1), Disc H_(2r)=P_r(0)^2 Res(A_r,B_r)^4. At exact order N=4r+1, nondivisibility by Phi_N is equivalent to one good residual factor. Gaussian coefficient-square and forced-diagonal monomial identities hold at odd exact orders.
Model/guards/costs: historical_model_preserved_subject_to_current_scope: Ordinary formal derivative in characteristic two; field exact-order hypotheses essential, quotient by Φ_N may have zero divisors.
Corrections/rejected extensions: rejected_or_not_established: No uniform Phi_(4r+1) nondivisibility proof
Not all-component coprimality
Bad reductions alone are not characteristic-zero counterexamples
Field-factor construction is not included in candidate test cost</t>
  </si>
  <si>
    <t>verification: Full source and audit proof reading. Fresh exact H6/order31 binary-field counterexample reconstructed; no half-order census or H52/order85 full rerun.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</si>
  <si>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Phi_(4r+1) does not divide R_r for every composite 4r+1, or give an exact target counterexample.
Current supplement treatment: 
Packet priority qualification: No priority assessment or upgrade in this consolidation.
Historical gaps and historical current-overlay text are preserved in the consolidated ledger and A:V.</t>
  </si>
  <si>
    <t>["F021"]</t>
  </si>
  <si>
    <t>No extension past 1001, all composites, or all 5r². Later infinite families are proved separately.</t>
  </si>
  <si>
    <t>Supporting data appendix.</t>
  </si>
  <si>
    <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</si>
  <si>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proved_scoped | REVIEW-06 | Internal scoped outcome. Proof/certificate replay limits: replay_status: Full classification and independent review text read. Existing accepted audit verified every record and coverage. Original serialized 250-array dataset absent from assigned body set and not replayed here; small checks do not replace it.</t>
  </si>
  <si>
    <t>accepted_scope: Q_min=(N-1)/2 at N=1 mod4 and (N+1)/2 at N=3 mod4 throughout the finite range.
Model/guards/costs: exact_hypotheses: Exactly all 500 odd N from 3 through 1001; characteristic-zero model of F021.
Exactly 250 certified N=5,9,...,1001 squarefreeness records; remaining N=3 mod4 use uniform resonance obstruction.
Corrections/rejected extensions: excluded_claims: Finite range is not a universal composite-squarefreeness theorem.
250 polynomial certificates must not be described as 500.
Completeness assertion was absent from source standalone verifier but present in independent audit; saved range is complete.</t>
  </si>
  <si>
    <t>fresh_check_groups: shifted_annihilator_and_forced_diagonal
evidence_type: finite_complete_classification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</si>
  <si>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Finite evidence establishes exact listed cases, not uniform novelty or a faster FFT.
Historical gaps and historical current-overlay text are preserved in the consolidated ledger and A:V.</t>
  </si>
  <si>
    <t>Not arbitrary internal masks, branch parameters, seeds, sizes or all Green sums. A source count correction: circuit has three vector sums, not two.</t>
  </si>
  <si>
    <t>Certification appendix or negative experiment evidence.</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</si>
  <si>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t>
  </si>
  <si>
    <t>proved_scoped | REVIEW-06 | Internal scoped outcome. Proof/certificate replay limits: replay_status: Complete theorem and independent audit read; exact modular-to-characteristic-zero proof checked. Original twelve polynomial/cycle datasets absent from assigned source body set; full data replay not repeated or claimed.</t>
  </si>
  <si>
    <t>accepted_scope: Two necessary cross-ratio polynomials have no common complex root for each specified pencil; one valid modular resultant already suffices, second prime corroborates.
Model/guards/costs: exact_hypotheses: Exactly N=4,8,16,32,64,128; serialized fixed six cycles, alpha values, outer weights and two masks from the source.
Only lambda in middle two-branch sum varies; outer row/column gauges invertible and permutations arbitrary.
Modular coefficient reductions legal, all Green denominators survive, degree 2N preserved, complete Bezout identity equals one.
Corrections/rejected extensions: excluded_claims: No all-N, other-seed, free-internal-mask or freely variable generator exclusion.
Three branch sums, not the source theorem’s two; six solves and two masks remain O(N) with supplied parameters.
Polynomial certification is additional work and constructs an exclusion rather than an FFT.</t>
  </si>
  <si>
    <t>evidence_type: finite_size_all_complex_scalar_exclusion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</si>
  <si>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cross-ratio and modular resultant mechanisms; fixed computational result has unresolved external priority.
Historical gaps and historical current-overlay text are preserved in the consolidated ledger and A:V.</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</si>
  <si>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t>
  </si>
  <si>
    <t>No freely variable Green couplings or external endpoint changes, no all N. Padded resultant zero is inconclusive under degree drops. Sampled larger mappings do not yield universal exclusion.</t>
  </si>
  <si>
    <t>Methods/certification appendix, unranked relative to general uniform theorem candidates.</t>
  </si>
  <si>
    <t>[{"archive_relative_path":"master/fft_research_master_20261009/additions/0155_material_coverage_and_new_results/reviews/review_phase38/REVIEW.md","sha256":"2143d2ab2217a372ec231a53aa0eedeb4da3d2b30b1b6ee53c8b4ffd84816554","inspection":"saved independently accepted audit read as inert text"}]</t>
  </si>
  <si>
    <t>Q26: Proof closed. Original Phase39 N4/N8/N16 finite seven-Green exclusion closed: N16 complete cubic enumeration of 10,483,200 mappings per prime independently accepted; no quartic exhaustion or all-N extension.</t>
  </si>
  <si>
    <t>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</si>
  <si>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2143d2ab2217a372ec231a53aa0eedeb4da3d2b30b1b6ee53c8b4ffd84816554. Original-byte gaps remain preserved.</t>
  </si>
  <si>
    <t>accepted_scope: Specified six-Green family excluded at N4,8,16,32,64 for arbitrary middle scalar, two nonzero internal masks and two internal permutations.
Model/guards/costs: essential_assumptions: Six cycle orders/gains and both outer mixing coefficients fixed
A and C invertible
All cyclotomic reduction and Green denominator guards
Only displayed mask/permutation slots
charged_cost_scope: Candidate application O(N); dense target O(N³), exhaustive certificate O(N⁵), all separate.
Corrections/rejected extensions: current_scope_reconciliation: Historical review bytes match recorded export hash, not filename source hash.
rejected_or_open_extensions: N128/N256 all-permutation exclusion not proved
No arbitrary coupling/cycle/outer-endpoint exclusion
Zero padded resultant not feasibility</t>
  </si>
  <si>
    <t>fresh_verification: 300 padded quadratic Sylvester identities, including degree drops; historical large exclusion retained
proof_kind: finite certificate plus uniform necessary resultant implication
Review record: research_cycle_2110/review07_weyl/PER_ID_OUTCOMES.json; SHA256 7e95bad2515c24c67d2e7474abafd54f6e980173123b8a5d9cd65707fa968bce.
Consolidation verifies mapping and hashes; it does not rerun all packet checks. No priority claim.</t>
  </si>
  <si>
    <t>rejected_or_open_extensions: N128/N256 all-permutation exclusion not proved
No arbitrary coupling/cycle/outer-endpoint exclusion
Zero padded resultant not feasibility
Current supplement treatment: 
Packet priority qualification: No priority assessment or upgrade in this consolidation.
Historical gaps and historical current-overlay text are preserved in the consolidated ledger and A:V.</t>
  </si>
  <si>
    <t>["C01"]</t>
  </si>
  <si>
    <t>["Q11"]</t>
  </si>
  <si>
    <t>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</si>
  <si>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Not a growing-dimensional upper family. Base-field-only upper length is unproved. Full B_N inherits only ≥3. No full uniformly cheap B_N or Fourier speedup.</t>
  </si>
  <si>
    <t>Focused additive cyclic-resolvent/secant-sum literature comparison; concise certificate-and-proof exposition with field of definition explicit.</t>
  </si>
  <si>
    <t>[{"archive_relative_path":"master/fft_research_master_20261009/additions/0155_material_coverage_and_new_results/reviews/review_three_green_restricted/REVIEW.md","sha256":"985eab459973fab307ec4081560238fb604d80b9c5b7d14b6d16252d71bbc12b","inspection":"Theorem and/or accepted audit read as inert text in this pass; no supplied program executed, imported, compiled or AST-parsed."},{"archive_relative_path":"master/fft_research_master_20261009/additions/0155_material_coverage_and_new_results/reviews/review_three_green_b5/REVIEW.md","sha256":"9a94e7a640308f32ffcdfb2c9966ae18a77341d07369d2672d1bad4cc48cd828","inspection":"Theorem and/or accepted audit read as inert text in this pass; no supplied program executed, imported, compiled or AST-parsed."},{"archive_relative_path":"master/fft_research_master_20261009/additions/0038_construction_and_source_synthesis/reviews/review_n5_all_orders/REVIEW.md","sha256":"aa91fdec5f08cc03e33652869d41be9f9a53bf3c37838c2d5f8d58532dd54586","inspection":"Theorem and/or accepted audit read as inert text in this pass; no supplied program executed, imported, compiled or AST-parsed."}]</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</si>
  <si>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Q11: Proof closed. Fresh full-text inherited C01 audit, decisive five-dimensional lower certificate, upper identities and guards independently accepted at the exact supplementary hash.</t>
  </si>
  <si>
    <t>Q11: Final Delvaux–Van Barel 2008 comparison complete. no matching additive Green length theorem in DV2008 final; worldwide unresolved.
Exact source comparison: PRIMARY-FOURIER. Classical overlap: No matching theorem identified; no novelty inference. Retained: Exact three-term minimum for the fixed five-coordinate transformed target, with inherited certificate dependencies. Remaining: Target is not a Fourier submatrix. No new 576-pair/624-branch certificate replay; growing matrix gets only lower bound three. The no-replay limitation belongs to the primary-source comparison exercise only. Separate current SP11/H01–H05 review freshly reconstructs the decisive certificate and upper guards.</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</si>
  <si>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Q11: Exact additive-length priority unresolved; no full-B upper construction beyond N=5. Implementation: Fresh certificate/control reconstruction independently reviewed; no production or numerical-stability claim.</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</si>
  <si>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accepted_scope: Specified fixed 5x5 principal block C_q at N=5q² has additive Green length exactly three; full B_N only inherits &gt;=3.
Model/guards/costs: essential_assumptions: q positive odd, gcd(q,5)=1, q=1 mod241
Primitive complex ambient root; exact specified chirp target
Hamiltonian structural cycle and diagonal endpoints only; zero weights/singular endpoints allowed in lower bound
Green denominators nonzero
Upper allowed genuine quadratic extension of Q(eta)
charged_cost_scope: Fixed-dimensional application; O(log q) coordinate heights and paid field/root setup; no growing-N executor.
Corrections/rejected extensions: current_scope_reconciliation: Current source, independent review, receipt and retained C01 certificate/result pins match; 576-pair/624-branch exclusion retained as dependency.
rejected_or_open_extensions: No base-field-only upper theorem
No full growing-dimensional upper family
No unmatched endpoint permutations or products
No ambient FFT speedup</t>
  </si>
  <si>
    <t>[2026-10-11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fresh_verification: Both upper roots, all 27 guards and 50 target entries reconstructed at F241² specialization; no full lower replay
proof_kind: uniform arithmetic-parameter theorem using accepted finite lower certificate
Review record: research_cycle_2110/review07_weyl/PER_ID_OUTCOMES.json; SHA256 7e95bad2515c24c67d2e7474abafd54f6e980173123b8a5d9cd65707fa968bce.
Consolidation verifies mapping and hashes; it does not rerun all packet checks. No priority claim.</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</si>
  <si>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rejected_or_open_extensions: No base-field-only upper theorem
No full growing-dimensional upper family
No unmatched endpoint permutations or products
No ambient FFT speedup
Current supplement treatment: 
Packet priority qualification: No priority assessment or upgrade in this consolidation.
Historical gaps and historical current-overlay text are preserved in the consolidated ledger and A:V.</t>
  </si>
  <si>
    <t>["C01","F080"]</t>
  </si>
  <si>
    <t>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</si>
  <si>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No explicit cutoff for generic curve; negative-sign generic case unproved; does not exclude other feedback A, products or≥3 branches.</t>
  </si>
  <si>
    <t>[{"archive_relative_path":"master/fft_research_master_20261009/additions/0038_construction_and_source_synthesis/reviews/review_principal_restriction_extension/REVIEW.md","sha256":"8fcf5b11cd161e33b8fcab05acae7bf1f17d0f6775b9d2cca6c8f3807b1ea82f","inspection":"Theorem and/or accepted audit read as inert text in this pass; no supplied program executed, imported, compiled or AST-parsed."}]</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</si>
  <si>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Q11: Proof closed. Fresh full-text inherited C01 audit, decisive five-dimensional lower certificate, upper identities and guards independently accepted at the exact supplementary hash.</t>
  </si>
  <si>
    <t>Q11: Final Delvaux–Van Barel 2008 comparison complete. no matching additive Green length theorem in DV2008 final; worldwide unresolved.</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</si>
  <si>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Q11: Exact additive-length priority unresolved; no full-B upper construction beyond N=5. Implementation: Fresh certificate/control reconstruction independently reviewed; no production or numerical-stability claim.</t>
  </si>
  <si>
    <t>proved_scoped | REVIEW-08 | Internal scoped outcome. Proof/certificate replay limits: replay_status: uniform_restriction_and_specialization_logic_reviewed_fresh_small_checks_passed_N5_decisive_certificate_retained_dependency</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</si>
  <si>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accepted_scope: For positive odd q coprime to5 with q=1 mod241, forced B_(5q^2) cannot be a sum of two diagonal-ended Hamiltonian Green terms. Positive-sign generic curve has finite uncomputed exception set. Fixed five-dimensional block exact-three refinement retained separately.
Model/guards/costs: field_and_grammar: Characteristic-zero/complex lower exclusion with arithmetic q congruence. Zero edge weights and singular diagonal endpoints allowed; unmatched row/column routes and different feedback excluded from claim.
Corrections/rejected extensions: rejected_or_unestablished: No explicit generic cutoff or negative-sign generic anchor
No growing B upper construction from dimension-five upper certificate
No general Fourier algorithm or lower bound</t>
  </si>
  <si>
    <t>fresh_checks: 240 principal restrictions
Four exact square-Gauss identities including q9
F241 eta91/g103/denominator34 specialization
proof_basis: Arc-contraction restriction including degeneracies; square-CRT Gauss identity; regular coefficient-field specialization and properness of closed projective necessary scheme, conditional on the hash-bound accepted algebraic-closure N5 certificate.
Review record: research_cycle_2111/review08_separators/PER_ID_OUTCOMES.json; SHA256 77becd6e804712be7e69180f762d4c2a8505f319ccb4771692edc628ab460d38.
Consolidation verifies mapping and hashes; it does not rerun all packet checks. No priority claim.</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</si>
  <si>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remaining_obligations: Full 576-pair and 624-branch enumeration retained from matching independent audit, not freshly replayed in REVIEW-08
Original exact additive-length priority unresolved
Current supplement treatment: supplemental_sources: supplements/4aed4e38953ac9266f8dbe8995dae1d61046f02972f11c5434c018681eac8df5__AUDIT.md
supplements/79f959f1b57550e031bf99e9d7ff8e5a26f76045bda4ddf56c60f366613940e8__REVIEW_SUMMARY.md
supplements/c118a85e85fd46cffedee07f219c57b19054a46290606fd4e316c51da875600f__ACCEPTANCE_RECEIPT.json
Packet priority qualification: No priority assessment or upgrade in this consolidation.
Historical gaps and historical current-overlay text are preserved in the consolidated ledger and A:V.</t>
  </si>
  <si>
    <t>["C09"]</t>
  </si>
  <si>
    <t>Overparameterized finite seed; no size lift/uniform generator/complexity gain; positive certificate means existence, not positive real coefficients.</t>
  </si>
  <si>
    <t>[{"archive_relative_path":"master/fft_research_master_20261009/additions/0037_exact_seed_and_gates/review_n16_contraction/INDEPENDENT_REVIEW.md","sha256":"69c2d2503921b924349ab928fb43a6a8dcb907186876451b7606a1249cb845b4","inspection":"Theorem and/or accepted audit read as inert text in this pass; no supplied program executed, imported, compiled or AST-parsed."}]</t>
  </si>
  <si>
    <t>proved_scoped | REVIEW-08 | Internal scoped outcome. Proof/certificate replay limits: replay_status: fresh_full_exact_certificate_reconstruction_passed</t>
  </si>
  <si>
    <t>accepted_scope: Exact algebraic full F16 coefficient solution in fixed24-Green-occurrence/384-endpoint model; unique in supplied256-dimensional affine chart and radius1e-9 polydisk, all physical endpoints nonzero.
Model/guards/costs: field_and_grammar: Complex algebraic solution in fixed N16 model; bank/poles/routes/right endpoints fixed, left endpoints complex. Positive certificate means existence, not positive real amplitudes.
Corrections/rejected extensions: rejected_or_unestablished: No uniqueness in full384-variable space
No size lifting, uniform growing coefficient generator, or asymptotic speedup
No finite precision/numerical stability theorem</t>
  </si>
  <si>
    <t>fresh_checks: 2,048 exact Green inverse entries
65,536 exact derivative entries
256 target residual enclosures
384 physical endpoint margins
Every stored rational bound matches exactly
proof_basis: Fresh integer/Fraction rebuild of prescribed routes, Green matrices, cubic map, full derivative, primitive-root enclosure, contraction norms and all physical guards. Every inherited exact rational bound matches.
Review record: research_cycle_2111/review08_separators/PER_ID_OUTCOMES.json; SHA256 77becd6e804712be7e69180f762d4c2a8505f319ccb4771692edc628ab460d38.
Consolidation verifies mapping and hashes; it does not rerun all packet checks. No priority claim.</t>
  </si>
  <si>
    <t>remaining_obligations: Growing-size constructive questions remain outside this finite theorem
Current supplement treatment: supplemental_sources: supplements/DYADIC_AFFINE_CHART.json
supplements/INDEPENDENT_CERTIFICATE.json
supplements/N16_EXACT_LOCAL_EXISTENCE.md
Packet priority qualification: No priority assessment or upgrade in this consolidation.
Historical gaps and historical current-overlay text are preserved in the consolidated ledger and A:V.</t>
  </si>
  <si>
    <t>["C10"]</t>
  </si>
  <si>
    <t>["Q27"]</t>
  </si>
  <si>
    <t>Success does not solve columns, scales or full factorization. General solver novelty must not be claimed.</t>
  </si>
  <si>
    <t>[{"archive_relative_path":"master/fft_research_master_20261009/additions/0037_exact_seed_and_gates/review_projective_graph/REVIEW.md","sha256":"93b237e0e3d425cc126df06c60d686ec644159fa31e035df38dc7bfa849f4835","inspection":"Theorem and/or accepted audit read as inert text in this pass; no supplied program executed, imported, compiled or AST-parsed."}]</t>
  </si>
  <si>
    <t>Q27: Construction open. Target-fiber equivalence and four-ratio local dominance are accepted. Phase41 separately excludes two unitary-cycle summands for N&gt;8 and gives fixed-branch ceilings. Surviving full target fibers remain open.</t>
  </si>
  <si>
    <t>Q27: Classical compatibility/dimension ingredients; exact obstruction priority remains scoped and unresolved.</t>
  </si>
  <si>
    <t>Q27: Choose one surviving chart; prove an exact all-row identity or target-specific exclusion with all guards, then charge synthesis and precision. Implementation: Exact local finite controls accepted; no production constructor.</t>
  </si>
  <si>
    <t>proved_scoped | REVIEW-04 | Internal scoped outcome. Proof/certificate replay limits: verification_limits: General target-entry extraction and historical complete graph-solver replay not rerun; no fresh determinant extraction identity claimed.
source_outcome: available_verified_export
missing_assigned_source: False</t>
  </si>
  <si>
    <t>accepted_scope: Selected bilinear projective-row subsystem over specified field/closure; singular endpoint specialization with legal Green denominators.
Model/guards/costs: historical_model_preserved_subject_to_current_scope: Selected necessary row subsystem; base-field root costs separate.
Corrections/rejected extensions: rejected_claims: outcome: failed
claim: Pairwise quadratic tests are sufficient.
outcome: failed
claim: Rank-one transition automatically rejects.
outcome: failed
claim: Closure acceptance certifies a base-field or full Green witness.</t>
  </si>
  <si>
    <t>fresh_checks: checks/CHECK_RESULTS.json#C10
Review record: research_cycle_2057/review04_open_targets/OUTCOMES.json; SHA256 62e8c6ae127d9bb122e92baaece1bcf19d09ab14c2102eee7823f3a273691e13.
Consolidation verifies mapping and hashes; it does not rerun all packet checks. No priority claim.</t>
  </si>
  <si>
    <t>residual_obligations: Column-direction compatibility, supported-entry scales and legal Green parameters remain unsolved.
Need target-specific all-row identity/exclusion, not merely a passing necessary gate.
Root extraction/extension representation and bit costs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</si>
  <si>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["C13"]</t>
  </si>
  <si>
    <t>Does not solve direction discovery; direction-pass/scale-failure explicit N5 control; finite fields need enough nonzero scale choices.</t>
  </si>
  <si>
    <t>[{"archive_relative_path":"master/fft_research_master_20261009/additions/0038_construction_and_source_synthesis/reviews/review_fixed_direction_completion/REVIEW.md","sha256":"052b4155a0737109131d4d668495be161d867e209c1dea5c27717e366a4d339c","inspection":"Theorem and/or accepted audit read as inert text in this pass; no supplied program executed, imported, compiled or AST-parsed."}]</t>
  </si>
  <si>
    <t>proved_scoped | REVIEW-08 | Internal scoped outcome. Proof/certificate replay limits: replay_status: uniform_proof_rederived_fresh_exact_completion_controls_passed</t>
  </si>
  <si>
    <t>accepted_scope: Complete off-support and scale identities, nonzero scales/base coordinates, fixed-route guards and invertible directions characterize completion for supplied directions. Supported affine graph solve has finite-field nonzero exclusions.
Model/guards/costs: field_and_grammar: Supplied projective directions and fixed structural permutations. Invertible endpoint/base completion only; singular-endpoint limit gates have no automatic converse.
Corrections/rejected extensions: rejected_or_unestablished: No direction discovery theorem
No global exclusion from fixed-direction contradiction
Linear consistency is insufficient over small finite fields
No free replacement of prescribed routes at zero edges</t>
  </si>
  <si>
    <t>fresh_checks: 36 full fresh scale identities
600 graph systems versus exhaustive nonzero assignments over F2/F3/F5
Fresh N5 fixed-direction off-support-pass/scale-fail diagnostic
proof_basis: Exact two-Green sandwich identity; directed denominator factorizations and endpoint routing; affine forest parameterization with cycle consistency, pins and forbidden root values.
Review record: research_cycle_2111/review08_separators/PER_ID_OUTCOMES.json; SHA256 77becd6e804712be7e69180f762d4c2a8505f319ccb4771692edc628ab460d38.
Consolidation verifies mapping and hashes; it does not rerun all packet checks. No priority claim.</t>
  </si>
  <si>
    <t>remaining_obligations: General direction selection and constructive singular-mask cases remain separate tasks
Current supplement treatment: 
Packet priority qualification: No priority assessment or upgrade in this consolidation.
Historical gaps and historical current-overlay text are preserved in the consolidated ledger and A:V.</t>
  </si>
  <si>
    <t>["F051"]</t>
  </si>
  <si>
    <t>Does not prove Fourier outside image. All-r macro-to-ordered-scan lifting shortcut refuted, global lifted-superconcentrator conjecture open.</t>
  </si>
  <si>
    <t>[{"archive_relative_path":"master/fft_research_master_20261009/nonlinear/NONLINEAR_INDEPENDENT_AUDIT.md","sha256":"c2d57223d53fe435445a300027aec7ed2c45266c9a09f5df5754a06223460f68","inspection":"Theorem and/or accepted audit read as inert text in this pass; no supplied program executed, imported, compiled or AST-parsed."}]</t>
  </si>
  <si>
    <t>proved_scoped | REVIEW-04 | Internal scoped outcome. Proof/certificate replay limits: verification_limits: N16 historical tangent/MILP/matroid tests were not rerun.
source_outcome: available_verified_export
missing_assigned_source: False</t>
  </si>
  <si>
    <t>accepted_scope: Specified N8 scalar graph passes every terminal cut; separated-generator image closure has exact complex dimension 60; generic rank-r chart bound.
Model/guards/costs: historical_model_preserved_subject_to_current_scope: Separated-generator polynomial chart, not all quasiseparable representations; generic target theorem.
Corrections/rejected extensions: rejected_claims: outcome: failed
claim: Passing all graph cuts proves coefficient compatibility.
outcome: failed
claim: The local aggregate-block embedding always respects ordered rank-r capacity.
outcome: failed
claim: Generic nonrealizability excludes Fourier.</t>
  </si>
  <si>
    <t>fresh_checks: checks/CHECK_RESULTS.json#M-NONLINEAR-COMPATIBILITY
Review record: research_cycle_2057/review04_open_targets/OUTCOMES.json; SHA256 62e8c6ae127d9bb122e92baaece1bcf19d09ab14c2102eee7823f3a273691e13.
Consolidation verifies mapping and hashes; it does not rerun all packet checks. No priority claim.</t>
  </si>
  <si>
    <t>residual_obligations: No Fourier-target nonmembership or construction follows from generic codimension.
All-r lifted ordered routing remains open after failure of the local aggregate embedding.
N16 tangent witness is only first-order and not a universal target exclusion.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</si>
  <si>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["F060"]</t>
  </si>
  <si>
    <t>No closed-form/uniform coefficients or all-size lift; compatible with larger-size exclusions.</t>
  </si>
  <si>
    <t>[{"archive_relative_path":"master/fft_research_master_20261009/additions/2213_ongoing/review_f8_certificate/INDEPENDENT_REVIEW.md","sha256":"73f74388461972c5fdfac25d22b00ad56834907f95c676b2f33d3174426fc2e4","inspection":"Theorem and/or accepted audit read as inert text in this pass; no supplied program executed, imported, compiled or AST-parsed."}]</t>
  </si>
  <si>
    <t>proved_scoped | REVIEW-09 | Internal scoped outcome. Proof/certificate replay limits: source_bound_evidence: The historical search/optimizer, analytic-Jacobian constructor and generation diagnostics were not executed or used as a proof oracle.
inherited_code_executed: False</t>
  </si>
  <si>
    <t>accepted_scope: There exists an exact normalized positive F8=S3 P S2 P S1 with P=[0,4,2,6,1,5,3,7], each stage in the stated separated-generator order-one class, 56 Gaussian-rational frozen parameters and 64 complex unknowns within radius 2^-30 of the pinned center. This is existence for the particular Fourier target, not a generic-target dimension assertion.
Model/guards/costs: historical_model_preserved_subject_to_current_scope: Fixed N8 complex algebraic root certificate.
Corrections/rejected extensions: rejected_extensions: No all-N coefficient family, closed-form parameters, uniform synthesis, growing-size stability or asymptotic evaluator follows.
This finite N8 result is compatible with N&gt;=64 three-stage repeated-bit-reversal exclusions and with fixed-anchor two-layer exclusions in a different grammar.</t>
  </si>
  <si>
    <t>proof_revalidation: Reconstructed the actual center product and all 64 unit-increment derivative columns using exact common-denominator Gaussian integer arithmetic. Stage parameter sets are disjoint and every path monomial is square-free in each variable, so these unit differences are exact derivatives. Independently multiplied the supplied dyadic approximate inverse by this fresh Jacobian, enclosed sqrt2 with integer square root, and rebuilt every rational norm bound. The real l1-on-C coordinate norm is submultiplicative. The degree&lt;=6 path-polynomial Hessian bound is 30*8^2*4^4=491520. The contraction/self-map inequalities yield a unique fixed point, eta&lt;1 makes square B invertible, and hence the fixed point satisfies the exact Fourier equations.
fresh_verification: Full 120-parameter center/product, all 64 derivative columns, 64x64 B*J, exact residual/sqrt2 enclosure and all eight stored rational bounds freshly recomputed.
Every stored rational numerator/denominator agrees exactly: contraction 0.027854455457795704..., self-map 1.3033387074529894e-11&lt;2^-30.
Candidate SHA256 206a8efd5b4a7771f5a0abeeb48031630f46a70479691be8c691e5ec9bec7760 verified against the pinned result.
checks: checks/FRESH_FINITE_CERTIFICATES.json#M-F8-EXACT
branch_and_gauge_audit: All 120 center coordinates and 64 selected indices were checked; every coordinate plus the certified radius stays below M=4. No determinant of a principal stage block is assumed. Exact equality to the invertible Fourier matrix implies whole-stage invertibility afterward. The proof describes locally isolated exact coefficients, not a finite rational coefficient list.
Review record: research_cycle_2113/review09_layouts/PER_ID_OUTCOMES.json; SHA256 ba735868bf0ae1771e53477f36d400908c492a3c79251d6c400bf573846554b1.
Consolidation verifies mapping and hashes; it does not rerun all packet checks. No priority claim.</t>
  </si>
  <si>
    <t>remaining_obligations: None for local exact N8 existence. Any proposed growing-size use needs its own construction, setup, representation and cost proof.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</si>
  <si>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No optimal Green length, all-nonzero holonomy certificate or growing-size algorithm; constant-size kernels cannot be silently promoted.</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</si>
  <si>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</si>
  <si>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proved_scoped | REVIEW-09 | Internal scoped outcome. Proof/certificate replay limits: source_bound_evidence: The unrelated all-even-square Phase15 spectrum, all Phase16 common-gauge/spectral and generic-defect experiments, and historical larger bank controls are read as context but not newly replayed or merged into this row.
inherited_code_executed: False
Source identity/access boundary: 
Documented sanitized exports: dd4adebbde308f21a3fa5167fe211e689201c37b65b50ebb2207e33f305f6a35. Original-byte gaps remain preserved.</t>
  </si>
  <si>
    <t>accepted_scope: The positive-exponent F4 is one paired cyclic-Green layer over a field with primitive eighth root chi and both distinct roots r,s of z^2+(chi+chi^-1)z+chi^2. Separately, the Phase16 exact F4 certificate is a product of two four-Green sums on the stated s=2 rook topologies. Its supplied matrix convention is the negative-exponent root -i. These are two distinct fixed-N4 constructions.
Model/guards/costs: historical_model_preserved_subject_to_current_scope: Fixed N4; algebraic extensions and root setup explicitly required; zero masks allowed.
Corrections/rejected extensions: rejected_extensions: Primitive eighth root alone does not ensure the required split/distinct quadratic.
No optimal Green length, all-edge-nonzero Phase16 holonomy certificate, free global Hamiltonian lift or growing-size speedup follows.</t>
  </si>
  <si>
    <t>proof_revalidation: For the paired kernel, [1,chi^-1,-1,chi^-1] is a two-exponential recurrence sequence; finite geometric inversion plus chirp multiplication produces i^(uv). The product of Green guards is8i; rs=i and a is not a quadratic root imply nonzero masks and endpoints. Distinct-root interpolation is essential. For Phase16, safely parsed only the allowed expression AST and verified all arithmetic in the 16-dimensional rational quadratic tower i^2=-1, a^2=1-2i, b^2=1+8i, c^2=1-16i. Every divided element was explicitly inverted and all eight inverse products, two stage sums and the full supplied Fourier product were checked exactly.
fresh_verification: 20 split/distinct paired-kernel positives across 11 prime fields and all primitive eighth roots, with every mask/endpoint/guard and full F4 identity checked;24 missing-split cases rejected.
Rebuilt the F25 repeated-root control: chi=2t, t^2=2, the quadratic has one repeated root although the Green guard is2.
Fresh characteristic-zero verification of all eight Phase16 inverses, exact X/Y stage sums, rook support, Fourier product,12 zero weights and unequal identity-branch weights.
checks: checks/FRESH_RANK_CONTROLS.json#M-FOURIER4-GREEN_local
checks/FRESH_FINITE_CERTIFICATES.json#M-FOURIER4-GREEN_phase16
checks/FRESH_ORBIT_ROUTING.json#branch_controls
branch_and_gauge_audit: The all-nonzero paired local cyclic kernel and sparse-mask Phase16 construction must not be conflated. The latter has exactly 12 zero edge occurrences and cannot be fed into a nonzero-edge holonomy recognizer. Its identity-topology branch has unequal weights, an exact obstruction to any common scalar-reference diagonal gauge. The stated rook-to-four-resolvent construction allows zero weights. A direct sum of local cycles is not one global Hamiltonian cycle.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</si>
  <si>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local kernels. A global batch lift of the all-nonzero cyclic kernel remains separate and unprovided.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</si>
  <si>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["F061"]</t>
  </si>
  <si>
    <t>Not universal F8/two-layer impossibility; some older charts require nonsingular endpoints; numerical failed searches prove nothing.</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</si>
  <si>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AST-parsed."},{"archive_relative_path":"master/fft_research_master_20261009/additions/0322_exact_code_and_chirp_results/fourier8_orbit_independent_audit_0312/AUDIT_VERDICT.md","sha256":"ad606c5bbdbb4c70d58ce10f3e7d20047713eabd0fcb6fd7fc7ccec2edf01ab6","inspection":"Theorem and/or accepted audit read as inert text in this pass; no supplied program executed, imported, compiled or AST-parsed."},{"archive_relative_path":"master/fft_research_master_20261009/additions/0400_review_and_infinite_families/scoped_theorem_priority_0407/CUT_RANK_PROOF.md","sha256":"a2d78d68f94943639ec4566b19d99e42f588fc52d52107ec49c802394052997b","inspection":"Theorem and/or accepted audit read as inert text in this pass; no supplied program executed, imported, compiled or AST-parsed."}]</t>
  </si>
  <si>
    <t>proved_scoped | REVIEW-09 | Internal scoped outcome. Proof/certificate replay limits: source_bound_evidence: The earlier 690 transition/395 internal-quadratic replay for eight fixed charts is explicitly source-bound to its full accepted proof report and exact pinned source documents; not rerun.
No claim of checking all 176 stored expanded coefficient arrays or the later full unit-ideal packet in this fresh run. The short symbolic identities and classical cut independently validate the current claimed scopes.
inherited_code_executed: False
Source identity/access boundary: 
Documented sanitized exports: dd4adebbde308f21a3fa5167fe211e689201c37b65b50ebb2207e33f305f6a35, ad606c5bbdbb4c70d58ce10f3e7d20047713eabd0fcb6fd7fc7ccec2edf01ab6. Original-byte gaps remain preserved.</t>
  </si>
  <si>
    <t>accepted_scope: Retain the eight stipulated fixed-anchor/order-pair rejections over Q(zeta8) and extensions with their recorded endpoint guards. For the later support maps pi=(1,2,3,4,5,6,7,0), sigma=(2,7,5,0,6,1,3,4), the entire half-anchor nonsingular diagonal orbit is excluded in every primitive-eighth-root field. The adjacent anchor, including all zero-pivot/edge boundaries, is also excluded by the later classical cut proof, even for any invertible first factor block diagonal across {0,1,2,3}|{4,5,6,7}.
Model/guards/costs: historical_model_preserved_subject_to_current_scope: Fixed support cycles and anchors; zero-pivot/zero-edge boundaries handled where explicitly audited.
Corrections/rejected extensions: rejected_extensions: Not a universal Fourier8 obstruction, all-first-factor theorem, arbitrary support/order-pair theorem, or unrestricted two-layer impossibility.
An old text saying the adjacent chart is open is superseded only for these precise supports. The older eight charts remain characteristic-zero statements unless separately proved in other characteristics.</t>
  </si>
  <si>
    <t>proof_revalidation: The diagonal-orbit reduction retains the essential factor1/2 and uses only pair-constant diagonal commutation. Necessary off-support minors are derived by subtraction without division, including when both pivot entries vanish. Eight selected half-anchor minors force w!=0, t2=-t0, E=0, RS=0, q=0, w^2=i and finally 0=8it1, impossible under the stated guards. For the adjacent anchor, inverse off-diagonal rank equals original off-diagonal rank by a kernel bijection; one pi and two sigma crossings give rank&lt;=3, while the Fourier block is rank4 Vandermonde. This closes the older report's open adjacent chart without solving it numerically or relying on a huge unit-ideal certificate.
fresh_verification: Fresh symbolic reconstruction of F T K and all 12 principal certificate identities modulo z^4+1, with all eight chosen minor positions verified off support.
Recomputed adjacent Fourier determinant -4+4z-4z^2 and crossing counts [1,2]. Invertible zero-diagonal cycle controls have singular principal blocks and inverse-cut ranks [1,2].
Three fresh rational full-edge inverse-sum controls satisfy the general-interface forms of all 40 equations and recover all 24 directions/scales with complete direction, endpoint and determinant guards. These manufactured targets are not F T K and are not Fourier8 solutions.
All-zero-edge legal control has 8 double-zero pivot pairs; the necessary minors still vanish. Two zero-endpoint-scale controls satisfy all 40 equations but fail the requisite endpoint numerator guard.
checks: checks/FRESH_ORBIT_ROUTING.json#M-F8-ORBIT
branch_and_gauge_audit: Half-orbit rejection does not impose nonzero cycle edges or pivot guards. Nonsingular diagonal endpoints and nonzero anchor ratios remain essential to that normalization. The adjacent cut needs only invertibility of full Q branches, permitting zero diagonals and singular principal blocks as well. The separate40-equation constructive iff chart still requires every listed t,u,a,c, endpoint numerator and determinant guard; it is not a sufficiency statement on zero-pivot branches. Of the older eight charts, the half-anchor/natural-bit-reverse rejection specifically uses nonzero diagonal endpoints.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</si>
  <si>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stated anchor scopes. The unrestricted free-first-layer or different-support problem is not closed.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</si>
  <si>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["F079"]</t>
  </si>
  <si>
    <t>A cheap; B formula contains Fourier and is not a fast construction. Exact F5 recovery has6 nontrivial solves, constant-size only.</t>
  </si>
  <si>
    <t>[{"archive_relative_path":"master/fft_research_master_20261009/additions/2351_constructive_gates/review_chirp_feedback/REVIEW.md","sha256":"c6c30444abc7563e8b02ee613abdd61103c1ce18ded3d39cff6fdb38452dad76","inspection":"Theorem and/or accepted audit read as inert text in this pass; no supplied program executed, imported, compiled or AST-parsed."}]</t>
  </si>
  <si>
    <t>accepted_scope: Odd-length cubic identity, exact degree for N&gt;=5, guarded feedback inverse and specific full-rank correction.
Model/guards/costs: model_and_guards: Odd N&gt;=3; primitive Nth root; characteristic does not divide 2N; feedback requires 1+NG !=0.
exceptional_and_singular_branches: N3 can have degree two; finite-field c=-1 resonance; opposite chirp and unitary normalization differ; independent monomial one-Green row-degree exclusion only N&gt;=5.
finite_vs_uniform: Fresh finite controls corroborate the report proof; they do not independently establish an all-length theorem or fast evaluator.
Corrections/rejected extensions: rejected_overclaims: Uniform cheap A does not supply uniform cheap or paired-Green B. Full-rank correction is not arithmetic hardness.</t>
  </si>
  <si>
    <t>fresh_checks: checks/CHECK_RESULTS.json#M-CHIRP-CUBIC
Review record: research_cycle_2113/review10_feedback/PER_ID_OUTCOMES.json; SHA256 a134b97c9383dde6876cc986d5cef5eafbd77ffe9c878f33906236721680504e.
Consolidation verifies mapping and hashes; it does not rerun all packet checks. No priority claim.</t>
  </si>
  <si>
    <t>remaining_obligation: Construct the forced B without a Fourier oracle and with paid uniform preparation.
construction_status: open_not_supplied_by_accepted_scope
Current supplement treatment: 
Packet priority qualification: novelty_claim: none
Historical gaps and historical current-overlay text are preserved in the consolidated ledger and A:V.</t>
  </si>
  <si>
    <t>Not independently ordered general feedback no-go; root/bit/conditioning costs separate.</t>
  </si>
  <si>
    <t>[{"archive_relative_path":"master/fft_research_master_20261009/additions/2351_constructive_gates/review_feedback_annihilator_family/REVIEW.md","sha256":"14fed22f7a71e5d9f77b230b694fc08ae47086f5bbdeb1f68d72f69f969e8cb5","inspection":"Theorem and/or accepted audit read as inert text in this pass; no supplied program executed, imported, compiled or AST-parsed."}]</t>
  </si>
  <si>
    <t>accepted_scope: Uniform common-cycle degree-two Cayley feedback and Fourier covariance exclusion for even N&gt;=10, with sharper parameter branches.
Model/guards/costs: model_and_guards: Even Hamiltonian cycle; char does not divide N; legal 1-c^N rho denominators; lambda nonzero with lambda^2 !=1; zero weights allowed.
exceptional_and_singular_branches: W=0, zero edges, a/b=0 (N&lt;=4) and a=±b (N&lt;=6) retained; seed-only successes do not imply covariance.
finite_vs_uniform: Fresh finite controls corroborate the report proof; they do not independently establish an all-length theorem or fast evaluator.
Corrections/rejected extensions: rejected_overclaims: Restricted common-cycle grammar; no exclusion of independently ordered paired Green maps; no bit/stability claim.</t>
  </si>
  <si>
    <t>fresh_checks: checks/CHECK_RESULTS.json#M-QUADRATIC-FEEDBACK
Review record: research_cycle_2113/review10_feedback/PER_ID_OUTCOMES.json; SHA256 a134b97c9383dde6876cc986d5cef5eafbd77ffe9c878f33906236721680504e.
Consolidation verifies mapping and hashes; it does not rerun all packet checks. No priority claim.</t>
  </si>
  <si>
    <t>remaining_obligation: A Fourier-compatible construction must escape this denominator-support obstruction; no such constructor supplied.
construction_status: open_not_supplied_by_accepted_scope
Current supplement treatment: 
Packet priority qualification: novelty_claim: none
Historical gaps and historical current-overlay text are preserved in the consolidated ledger and A:V.</t>
  </si>
  <si>
    <t>No cheap conjugator, admissible positive A/B or uniformly cheap inverse. Fourier-oracle controls not constructions.</t>
  </si>
  <si>
    <t>[{"archive_relative_path":"master/fft_research_master_20261009/additions/2351_constructive_gates/review_spectral_feedback/REVIEW.md","sha256":"449cd157ad8ecbcaf80bd5d65193003e8dfe816f32f3348457fa15ecdfe5ab1b","inspection":"Theorem and/or accepted audit read as inert text in this pass; no supplied program executed, imported, compiled or AST-parsed."}]</t>
  </si>
  <si>
    <t>accepted_scope: Two-eigenvalue polynomial plus integer projector-rank characterization; forced B formulas; exact N4 two-amplitude exclusion.
Model/guards/costs: model_and_guards: Characteristic does not divide 2N; lambda!=0 and lambda^2!=1; prescribed integer multiplicity 0&lt;r&lt;N.
exceptional_and_singular_branches: Trace residue cannot replace rank; zero amplitudes included in exact N4 rejection.
finite_vs_uniform: Fresh finite controls corroborate the report proof; they do not independently establish an all-length theorem or fast evaluator.
Corrections/rejected extensions: rejected_overclaims: Abstract similarity and Fourier-oracle A/B controls are not cheap eigenspace/conjugator construction; N4 rejection fixes orders and poles.</t>
  </si>
  <si>
    <t>fresh_checks: checks/CHECK_RESULTS.json#M-SPECTRAL-FEEDBACK
Review record: research_cycle_2113/review10_feedback/PER_ID_OUTCOMES.json; SHA256 a134b97c9383dde6876cc986d5cef5eafbd77ffe9c878f33906236721680504e.
Consolidation verifies mapping and hashes; it does not rerun all packet checks. No priority claim.</t>
  </si>
  <si>
    <t>remaining_obligation: Uniform admissible cheap A with exact multiplicities and cheap admissible forced B remain unconstructed.
construction_status: open_not_supplied_by_accepted_scope
Current supplement treatment: 
Packet priority qualification: novelty_claim: none
Historical gaps and historical current-overlay text are preserved in the consolidated ledger and A:V.</t>
  </si>
  <si>
    <t>Five-factor supplied B representation does not prove B outside all two-Green representations. No Fourier-compatible factorization.</t>
  </si>
  <si>
    <t>[{"archive_relative_path":"master/fft_research_master_20261009/additions/2351_constructive_gates/review_conjugated_feedback/REVIEW.md","sha256":"d5fb31533e996f5a3264b36178f4a7f5d63d248ff4fb0939811ef1f0e67f0620","inspection":"Theorem and/or accepted audit read as inert text in this pass; no supplied program executed, imported, compiled or AST-parsed."}]</t>
  </si>
  <si>
    <t>accepted_scope: Conjugated-involution equivalence, direct-Cayley commutator gate, and explicit cheap noncommuting closure control excluded by cut for even N&gt;=12.
Model/guards/costs: model_and_guards: A,C invertible; J^2=I; char!=2; lambda!=0,lambda^2!=1; legal Cayley poles and declared routes.
exceptional_and_singular_branches: Scalar J gives degree one; non-diagonal J need not be cheaply diagonalized; zero Cayley parameters exceptional; N10 cut rank equality not exclusion.
finite_vs_uniform: Fresh finite controls corroborate the report proof; they do not independently establish an all-length theorem or fast evaluator.
Corrections/rejected extensions: rejected_overclaims: Five-factor representation does not prove non-membership in all two-Green representations; inverse-action costs separate from forward A.</t>
  </si>
  <si>
    <t>fresh_checks: checks/CHECK_RESULTS.json#M-CONJUGATED-FEEDBACK
Review record: research_cycle_2113/review10_feedback/PER_ID_OUTCOMES.json; SHA256 a134b97c9383dde6876cc986d5cef5eafbd77ffe9c878f33906236721680504e.
Consolidation verifies mapping and hashes; it does not rerun all packet checks. No priority claim.</t>
  </si>
  <si>
    <t>remaining_obligation: Simultaneous Fourier compatibility, paired-Green membership and uniform cheap setup remain open.
construction_status: open_not_supplied_by_accepted_scope
Current supplement treatment: 
Packet priority qualification: novelty_claim: none
Historical gaps and historical current-overlay text are preserved in the consolidated ledger and A:V.</t>
  </si>
  <si>
    <t>["F050"]</t>
  </si>
  <si>
    <t>Not a full-network separator theorem or feasible coefficient solution; strong finite evidence does not produce uniform construction.</t>
  </si>
  <si>
    <t>[{"archive_relative_path":"master/fft_research_master_20261009/additions/0155_material_coverage_and_new_results/reviews/review_expander_coefficient_gate/INDEPENDENT_REVIEW.md","sha256":"0ad67a437eb03b6a197360111b5efb4c9a4cbe8e0c534d789e6b28aa5cbe5955","inspection":"Theorem and/or accepted audit read as inert text in this pass; no supplied program executed, imported, compiled or AST-parsed."},{"archive_relative_path":"master/fft_research_master_20261009/additions/0216_review_completion_and_extensions/INTEGRATED_RESULTS.md","sha256":"adea69e4625f18e1ebdbec8a8915cb30c12f508ca7027903c3833369f661ef94","inspection":"Theorem and/or accepted audit read as inert text in this pass; no supplied program executed, imported, compiled or AST-parsed."}]</t>
  </si>
  <si>
    <t>accepted_scope: Exact finite N256 lambda2&gt;101/50 certificate; rank&lt;=16 transformed Fourier block necessity; rigorous sigma17&gt;3sqrt(2)/5 restriction near diagonal baselines.
Model/guards/costs: model_and_guards: Pinned affine layout and permutation orientation; invertible complete stages and outer inverses; all quasiseparable rank constraints and determinant guards.
exceptional_and_singular_branches: Zero/singular generator branches within invertible stages retained; identity-outer failure does not exclude other inverses; all relevant minors, not one, are necessary.
finite_vs_uniform: Fresh finite controls corroborate the report proof; they do not independently establish an all-length theorem or fast evaluator.
Corrections/rejected extensions: rejected_overclaims: Fixed finite certificate and rejection region do not prove global infeasibility, all-length construction, full-network separator sufficiency or cheap synthesis.</t>
  </si>
  <si>
    <t>fresh_checks: checks/CHECK_RESULTS.json#M-EXPANDER-COEFFICIENT
Review record: research_cycle_2113/review10_feedback/PER_ID_OUTCOMES.json; SHA256 a134b97c9383dde6876cc986d5cef5eafbd77ffe9c878f33906236721680504e.
Consolidation verifies mapping and hashes; it does not rerun all packet checks. No priority claim.</t>
  </si>
  <si>
    <t>remaining_obligation: Exact coefficient feasibility for the surviving fixed N256 layout remains open.
construction_status: open_not_supplied_by_accepted_scope
Current supplement treatment: 
Packet priority qualification: novelty_claim: none
Historical gaps and historical current-overlay text are preserved in the consolidated ledger and A:V.</t>
  </si>
  <si>
    <t>Rank234 not arithmetic work: a single linear-time scan can have diagonal-defect rankN−1. Relaxation witness is not Fourier factors.</t>
  </si>
  <si>
    <t>[{"archive_relative_path":"master/fft_research_master_20261009/additions/0155_material_coverage_and_new_results/reviews/review_all_subsets_rigidity/REVIEW.md","sha256":"0eb04d2e54b0c5ce5c1e8db0a64b32f20c935841b4779f5d096f86766443ab56","inspection":"Theorem and/or accepted audit read as inert text in this pass; no supplied program executed, imported, compiled or AST-parsed."}]</t>
  </si>
  <si>
    <t>proved_scoped | REVIEW-12 | Internal scoped outcome. Proof/certificate replay limits: inherited_dependency: Full 3825-flow parity-family optimality scan and all 510 parity Fourier ranks are retained from the accepted source receipt, not freshly recomputed.
Source identity/access boundary: 
Documented sanitized exports: 0eb04d2e54b0c5ce5c1e8db0a64b32f20c935841b4779f5d096f86766443ab56. Original-byte gaps remain preserved.</t>
  </si>
  <si>
    <t>accepted_scope: The fifteen diagonal-defect subset inequalities for the saved affine N256 four-QS1 layout, with arbitrary possibly singular diagonal baselines; sum h&gt;=234, optimal only within the fifteen-inequality relaxation.
Model/guards/costs: guards: Use only the three saved affine shuffles; unused Toffoli sequence excluded.
No inversions in primary theorem.
Both S,D invertible needed only for inverse-defect equality.
Corrections/rejected extensions: open_or_rejected_claims: No factorization attaining (70,49,69,46).
No unrestricted coordinate-cut optimum.
No arithmetic lower bound.</t>
  </si>
  <si>
    <t>fresh_check_groups: all_stage_subsets
zero_QS_and_singular_baseline
proof_type: Uniform in admissible stage coefficients at the fixed layout/length; rank telescoping and exact finite Fourier witnesses.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</si>
  <si>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factorization attaining (70,49,69,46).
No unrestricted coordinate-cut optimum.
No arithmetic lower bound.
Current supplement treatment: 
Packet priority qualification: publication_priority: not established
Historical gaps and historical current-overlay text are preserved in the consolidated ledger and A:V.</t>
  </si>
  <si>
    <t>["F056","F123"]</t>
  </si>
  <si>
    <t>The witness does NOT defeat all rank tests: Fourier minor rows{0,4},cols{0,2} rank1 but candidate rank2. Forming dense pencils/determinant not shown linear time.</t>
  </si>
  <si>
    <t>[{"archive_relative_path":"master/fft_research_master_20261009/additions/0155_material_coverage_and_new_results/reviews/review_phase_pencil/REVIEW.md","sha256":"258fdfefc49efdfbd726c715edf273b253b1d470a8353c8fe002e2c3fe4de3e6","inspection":"Theorem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</si>
  <si>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proved_scoped | REVIEW-12 | Internal scoped outcome. Proof/certificate replay limits: inherited_dependency: N8 four-Green assembly, branch reduction guards and exhaustive 12869 nonzero minors remain bound to the accepted review and results; only its pencil determinant is freshly recomputed from inert matrix data.
Source identity/access boundary: 
Documented sanitized exports: 258fdfefc49efdfbd726c715edf273b253b1d470a8353c8fe002e2c3fe4de3e6. Original-byte gaps remain preserved.</t>
  </si>
  <si>
    <t>accepted_scope: All covariance pencils characterize a full-support middle gauge and invertible output normalization for fixed invertible A,B and fixed Fourier ordering; det K0 nonzero is a rejection gate.
Model/guards/costs: guards: All entries of d nonzero.
A and B invertible.
New endpoint permutations require corresponding transformed pencils.
Complex nonvanishing lift requires legal good-reduction denominators.
Corrections/rejected extensions: open_or_rejected_claims: K0 singular is not sufficient.
Full-spark witness does not defeat exact rank-profile tests.
No all-N constructor or linear-cost determinant method.</t>
  </si>
  <si>
    <t>fresh_check_groups: pencil_and_seed
fixed_N64_sector_and_N8_pencil
proof_type: Guarded algebraic equivalence; finite nonvanishing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</si>
  <si>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K0 singular is not sufficient.
Full-spark witness does not defeat exact rank-profile tests.
No all-N constructor or linear-cost determinant method.
Current supplement treatment: 
Packet priority qualification: publication_priority: not established
Historical gaps and historical current-overlay text are preserved in the consolidated ledger and A:V.</t>
  </si>
  <si>
    <t>["F062"]</t>
  </si>
  <si>
    <t>Unrestricted one-inner and full1536-variable system open. Mixing rank is not cost.</t>
  </si>
  <si>
    <t>[{"archive_relative_path":"master/fft_research_master_20261009/additions/0038_construction_and_source_synthesis/reviews/review_n64_outer_gate/INDEPENDENT_REVIEW.md","sha256":"0907a37347eb2a92396599cfcfcd6470a167346b4b416157030181ab83ac12c4","inspection":"Theorem and/or accepted audit read as inert text in this pass; no supplied program executed, imported, compiled or AST-parsed."},{"archive_relative_path":"master/fft_research_master_20261009/additions/0038_construction_and_source_synthesis/reviews/review_one_inner_sector/INDEPENDENT_REVIEW.md","sha256":"bb4eb093b6357e185173fa31cf152e660a0ab7b77655dddbe0f502748a656254","inspection":"Theorem and/or accepted audit read as inert text in this pass; no supplied program executed, imported, compiled or AST-parsed."}]</t>
  </si>
  <si>
    <t>proved_scoped | REVIEW-12 | Internal scoped outcome. Proof/certificate replay limits: inherited_dependency: N16 algebraic root contraction and N64 frozen-inner exact interval enclosure not rerun. Fresh signed-sector proof does not depend on seed specialization.</t>
  </si>
  <si>
    <t>accepted_scope: Fixed nested routes and poles with one-sided row masks; frozen-inner rejection and all signed-prefix exclusions; necessary cross-sector rank&gt;=4 in both directions, odd rank&gt;=8, at least four unequal coefficient pairs.
Model/guards/costs: guards: Only the saved eight routes, poles 1/2..1/9, row-only masks and stated bank.
Singular whole factor precludes invertible target.
Diagonal-sector blocks may be singular.
Zero outer coefficients allowed in negative argument.
Corrections/rejected extensions: open_or_rejected_claims: Full 1536-variable system remains open.
Unrestricted one-inner systems remain open.
A failed pivot chart is not complete elimination.
Mixing rank is not cost.</t>
  </si>
  <si>
    <t>fresh_check_groups: fixed_N64_sector_and_N8_pencil
N64_sector_abstract_kernel
proof_type: Fixed rational frame nonvanishing plus uniform kernel/rank reasoning; frozen-inner enclosure retained as historical dependency.
Review record: research_cycle_2124/review12_endpoint_phase/PER_ID_OUTCOMES.json; SHA256 20989129981cc53f9f4284f7820764b6bffa58dee84a678b9888244a125456f2.
Consolidation verifies mapping and hashes; it does not rerun all packet checks. No priority claim.</t>
  </si>
  <si>
    <t>open_or_rejected_claims: Full 1536-variable system remains open.
Unrestricted one-inner systems remain open.
A failed pivot chart is not complete elimination.
Mixing rank is not cost.
Current supplement treatment: 
Packet priority qualification: publication_priority: not established
Historical gaps and historical current-overlay text are preserved in the consolidated ledger and A:V.</t>
  </si>
  <si>
    <t>No asymptotic extension or finite-field-to-complex existence inference.</t>
  </si>
  <si>
    <t>[{"archive_relative_path":"master/fft_research_master_20261009/additions/0037_exact_seed_and_gates/review_n3_positive/REVIEW.md","sha256":"4a2ac733b598d433eb7a3286e0ecd0f8a101e6bca723f3caf35e5e927b17902b","inspection":"Theorem and/or accepted audit read as inert text in this pass; no supplied program executed, imported, compiled or AST-parsed."}]</t>
  </si>
  <si>
    <t>proved_scoped | REVIEW-12 | Internal scoped outcome. Proof/certificate replay limits: inherited_dependency: None for the displayed nine-entry identity and quadratic norm; freshly derived over Q(w).</t>
  </si>
  <si>
    <t>accepted_scope: Exact realization of forced N3 chirp B by two opposite cyclic Greens with nonzero complex endpoint masks, for both cube-root embeddings and both quadratic roots.
Model/guards/costs: guards: w primitive cube root.
t^2+t=2e/d.
d,e,t,kappa nonzero.
Norm(1-t^3) nonzero ensures both branches legal.
Corrections/rejected extensions: open_or_rejected_claims: No all-length construction.
No asymptotic FFT bound.
Positive control does not mean nonnegative real amplitudes.</t>
  </si>
  <si>
    <t>fresh_check_groups: n3_positive
proof_type: Finite characteristic-zero algebraic constructive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</si>
  <si>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all-length construction.
No asymptotic FFT bound.
Positive control does not mean nonnegative real amplitudes.
Current supplement treatment: 
Packet priority qualification: publication_priority: not established
Historical gaps and historical current-overlay text are preserved in the consolidated ledger and A:V.</t>
  </si>
  <si>
    <t>["F137"]</t>
  </si>
  <si>
    <t>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</si>
  <si>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source proof inspected; saved exact certificate assertions not replayed</t>
  </si>
  <si>
    <t>Generic exclusion cannot exclude Fourier; not every singular QS1 chart; finite equality/gauge completeness not allN. Source certificates not executed this pass.</t>
  </si>
  <si>
    <t>[{"archive_relative_path":"master/fft_research_master_20261009/additions/0536_final_static_review_closure/packages/nested_macro_source_review_0447/evidence/e498e7b16cbaac2ded9976f8ef0222aa990c750b6fd18a73cf3b47ba650885f7__PROOF_CERTIFICATE.md","sha256":"e498e7b16cbaac2ded9976f8ef0222aa990c750b6fd18a73cf3b47ba650885f7","inspection":"Theorem and/or accepted audit read as inert text in this pass; no supplied program executed, imported, compiled or AST-parsed."}]</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</si>
  <si>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Earlier dated history (preserved):
No new task-level proof acceptance at this checkpoint; use the explicitly historical statement and scope.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</si>
  <si>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Earlier dated history (preserved):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</si>
  <si>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proved_scoped | REVIEW-01 | Internal scoped outcome. Proof/certificate replay limits: full_historical_body_replay: False</t>
  </si>
  <si>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reviewed_exact_scope_and_report: # M-SCAN-DIMENSION — proved_scoped
Fresh verdict: accept the all-size dimension upper bound, the N=8,16,32 finite dimension equalities, and the exact saved-point gauge-completeness statements. This review independently reconstructed all relevant Jacobians and gauges; it did not run or import either supplied program.
## Exact model and all-size proof
The separated-generator chart is S_ij=a_i b_j for i&gt;j, S_ii=d_i, and S_ij=c_i e_j for i&lt;j. It is not the entire exceptional/singular quasiseparable-order-one variety. Products have t stages with fixed intermediate permutations, in complex Zariski closure.
There are 2N−2 active lower coordinates and one free scalar redundancy on the nonzero open chart, giving dimension 2N−3. The upper triangle contributes the same independently; the diagonal contributes N. Hence dim V_N=5N−6. Invertible stages form a nonempty dense open subset because diagonal invertible matrices belong to the chart. Each of the t−1 boundaries admits an N-dimensional diagonal gauge. Its action on an invertible tuple is free, recursively from the first stage. Therefore product-image dimension is at most t(5N−6)−(t−1)N=N+t(4N−6), capped by N². Density extends this upper bound to the full image closure. A finite union over permutations has the same maximum bound. The generic required depth is ceil((N²−N)/(4N−6)), equal to N/4+1 when 4|N≥4.
For identity shuffles, an off-diagonal cut block of AB is the sum of two products whose ranks are bounded by the corresponding cut ranks of A and B. Thus quasiseparable orders add, and identity-shuffle t-stage products have order at most t. This is a generic-matrix obstruction, not a Fourier-specific one.
Model/guards/costs: historical_model_preserved_subject_to_current_scope: Complex Zariski closure, separated-generator chart, generic matrices rather than fixed Fourier.
Corrections/rejected extensions: </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</si>
  <si>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review_basis: All-size upper-bound proof checked;34 modular Jacobian ranks,6 saved determinants,6 gauge-completeness checks freshly reproduced.
Review record: research_cycle_2055/review01_source_evidence/row_outcomes.json; SHA256 c039e07b50636fb53855a1d55c224e6678bed4abb1479bbb889a1b14af0da771.
Consolidation verifies mapping and hashes; it does not rerun all packet checks. No priority claim.</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</si>
  <si>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remaining_obligations: No all-N dimension equality/gauge completeness; no Fourier construction or generic-to-Fourier inference.
Current supplement treatment: 
Packet priority qualification: No priority assessment or upgrade in this consolidation.
Historical gaps and historical current-overlay text are preserved in the consolidated ledger and A:V.</t>
  </si>
  <si>
    <t>["F059"]</t>
  </si>
  <si>
    <t>Variable-pole positiveN4 unaffected; not allGreen exclusion. Earlier equal-outer and one-infinite rows subordinate to complete result.</t>
  </si>
  <si>
    <t>[{"archive_relative_path":"master/fft_research_master_20261009/additions/2318_reviewed/review_nonaffine_green_parameters/full_fixed_pole_checkpoint/FULL_FIXED_POLE_REVIEW.md","sha256":"d53ed23109bade4b3004b7d59df2fa89da0ac3e61f556df0113381b9a9d7b4e4","inspection":"Theorem and/or accepted audit read as inert text in this pass; no supplied program executed, imported, compiled or AST-parsed."},{"archive_relative_path":"master/fft_research_master_20261009/additions/2213_ongoing/review_nonaffine_green_parameters/equal_outer_checkpoint/EQUAL_OUTER_REVIEW.md","sha256":"90bc979ed70d904dfa9e4fc05ec8e380ef112ac10f648d0a5c00d9496c937048","inspection":"Theorem and/or accepted audit read as inert text in this pass; no supplied program executed, imported, compiled or AST-parsed."},{"archive_relative_path":"master/fft_research_master_20261009/additions/2213_ongoing/review_nonaffine_green_parameters/one_infinite_checkpoint/ONE_INFINITE_OUTER_REVIEW.md","sha256":"3c6dd6d7c0fce7f10879bdfef1f8b112a0708372c8c007c017754f60ccb4deb9","inspection":"Theorem and/or accepted audit read as inert text in this pass; no supplied program executed, imported, compiled or AST-parsed."}]</t>
  </si>
  <si>
    <t>proved_scoped | REVIEW-13 | Internal scoped outcome. Proof/certificate replay limits: historical_computations_not_replayed: Older equal-outer-only certificate is subsumed; no need to rerun its redundant separate degree30 proof</t>
  </si>
  <si>
    <t>accepted_scope_and_proof_review: **Accept complete projective exclusion:** with poles 1/4 and 1/5, cycles Z and (0,2,1,3), identity internal permutations, three nonzero projective two-Green couplings and invertible complex diagonal masks, there is no F4 product in the stated family. Singular square factors are automatically impossible. Both Fourier signs and harmless global normalizations are covered as stated.
**Fresh complete verification:**
- Rebuilt the rational Green matrices, adjugates, exact quartic determinant, all nine zero-middle couplings, and all six monic bivariate minor arrays (every coefficient matches the pinned inert input).
- Verified exact guard division. At a=−16/15 the degrees 7 and 10 have gcd degree three; four independent Sylvester kernel vectors and the annihilating first-derivative functional force order at least five. The irreducible/separable cubic singular factor has the independently checked common monic divisor of degree three, forcing its third power.
- Reconstructed each modular degree-192 resultant by direct 20×20 Sylvester determinant evaluation at 193 distinct points of GF(29²)=GF(29)[u]/(u²−2). The degree bound makes this an exact coefficient identification, not sampling evidence. The saved coefficients match. Both degree-178 quotient identities and their full Bézout identity equal one.
- Recomputed the exact unsaturated Q(i) unit ideal on all nine finite zero-middle support branches.
- Recomputed both one-infinite-outer regular gcd/guard exclusions and all eighteen zero-middle cases. Recomputed the common-infinity K00 and nonzero homogeneous coefficient minor.
The characteristic-zero conclusion uses exact divisibility and degree-preserving good reduction, not absence of GF(29) rational points. An initial checker discrepancy was due to newly imposed monic renormalization after an additional guard division. The archived checker was inspected only as inert text to identify the convention; removing that unrequested renormalization reproduces both exact resultants. This was a control implementation correction, not a theorem defect.
**Boundary:** fixed poles/cycles/orders only; this does not exclude the distinct variable-pole N4 point or all Green products.
Model/guards/costs: hypotheses: N4; poles 1/4 and1/5; cycles natural and(0,2,1,3)
Identity internal permutations
Three nonzero projective couplings and invertible complex masks
Corrections/rejected extensions: retained_corrections: Regular ratio divisions only at nonzero anchors
Zero-middle and projective-infinity charts are separately covered
Additional determinant division is not silently renormalized when comparing saved resultant coefficients
rejected_claims: This excludes variable poles, other cycles/permutations or all Green products
Finite-field rational-point emptiness alone proves the complex exclusion</t>
  </si>
  <si>
    <t>fresh_controls: 
fresh_additional_checks: FIXED_POLE_RESULTS.json
N4_FINITE_CERTIFICATE_RESULTS.json
N4_ZERO_SUPPORT_RESULTS.json
additional_fresh_results: FIXED_POLE_RESULTS.json: determinant: (15*x + 16)*(10625*x**3 + 30500*x**2 + 29920*x + 9984)/159120
zero_middle_values: -13312/425
-3328/425
-13312/2125
-832/425
-13312/10625
-53248/53125
-832/2125
-3328/10625
-832/10625
common_infinity_K00: 109375/194688
common_infinity_first_minor: 476516581620671786367893218994140625/43947566895438130958572857853800093843456 - 12668636962989694438874721527099609375*I/10986891723859532739643214463450023460864
one_infinity: side: left
minor_degrees: 18
18
gcd_degree: 5
gcd: x**5 + x**4*(44834/8925 - 382*I/2975) + x**3*(1363744/133875 - 1472*I/2975) + x**2*(6977536/669375 - 22528*I/31875) + x*(10805248/2008125 - 4440064*I/10040625) + 18743296/16734375 - 1703936*I/16734375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side: right
minor_degrees: 18
18
gcd_degree: 5
gcd: x**5 + 1772*x**4/357 + 265376*x**3/26775 + 1332224*x**2/133875 + 10084352*x/2008125 + 3407872/3346875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full_finite_outer_resultants: separate N4_FINITE_CERTIFICATE_RESULTS.json; independently reconstructed and verified
inherited_code_executed: False
historical_finite_resultant_receipt_keys: verified
field
good_reduction
input_minors_sha256
exact_forced_resultant_factor
resultants
modular_quotients_coprime
bezout_U
bezout_V
conclusion
limits
N4_FINITE_CERTIFICATE_RESULTS.json: passed: True
six_exact_minor_arrays_identified: True
input_minors_sha256: ddc9f9b0f5891f1e13c3cec3f15452c824e36372333799ae8f574b47215e0b76
receipt_sha256: 1c1f9c312a1129bee4f5d65ebd065f6efd4fc42e241069518e9971854dfac7c1
linear_forced_factor_checks: degrees: 7
10
gcd_degree: 3
four_kernel_vectors_and_derivative_c19: True
degrees: 7
10
gcd_degree: 3
four_kernel_vectors_and_derivative_c19: True
cubic_divisor_exact_membership_both_resultants: True
modular_resultants_identified_by_degree_bound: field: GF(29^2)=GF(29)[u]/(u^2-2)
points_each: 193
degree_bound: 192
resultant_degrees: 192
192
quotient_degrees: 178
178
modular_quotient_products_match: True
bezout_identity_verified: True
inherited_code_executed: False
scope: Fresh finite regular outer certificate. Zero-middle and infinity branches have separate receipts/controls.
N4_ZERO_SUPPORT_RESULTS.json: passed: True
branches: coupling: -13312/425
zero_positions: 2
1
supported_rectangles: 27
exact_Qi_unsaturated_basis: 1
coupling: -3328/425
zero_positions: 0
2
1
3
supported_rectangles: 19
exact_Qi_unsaturated_basis: 1
coupling: -13312/2125
zero_positions: 1
0
3
2
supported_rectangles: 19
exact_Qi_unsaturated_basis: 1
coupling: -832/425
zero_positions: 3
0
supported_rectangles: 27
exact_Qi_unsaturated_basis: 1
coupling: -13312/10625
zero_positions: 0
3
supported_rectangles: 27
exact_Qi_unsaturated_basis: 1
coupling: -53248/53125
zero_positions: 0
0
1
1
2
2
3
3
supported_rectangles: 6
exact_Qi_unsaturated_basis: 1
coupling: -832/2125
zero_positions: 0
1
2
3
supported_rectangles: 19
exact_Qi_unsaturated_basis: 1
coupling: -3328/10625
zero_positions: 2
0
3
1
supported_rectangles: 19
exact_Qi_unsaturated_basis: 1
coupling: -832/10625
zero_positions: 1
2
supported_rectangles: 27
exact_Qi_unsaturated_basis: 1
no_guards_divided: True
inherited_code_executed: False
scope: All finite independently variable outer couplings on every zero-middle support branch, fixed poles/cycles/internal orders.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</si>
  <si>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stated complete projective family
Other parameter families and growing sizes are not excluded
Current supplement treatment: current_overlay_read: proof: No new task-level proof acceptance at this checkpoint; use the explicitly historical statement and scope.
priority: 
remaining_obligations: No new current closure; historical limitations remain.
overlay_reconciliation: Complete full-pole report supersedes the historical equal-outer and one-infinite-only stopping points.
supplemental_inputs: inputs/N4_OUTER_RANK_MINORS.json
inputs/FINITE_OUTER_RESULTANT_REVIEW.json
inputs/SIX_OUTER_MINORS_REVIEW.json
inputs/SUPPORT_AND_COMMON_INFINITY_REVIEW.json
inputs/FULL_FIXED_POLE_PORTABLE_REPLAY.json
inputs/fixed_outer_checker_conventions.inert.txt
Packet priority qualification: worldwide_priority: not established; no fresh priority claim
Historical gaps and historical current-overlay text are preserved in the consolidated ledger and A:V.</t>
  </si>
  <si>
    <t>["F086"]</t>
  </si>
  <si>
    <t>No arbitrary input-side gauges or products; N1 sampling law needs separate guard; passing selected-column tests not full Fourier equality.</t>
  </si>
  <si>
    <t>[{"archive_relative_path":"master/fft_research_master_20261009/additions/2333_source_reviews/review_green_new_2307/checkpoint/SEPARATION_AND_PHASE32_REVIEW.md","sha256":"33816835e08389f6a97b20bf53dec2a784f078aec8f9bda72eac711ce468cf56","inspection":"Theorem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AST-parsed."},{"archive_relative_path":"master/fft_research_master_20261009/additions/2318_reviewed/review_green_new_2257/checkpoint/NEW_GREEN_ARCHIVE_REVIEW.md","sha256":"80447ca3d7f8f7478c57c716a14ddccd15c6c6cdacde498ccaad854ac9c4de9e","inspection":"Theorem and/or accepted audit read as inert text in this pass; no supplied program executed, imported, compiled or AST-parsed."}]</t>
  </si>
  <si>
    <t>proved_scoped | REVIEW-13 | Internal scoped outcome. Proof/certificate replay limits: historical_computations_not_replayed: 576 N4 and564480 N8 full projective-window rank streams
100000 N16 sampled window ranks</t>
  </si>
  <si>
    <t>accepted_scope_and_proof_review: **Accept:** for q≤N fixed Hamiltonian Green responses with independently variable legal couplings and q selected target columns whose entries are nonzero, generic couplings make every row response matrix invertible and all Cramer gauges nonzero. The distinct distance/exponent tuples prevent determinant monomial cancellation. For q&lt;N, fitting an additional column is generically impossible; exceptional couplings are not excluded by that generic statement.
The dominating-power Fourier specialization is an existence argument with huge exponents. The positive-integer sampling-law bound needs N≥2, or a separate N=q=1 pole exclusion. The result supplies one-sided row gauges; it is not an arbitrary input-gauge or product-stage theorem.
**Fresh controls:** exact N8 q3/q5 and N16 q3 fits match every selected entry but fail every entry of the next column; q=N=8 matches the whole matrix and retains quadratic online work. All row gauges in these controls are nonzero.
**Separate projective-window certificate:** seven quadrics times five variables supply the 35-dimensional cubic space in a 3×4 window. Full 35×35 rank excludes projective common zeros. The recorded exhaustive N4 (576) and N8 (564,480) mapping certificates retain their precisely fixed outer mixers/generators; their rank streams were not rerun in this review. N16's 100,000 mappings are sampled from 146,764,800, not exhaustive. Modular nonzero minors lift through verified good reduction, a different inference from field-point emptiness.
**Boundary:** fitted columns and selected-basis Weyl tests do not determine the full transform. Historical overwritten out-of-sample labels remain corrected: the actual probes are columns 5, 4 and 7 for the respective fits.
Model/guards/costs: hypotheses: q&lt;=N fixed Hamiltonian response cycles with independent legal scalar couplings
Selected target entries nonzero; only one-sided row gauges are solved
Additional-column generic failure is stated only for q&lt;N
Sampling corollary N&gt;=2, or explicitly exclude the pole at N=q=1
Fixed seeded outer mixers and five generators for separate window exclusions
Corrections/rejected extensions: retained_corrections: Extreme deterministic exponents are charged, not an efficient numerical recipe
Historical overwritten next-column labels are corrected to actual columns5/4/7
N4/N8 mapping certificates are exhaustive; N16 is sampled
rejected_claims: q fitted Fourier columns or selected Weyl tests certify the complete transform
q=N gives linear online work
100000 N16 mappings constitute exhaustion
The q-column theorem automatically allows input-side gauges or products</t>
  </si>
  <si>
    <t>fresh_controls: fresh_fits: N: 8
q: 3
all_fitted_entries: 24
next_column_mismatches: 8
all_nonzero_row_gauges: True
N: 8
q: 5
all_fitted_entries: 40
next_column_mismatches: 8
all_nonzero_row_gauges: True
N: 8
q: 8
all_fitted_entries: 64
next_column_mismatches: 0
all_nonzero_row_gauges: True
N: 16
q: 3
all_fitted_entries: 48
next_column_mismatches: 16
all_nonzero_row_gauges: True
Macaulay_degree3_dimension: 35
historical_N4_N8_exhaustive_rank_streams_replayed: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</si>
  <si>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generic interpolation lemma
No full transform constructor from partial fitting; q=N retains quadratic application
Specific complete mapping certificates remain inherited exact computational dependencies
Current supplement treatment: current_overlay_read: proof: No new task-level proof acceptance at this checkpoint; use the explicitly historical statement and scope.
priority: 
remaining_obligations: No new current closure; historical limitations remain.
overlay_reconciliation: Partial-column interpolation and fixed-generator projective exclusions stay separate.
Packet priority qualification: worldwide_priority: not established; no fresh priority claim
Historical gaps and historical current-overlay text are preserved in the consolidated ledger and A:V.</t>
  </si>
  <si>
    <t>["F060","F125"]</t>
  </si>
  <si>
    <t>The correction formula concerns the natural term, not the whole two-term stage. For the complete masked product, telescoping supplies only a rank upper bound. Neither stage closure nor the finite N4 solution supplies an all-size Fourier coefficient recurrence.</t>
  </si>
  <si>
    <t>[{"archive_relative_path":"master/fft_research_master_20261009/additions/2318_reviewed/review_nonaffine_green_parameters/variable_poles_checkpoint/VARIABLE_POLES_REVIEW.md","sha256":"c5b99c69247fbcbbfdcc5cebffed3a984ca9b6ab4453f6b2b960b2f684443b36","inspection":"Theorem and/or accepted audit read as inert text in this pass; no supplied program executed, imported, compiled or AST-parsed."},{"archive_relative_path":"master/fft_research_master_20261009/additions/2318_reviewed/review_nonaffine_green_parameters/gauge_recursion_checkpoint/GAUGE_RECURSION_REVIEW.md","sha256":"5d9f821117fb987a1941f28eaada88f25a6576f894142a9d2bfe55693a846ba7","inspection":"Theorem and/or accepted audit read as inert text in this pass; no supplied program executed, imported, compiled or AST-parsed."},{"archive_relative_path":"master/fft_research_master_20261009/additions/2318_reviewed/review_nonaffine_green_parameters/accumulated_correction_checkpoint/ACCUMULATED_CORRECTION_REVIEW.md","sha256":"9951a1b1bfe98ca451db372a913a1034e8e899ad197805807b63a8ff869ee709","inspection":"Theorem and/or accepted audit read as inert text in this pass; no supplied program executed, imported, compiled or AST-parsed."}]</t>
  </si>
  <si>
    <t>proved_scoped | REVIEW-13 | Internal scoped outcome. Proof/certificate replay limits: historical_computations_not_replayed: Historical operation-counted implementation suite; fresh algebraic controls are separate</t>
  </si>
  <si>
    <t>accepted_scope_and_proof_review: **Accept finite positive point:** the pinned 16-complex-variable dyadic isolator gives an exact algebraic N4 Fourier factorization with variable poles, all six denominator guards, all pole/weight/mask/mixer entries nonzero, and pairwise noncommuting stages.
**Fresh exact replay:** independently implemented integer-directed rectangular intervals at 192 bits, quotient-rule Jacobian and matrix product prove the half-radius box is mapped into itself and is contractive. `eta=9145033794486455575` and `q=212385463402525808956105666627180247578937347` in scale `2^192`; the exact integer self-map inequality holds. Every nonzero guard and commutator witness is checked. This independently certifies the root, rather than numerically fitting one.
**Accept all-size stage identity:** for the specified dyadic cycles and `d≠0`, `p^N≠1`, `q^N≠1`, both principal halves close at `(p²,q²,t,d/p)` when p≠0. Both crossblocks are included. At p=0 the natural term is I and the separate no-division branch is retained. The crossblocks may have growing rank despite linear work.
**Accept natural-term correction only:** for k contiguous blocks, its exact Kronecker compression gives rank k−1 precisely when `(p^N)^(k−1)=1`, otherwise k, with p,d nonzero and p^N≠1; at p=0 rank zero. The characteristic-zero distinct-root assumption is retained. The correction has O(N) application. Whole masked-product telescoping gives only an upper bound, not a lower bound or noncancellation claim.
**Fresh controls:** 16 complete four-block identities including p=0/q=0/t=0, six exact accumulated-correction ranks/compressions, and the exact complex k4 exceptional rank-three case.
**Boundary:** scalar-only principal-half nonclosure is removed by the explicitly enlarged gauge family. Stage closure is not a complete masked-product Fourier recursion. Contiguous Fourier halves are not F_m; target ordering/twiddles/crossblock equations and full preparation costs remain missing for an all-size constructor.
Model/guards/costs: hypotheses: Specific dyadic natural and bit-reversal cycles
d!=0, p^N!=1, q^N!=1
p=0 handled separately without d/p
Correction rank formula is characteristic zero, for the natural term only
Variable-pole N4 root is defined by its exact supplied isolating polydisc
Corrections/rejected extensions: retained_corrections: Allowed exceptional rank k-1 when(p^N)^(k-1)=1; rank zero at p=0
Both offdiagonal blocks and target Fourier ordering/twiddles must be carried
Whole masked-product cancellations remain possible
rejected_claims: Stage principal-block closure is a full Fourier coefficient recurrence
Natural-term correction rank is rank of the entire stage correction
Product telescoping upper bound is a lower bound
Growing correction rank prevents an O(N) structured application
Fixed N4 algebraic point establishes all-size synthesis</t>
  </si>
  <si>
    <t>fresh_controls: four_block_cases: N: 4
p: 2
q: 3
t: 5
four_blocks_match: True
N: 4
p: 0
q: 3
t: 5
four_blocks_match: True
N: 4
p: 2
q: 0
t: 5
four_blocks_match: True
N: 4
p: 2
q: 3
t: 0
four_blocks_match: True
N: 8
p: 2
q: 3
t: 5
four_blocks_match: True
N: 8
p: 0
q: 3
t: 5
four_blocks_match: True
N: 8
p: 2
q: 0
t: 5
four_blocks_match: True
N: 8
p: 2
q: 3
t: 0
four_blocks_match: True
N: 16
p: 2
q: 3
t: 5
four_blocks_match: True
N: 16
p: 0
q: 3
t: 5
four_blocks_match: True
N: 16
p: 2
q: 0
t: 5
four_blocks_match: True
N: 16
p: 2
q: 3
t: 0
four_blocks_match: True
N: 32
p: 2
q: 3
t: 5
four_blocks_match: True
N: 32
p: 0
q: 3
t: 5
four_blocks_match: True
N: 32
p: 2
q: 0
t: 5
four_blocks_match: True
N: 32
p: 2
q: 3
t: 0
four_blocks_match: True
natural_correction_cases: N: 4
k: 2
rank: 2
N: 8
k: 2
rank: 2
N: 8
k: 4
rank: 4
N: 16
k: 4
rank: 4
N: 16
k: 8
rank: 8
N: 16
k: 16
rank: 16
complex_exception_k4_rank: 3
N4_positive_certificate: separate fresh interval control
fresh_additional_checks: N4_INTERVAL_RESULTS.json
additional_fresh_results: N4_INTERVAL_RESULTS.json: passed: True
input_sha256: ce8df8f1d7c461bbf64e0a63f56ce6f1a57ff3eebca7a43c7c73f46233919353
interval_scale_bits: 192
scale: 6277101735386680763835789423207666416102355444464034512896
radius_scaled: 62771017353866807645114086665129820160
eta_numerator: 9145033794486455575
q_numerator: 212385463402525808956105666627180247578937347
self_map_left: 6665883208781997201473616313008466115284101040833566470633524758007640721677352960
self_map_right: 197010030981972396082599854123780232284916336141139665827823631663139316330059198103274840391680
all_parameters_masks_denominators_and_mixer_entries_exclude_zero: True
noncommuting_witnesses: stages: 0
1
nonzero_commutator_entries: 0
0
0
1
0
2
1
0
1
1
1
3
2
0
2
2
2
3
3
1
3
2
3
3
stages: 0
2
nonzero_commutator_entries: 0
0
0
1
0
2
1
0
1
1
1
3
2
0
2
2
2
3
3
1
3
2
3
3
stages: 1
2
nonzero_commutator_entries: 0
0
0
1
0
2
1
0
1
1
1
3
2
0
2
2
2
3
3
1
3
2
3
3
conclusion: A unique exact N4 zero exists in the stated original polydisc; no all-N construction claimed.
inherited_code_executed: False
arithmetic: fresh integer-directed rectangular interval operations, quotient-rule Jacobian, exact dyadic certificate input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</si>
  <si>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independently recertified finite N4 point or guarded stage identities
All-size Fourier product recursion, coefficient rule, preparation, routing and bit/precision contracts remain open
Current supplement treatment: current_overlay_read: proof: No new task-level proof acceptance at this checkpoint; use the explicitly historical statement and scope.
priority: 
remaining_obligations: No new current closure; historical limitations remain.
overlay_reconciliation: The variable-pole positive point is compatible with the complete fixed-pole negative theorem.
supplemental_inputs: inputs/VARIABLE_POLES_DYADIC_CERTIFICATE.json
inputs/VARIABLE_POLES_INDEPENDENT_REVIEW.json
Packet priority qualification: worldwide_priority: not established; no fresh priority claim
Historical gaps and historical current-overlay text are preserved in the consolidated ledger and A:V.</t>
  </si>
  <si>
    <t>["F056","F126"]</t>
  </si>
  <si>
    <t>Finitefield point emptiness does not implycomplex/geometricemptiness. Different diag(A)/diag(A^-1) charts differ; excludedbranches remain; finiteF8 fullfeasibility unresolved.</t>
  </si>
  <si>
    <t>[{"archive_relative_path":"master/fft_research_master_20261009/additions/1450/algebraic/ALGEBRAIC_JET_INDEPENDENT_AUDIT.md","sha256":"5003360f7e14f578561b4ee325d5c1e8b513e89a6405362e990d6e0531f2a6d4","inspection":"Theorem and/or accepted audit read as inert text in this pass; no supplied program executed, imported, compiled or AST-parsed."},{"archive_relative_path":"master/fft_research_master_20261009/additions/1628/audits/dual_onion/INDEPENDENT_DUAL_AUDIT.md","sha256":"0d479cf55b964660cf49cc5fa1c3edd11f728946541e8b940f68623c66306dc1","inspection":"Theorem and/or accepted audit read as inert text in this pass; no supplied program executed, imported, compiled or AST-parsed."},{"archive_relative_path":"master/fft_research_master_20261009/additions/1646/SPECTRAL_DETERMINANT_AUDIT.md","sha256":"a02725820016808aee258a0e766ec9140740a16dbd84eb6c2653cf28efaa0209","inspection":"Theorem and/or accepted audit read as inert text in this pass; no supplied program executed, imported, compiled or AST-parsed."},{"archive_relative_path":"master/fft_research_master_20261009/additions/1646/finite_field_audit/INDEPENDENT_GF17_AUDIT.md","sha256":"3706ed00557de14d95215ae9bc7072c82bdc5052673d8e9092e3d8f9066021fc","inspection":"Theorem and/or accepted audit read as inert text in this pass; no supplied program executed, imported, compiled or AST-parsed."},{"archive_relative_path":"master/fft_research_master_20261009/additions/1717/triple_audit/TRIPLE_INTERSECTION_AUDIT.md","sha256":"385ea2b7b48f5bde8d5b2e9d4aa174b32c6b110ec83fbd26dae6fbd15af0d035","inspection":"Relevant theorem, repaired invertibility hypothesis and exceptional-fiber proof read in this pass; no supplied code executed."}]</t>
  </si>
  <si>
    <t>proved_scoped | REVIEW-13 | Internal scoped outcome. Proof/certificate replay limits: historical_computations_not_replayed: 1328244 gamma-pair GF17 enumeration
20-polynomial and3750-node rational-circuit coefficient streams
Full -DB*DH coefficient arrays, slice resultant and exceptional-fiber coefficient suite
Source identity/access boundary: 
Documented sanitized exports: a02725820016808aee258a0e766ec9140740a16dbd84eb6c2653cf28efaa0209. Original-byte gaps remain preserved.</t>
  </si>
  <si>
    <t>accepted_scope_and_proof_review: **Accept local reductions:** the fixed permutation is [7,0,6,3,4,1,2,5]. The globally separated-generator architecture is narrower than arbitrary order-one quasiseparability. The first-stage chart gives 30 equations in 26 coordinates only on its determinant/corner/normalization locus. The inverse-stage dual/onion reductions give 20 equations in 16 coordinates, then twelve rational equations in eight coordinates with 29 guards. Diag(A)=1 and diag(A^-1)=1 are different charts.
**Fresh local curvature certificate:** rebuilding the polynomial map from the pinned integer coordinates gives rank J=60, rank[J,E07]=61, and the exact selected 61×61 determinant 6913 modulo 12289. Twenty explicit unused-coordinate/internal-scale/intermediate-diagonal gauge vectors have rank twenty and are killed by J. The quadratic diagonal perturbation is exactly E07. With the analytic upper rank bound and differentiated gauge identities, this certifies the saved point's second-order non-liftability. It does not exclude other realization points or show that Fourier itself violates the local equations.
**Accept denominator-sensitive gates:** the adjacent-tail lemma uses independent C columns/shared tails and actual rank-one output constraints, avoiding earlier S/Delta divisions, but retaining its own hypotheses. The four-column structural gate needs invertible C (or nonzero coefficient triples); a zero fourth output multiplier is handled by vanishing cofactors, not division. The substituted polynomial family retains h0 Delta T≠0 and all inherited reconstruction guards. The factorization −DB·DH, regular complex slice exclusion, dimension≤2 necessary locus and at-most-twelve exceptional base points remain accepted pinned review results, not a whole-model solution.
**Fresh guard controls:** the invertible zero-corner anchored-minor false positive is reconstructed; the unit-diagonal A/zero-diagonal inverse example is checked; the exact characteristic-zero S1=0 partial candidate's good mod97 nonvanishing certificate is reproduced (detC=19, B corners 92/90, inverse corners 15/33); exactly ten selected minors vanish while twenty remain nonzero; 235 boundary-defect Fourier rows pass.
**Finite search boundary:** the historical GF17 enumeration of 1,328,244 gamma pairs and 2,546 invertible candidates with zero full second-stage successes was not rerun here. Of those candidates, 1,927 satisfy all four corners; 619 do not. Alpha=0 means dependent columns, not an extra divided denominator. h0=0, t=0, singular-tail and zero-denominator branches remain outside the enumerated scope. No GF17-rational point does not imply no complex point, nor no extension-field point.
Model/guards/costs: hypotheses: Fixed P=[7,0,6,3,4,1,2,5]
Globally separated-generator model, not arbitrary order-one quasiseparability
Distinct diagonal-A and diagonal-inverse-A normalized charts
Determinant, corner, S, Delta, tail and boundary guards retained wherever used
Four-column structural lemma needs invertible C or all relevant coefficient triples nonzero
Corrections/rejected extensions: retained_corrections: Fourth zero output multiplier handled by zero cofactor vector, not division
Alpha=0 is a column-dependence obstruction, not a divided denominator
2546 invertible candidates include619 failing some corner;1927 satisfy all four
At most12 exceptional base points does not prove full target dimension or emptiness
rejected_claims: Equation count or local Jacobian codimension proves F8 infeasibility
A local second-order obstruction excludes other realization points
GF17 rational-point exclusion proves complex or extension-field emptiness
Anchored minors without nonzero corners characterize all separated stages
Necessary projections replace full residual equations or eliminate excluded branches</t>
  </si>
  <si>
    <t>fresh_controls: zero_anchor_false_positive_invertible: True
diagA_vs_diagInverseA_counterexample: True
exceptional_S1_mod97_reconstruction: S1: 0
R1: 86
S2_to_S6: 29
92
94
84
82
detC: 19
B_corners: 92
90
A_corners: 15
33
exceptional_partial_candidate_zero_minors: 10
spectral_boundary_defect_rows: 235
historical_1328244_pair_enumeration_replayed: False
historical_61_by_61_minor_replay: fresh_f8_curvature.py separately reconstructs the exact 6913 minor
fresh_additional_checks: F8_CURVATURE_RESULTS.json
additional_fresh_results: F8_CURVATURE_RESULTS.json: passed: True
field: 12289
point_data_sha256: 128c95b299947d15d6a9e687e416f28ba7f3246d37e191db65e066b6fef8e6bc
minor_spec_sha256: 715396b92c2232648e4a2c1ba2d1068406dcff02a769bdde02d99e49c9c01286
actual_jacobian_rank: 60
actual_augmented_rank: 61
actual_selected_61_by_61_determinant: 6913
quadratic_E_0_7_verified: True
explicit_gauge_kernel_rank: 20
all_1280_J_gauge_products_zero: True
inherited_code_executed: False
scope: One saved parameter point. Characteristic-zero transversality also uses the analytic rank&lt;=60 bound and gauge-complete kernel argument; no global F8 exclusion.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</si>
  <si>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Full complex feasibility remains open
Need either an exact solution of all residuals and guards or a properly saturated characteristic-zero exclusion; omitted charts require separate coverage
Even finite F8 success would need an all-size paid constructor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localized acceptance is preserved without promoting finite-field misses or necessary gates to full complex exclusion.
supplemental_inputs: inputs/curvature_minor_certificate.json
inputs/independent_algebraic_results.json
Packet priority qualification: worldwide_priority: not established; no fresh priority claim
Historical gaps and historical current-overlay text are preserved in the consolidated ledger and A:V.</t>
  </si>
  <si>
    <t>["F123"]</t>
  </si>
  <si>
    <t>["Q28"]</t>
  </si>
  <si>
    <t>core accepted historical audit; latest expanded packet source-inspected</t>
  </si>
  <si>
    <t>This is not full infeasibility. Nonunitary diagonal references require their minimum singular values. The expanded latest packet has not been independently replayed.</t>
  </si>
  <si>
    <t>[{"archive_relative_path":"library_delta_extracted/fft_outer_stability_fourier_gate_2026-10-10/fft_outer_stability_gate_2026-10-10/PROOF_CERTIFICATE.md","sha256":"4c3f08629a9adfe35137244617393f4e8426929bbce33375c732dec5a249b719","inspection":"Latest Library source theorem read as inert text in full; analytic scope checked, but no separate independent audit located and supplied code/certificate scripts not executed."},{"archive_relative_path":"master/fft_research_master_20261009/additions/0216_review_completion_and_extensions/recovered_companion_review/OUTER_INVERSE_REVIEW.md","sha256":"0f032e8b67e404627d3c162c001391fd4d9a7ca4b20ff11b532fd15f23042269","inspection":"Latest Library source theorem read as inert text in full; analytic scope checked, but no separate independent audit located and supplied code/certificate scripts not executed."}]</t>
  </si>
  <si>
    <t>Q28: Proof closed. Rational fixed-layout gap constant and general/approximate outer-stability bounds reconstructed and accepted.</t>
  </si>
  <si>
    <t>Q28: Final Delvaux–Van Barel 2008 comparison complete. fixed layout conditional bounds not in DV2008 final; worldwide unresolved.
Exact source comparison: PRIMARY-FOURIER. Classical overlap: No matching theorem identified; no novelty inference. Retained: Specified outer-neighborhood and approximate-target inequalities. Remaining: Fixed affine layout and diagonal-reference proximity; no full architecture exclusion.</t>
  </si>
  <si>
    <t>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</si>
  <si>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D
matching_reviews/REVIEW_LEDGER.json: R35
Source identity/access boundary: 
Documented sanitized exports: 0f032e8b67e404627d3c162c001391fd4d9a7ca4b20ff11b532fd15f23042269. Original-byte gaps remain preserved.</t>
  </si>
  <si>
    <t>accepted_scope: 32 fixed-layout rank gates; rational fourth moment &gt;1264/25; sigma17&gt;3sqrt(2)/5; strict exact and approximate outer-inverse neighborhood inequalities.
Model/guards/costs: model: Complex U=F256/16, four invertible two-sided QS1 stages; affine-column layout hash77c5c0fcdcfa850dac44dd34dbe3188539aa9cb143f22978b86127add76b8e45; zero generators allowed; Toffoli metadata excluded.
cost_ledger: Operator norm only; general diagonal references retain selected m1,m4 and ||D4||; approximation pays delta||C4||||C1||. This is a coefficient gate, not a cheap parameter constructor.
Corrections/rejected extensions: rejected_or_not_established: No whole-architecture infeasibility.
No all-N, Toffoli-composed or outer-norm-free generalization.</t>
  </si>
  <si>
    <t>fresh_checks: checks/CHECK_RESULTS.json: paired_outer; exact layout enumeration and rational moment; strongest pair full128 ranks at two primes.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</si>
  <si>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Outer-stage synthesis far from diagonal references and full feasibility remain open.
Current supplement treatment: 
Packet priority qualification: No priority assessment or upgrade in this consolidation.
Historical gaps and historical current-overlay text are preserved in the consolidated ledger and A:V.</t>
  </si>
  <si>
    <t>["F130"]</t>
  </si>
  <si>
    <t>["Q22","Q28"]</t>
  </si>
  <si>
    <t>The paired Frobenius bound alone does not improve the single-block operator bound. The energy-relaxation witness is not a factorization. The conditional unitary gap does not apply to arbitrary outer stages. Independent finite-certificate reconstruction remains needed.</t>
  </si>
  <si>
    <t>[{"archive_relative_path":"library_delta_extracted/fft_paired_jacobi_dual_gate_2026-10-10/fft_paired_jacobi_gate_2026-10-10/PROOF_CERTIFICATE.md","sha256":"1f2765398e34a8cf9d41242f09caaffa6fcd27115a4026ecf777721f2456c312","inspection":"Latest Library source theorem read as inert text in full; analytic scope checked, but no separate independent audit located and supplied code/certificate scripts not executed."}]</t>
  </si>
  <si>
    <t>Q22: Proof closed. Paired Jacobi gate and decisive N=256 affine-layout witnesses reconstructed.
Q28: Proof closed. Rational fixed-layout gap constant and general/approximate outer-stability bounds reconstructed and accepted.</t>
  </si>
  <si>
    <t>Q22: Final Delvaux–Van Barel 2008 comparison complete. fixed layout gate and certificate not in DV2008 final; worldwide unresolved.
Q28: Final Delvaux–Van Barel 2008 comparison complete. fixed layout conditional bounds not in DV2008 final; worldwide unresolved.
Exact source comparison: PRIMARY-FOURIER. Classical overlap: No matching theorem identified; no novelty inference. Retained: Specified N=256 affine-layout paired rank/singular-value constraints and certificate-backed bounds. Remaining: Classical nullity and cosine-sine tools; no Toffoli-composed or all-four-stage infeasibility conclusion.</t>
  </si>
  <si>
    <t>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</si>
  <si>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B
matching_reviews/REVIEW_LEDGER.json: R33</t>
  </si>
  <si>
    <t>accepted_scope: 64 paired rank constraints; opposite-block rank&gt;=112; paired Frobenius squared and nuclear gaps&gt;=96; exact scalar-energy relaxation optimum96; complementary inverse-block dual; stronger exactly-unitary-outer gap.
Model/guards/costs: model: Same exact affine N256 model; QS1 zero generators allowed, all factors invertible; stronger operator bound additionally requires exactly-unitary outer inverses.
cost_ledger: Dual matrix entries are bilinear before minors. No inverses of stage generators. Frobenius/nuclear bounds do not improve the general operator threshold. Polynomial feasibility and coefficient generation are not free.
Corrections/rejected extensions: rejected_or_not_established: Energy-relaxation witness is not a factorization.
Necessary dual minors are not sufficient.
No nonunitary transfer of the exactly-unitary-outer constant.</t>
  </si>
  <si>
    <t>fresh_checks: checks/CHECK_RESULTS.json: paired_outer; all62 overlaps, rational moment and strongest paired ranks; 36 fresh general Jacobi identities.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</si>
  <si>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Simultaneous complex feasibility of the full factorization remains open.
Current supplement treatment: 
Packet priority qualification: No priority assessment or upgrade in this consolidation.
Historical gaps and historical current-overlay text are preserved in the consolidated ledger and A:V.</t>
  </si>
  <si>
    <t>["F131"]</t>
  </si>
  <si>
    <t>["Q23","Q27"]</t>
  </si>
  <si>
    <t>A singular commutator is not acceptance. The selected witnesses do not exclude every Green weight. Generic failure for fixed wiring is not uniform impossibility. Finite certificates and positive-gap constants still need independent reconstruction.</t>
  </si>
  <si>
    <t>[{"archive_relative_path":"library_delta_extracted/FFT_HADAMARD_SEGRE_EIGEN_GATE_2026-10-10/fft_hadamard_eigen_gate_20261010/THEOREM.md","sha256":"638b4cfb8c79f89d880d9f4343d94b1915ecfec085f76385841023a8f03b0284","inspection":"Latest Library source theorem read as inert text in full; analytic scope checked, but no separate independent audit located and supplied code/certificate scripts not executed."}]</t>
  </si>
  <si>
    <t>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</si>
  <si>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Q23: Final Delvaux–Van Barel 2008 comparison complete. fixed stage application not in DV2008 final; worldwide unresolved.
Q27: Classical compatibility/dimension ingredients; exact obstruction priority remains scoped and unresolved.
Exact source comparison: PRIMARY-FOURIER. Classical overlap: No matching theorem identified; no novelty inference. Retained: Guarded fixed-stage rank-one quotient/common-eigenvector gate and sharpened conditional norm bound. Remaining: Diagonal equivalence, Segre/common-eigenvector mechanisms classical; singular commutator is not feasibility.</t>
  </si>
  <si>
    <t>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</si>
  <si>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proved_scoped | REVIEW-14 | Internal scoped outcome. Proof/certificate replay limits: review_bindings: matching_reviews/Q22_Q23_Q28_MATRIX_AUDITS.md: C
matching_reviews/REVIEW_LEDGER.json: R34</t>
  </si>
  <si>
    <t>accepted_scope: Guarded dense Hadamard rank-one and common-eigenvector equivalences; invertible-commutator obstruction; stronger spectral gap without sqrt(N); sparse-support cycle characterization.
Model/guards/costs: model: Fixed invertible A,B,C; dense version requires all B entries nonzero; P0 invertible for eigenvector version; all c, P0c and eigenvalue guards; N&gt;=3 for commutator columns; complex model for norms.
cost_ledger: Gap delta*min|B|/(||A^-1||||C^-1||), stage-dependent. Certificate formation and search over c are not O(N) parameter discovery.
Corrections/rejected extensions: rejected_or_not_established: Singular commutator does not imply feasibility.
No all-wiring/all-parameter exclusion.
No inference from generic/local dominance to a full Fourier target fiber.</t>
  </si>
  <si>
    <t>fresh_checks: checks/CHECK_RESULTS.json: Hadamard_Segre; all8 saved P0/T/commutator matrices, 12 positive quotient controls and singular-commutator counterexample.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</si>
  <si>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Parameter search, full Fourier construction, numerical certification and priority remain open.
56 unsaved historical witnesses remain unrerun; raw branch reconstruction is bound to prior accepted review.
Current supplement treatment: 
Packet priority qualification: No priority assessment or upgrade in this consolidation.
Historical gaps and historical current-overlay text are preserved in the consolidated ledger and A:V.</t>
  </si>
  <si>
    <t>Default N=12 divisor choice misses an eligible alternate Q=2 fiber. Completeness of one chosen recognizer is not coverage of every possible split. Fixed-rank and growing-r ledgers differ.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</si>
  <si>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review","bytes":7743},{"archive_relative_path":"master/fft_research_master_20261009/additions/1954/tensor_audit/AUDIT_REPORT.md","sha256":"f94d7cec8b4ffcc4710a9ec228bda98908cb38cd6b74f42ffb97e44a5d7ed92a","inspection":"Attributed saved evidence; supplied research programs unrun in this review","bytes":14972},{"archive_relative_path":"master/fft_research_master_20261009/additions/1954/tensor_audit/EXTENSION_AND_FUSION.md","sha256":"b7dc0dc38271ec271861536ff5b5f42a5be1f12546057e1e97fe11a0dd96a42c","inspection":"Attributed saved evidence; supplied research programs unrun in this review","bytes":5934}]</t>
  </si>
  <si>
    <t>proved_scoped | REVIEW-14 | Internal scoped outcome. Proof/certificate replay limits: review_bindings: sources/f94d7cec8b4ffcc4710a9ec228bda98908cb38cd6b74f42ffb97e44a5d7ed92a__f94d7cec8b4ffcc4710a__AUDIT_REPORT.md
sources/b7dc0dc38271ec271861536ff5b5f42a5be1f12546057e1e97fe11a0dd96a42c__b7dc0dc38271ec271861536ff5b5f42a5be1f12546057e1e97fe11a0dd96a42c__EXTENSION_AND_FUSION.md</t>
  </si>
  <si>
    <t>accepted_scope: Specified balanced CRT-rank and specified-divisor fiber recognizers, selected-split rejection correctness and full accepted transforms; near-square integer-polynomial phase corollary.
Model/guards/costs: model: Supplied prime-field/root, exact equality; CRT gcd(A,B)=1 and A^2+B^2&lt;=C_T N; fiber Q|N and Q^2&lt;=C_F N. Inversions and word representation separately qualified.
cost_ledger: Tensor O((1+r_T)N), O(r_T) inversions. Original fibers O(N+rN+Qr^2+rQ^2), O(Qr) inversions, simplified to O((1+min(r,M))N). Near-square N=d s^2 with specified Q=s gives &lt;=d modes for any integer-polynomial phase.
Corrections/rejected extensions: rejected_or_not_established: Default dispatcher is not a union over every eligible divisor.
Factorial source chirp engine does not implement the improved polynomial-cost dispatcher.
No arbitrary-input or precision guarantee.</t>
  </si>
  <si>
    <t>fresh_checks: checks/CHECK_RESULTS.json: CRT_graph;8 CRT transform/rank controls, exact N12/Q2-vs-Q3 counterexample,36 degree-independent polynomial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</si>
  <si>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Any enlarged dispatcher must pay every additional split and actually integrate the claimed backend.
Current supplement treatment: 
Packet priority qualification: No priority assessment or upgrade in this consolidation.
Historical gaps and historical current-overlay text are preserved in the consolidated ledger and A:V.</t>
  </si>
  <si>
    <t>Cancellation/revival can have E&gt;&gt;S; certificate-only public helpers trust input. Rank fallback was independently designed, not attributed to uploaded implementation. No unrestricted convolution/integer-product improvement.</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</si>
  <si>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review","bytes":7743},{"archive_relative_path":"master/fft_research_master_20261009/additions/1954/graph_audit/GRAPH_UNION_AUDIT_AND_RANK_FUSION.md","sha256":"6966ec5656ce97e6981a38faeace2a356064cacc558b2ab253b2d0f06fc62d66","inspection":"Attributed saved evidence; supplied research programs unrun in this review","bytes":17489}]</t>
  </si>
  <si>
    <t>proved_scoped | REVIEW-14 | Internal scoped outcome. Proof/certificate replay limits: review_bindings: sources/6966ec5656ce97e6981a38faeace2a356064cacc558b2ab253b2d0f06fc62d66__66ec5656ce97e6981a38faeace2a356064cacc558b2ab253b2d0f06fc62d66__GRAPH_UNION_AUDIT_AND_RANK_FUSION.md
sources/f94d7cec8b4ffcc4710a9ec228bda98908cb38cd6b74f42ffb97e44a5d7ed92a__f94d7cec8b4ffcc4710a__AUDIT_REPORT.md:9
Source identity/access boundary: 
Documented sanitized exports: 6966ec5656ce97e6981a38faeace2a356064cacc558b2ab253b2d0f06fc62d66. Original-byte gaps remain preserved.</t>
  </si>
  <si>
    <t>accepted_scope: Validated sparse-fiber convolution, sharp state bound and separately proved fixed-rank merged-output fallback, including strict rank-one escape family.
Model/guards/costs: model: N=QM, fixed rx,ry,C,d, Q^2=O(N), supplied prime-field/root; all raw coordinates validated; all output coordinates materialized. Public certificate executors are trusted interfaces only.
cost_ledger: E=sum_h a_h b_h retained for event time/storage. S&lt;=C Q makes MS linear. Rank fallback charges dQH+dMH+dN+N with H&lt;=min(Kx,Ky,M), so no M^2=O(N) requirement. Fixed-d rejection is paid.
Corrections/rejected extensions: rejected_or_not_established: Transient support/event count cannot replace final post-cancellation S.
Rank fallback is not attributed to uploaded implementation.
No arbitrary-input convolution, FFT, integer multiplication or bit improvement.</t>
  </si>
  <si>
    <t>fresh_checks: checks/CHECK_RESULTS.json: CRT_graph.graph_convolution_cases;25 direct full-output comparisons, including4 rank-one escapes(one unbalanced), cancellation/revival and support bounds.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</si>
  <si>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Production integration, growing-parameter budgets, numerical stability and priority are separate.
Current supplement treatment: 
Packet priority qualification: No priority assessment or upgrade in this consolidation.
Historical gaps and historical current-overlay text are preserved in the consolidated ledger and A:V.</t>
  </si>
  <si>
    <t>No implicit automorphism on arbitrary complex input registers; finite-field order test is not enough for general composite rings. Exact recurrence does not imply floating conditioning.</t>
  </si>
  <si>
    <t>[{"archive_relative_path":"master/fft_research_master_20261009/library/canonical_sources/935ed394798de399__GALOIS_INDEPENDENT_REVIEW.md","sha256":"935ed394798de3999d670e1186a9cdd26752170f81ce253eff5e948fb56ddbed","inspection":"Attributed saved evidence; supplied research programs unrun in this review","bytes":5599}]</t>
  </si>
  <si>
    <t>proved_scoped | REVIEW-15 | Internal scoped outcome. Proof/certificate replay limits: source_implementation_status: Fresh full-output/cycle-rank reference tests; historical production operation wrapper not rerun.</t>
  </si>
  <si>
    <t xml:space="preserve">scope_and_separate_costs: membership: Dyadic conductor decomposition with supplied exact root/prime model; scan actual (P5-I) pair-difference support at each conductor.
discovery: All pair sums/differences and signed permutations total O(N) coefficient traffic; root validation/preparation and negations charged.
rejection: Standalone bounded-defect route may decline; hybrid uses paid local FFT instead of pretending generic defects are small.
verification: Explicit signed coefficient permutation, two odd-frequency cycles, dense anchors, recurrence edges and conductor scatter. No implicit coefficient automorphism.
application: 9N-12+2T+nu reviewed field total for all-orbit route, T=sum(q/2)s_q. O(N(S+1)) under cap S; local-FFT hybrid O(N log N)+O(N) overhead.
exceptional: q=4 singleton cycles, q=2 endpoint; principal roots needed for composite rings. Anchor/defect/root errors separate from exact algebra.
remaining: No complete floating-point discovery/error contract.
Account for actual modular/index-product bit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</si>
  <si>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ALG-012: Galois-defect and conductor hybrid
Accepted scope: dyadic conductor decomposition over the supplied exact field/root (the reviewed implementation assumes a supplied prime). Pair sums feed the next even subproblem; pair differences r represent odd outputs modulo z^(q/2)+1. P5 is an explicit signed coefficient permutation, so (P5-I)r evaluates to Y_(5k)-Y_k. No Galois automorphism is applied to arbitrary complex coefficient registers.
- Raw membership/discovery: construct and scan every conductor defect, O(N) total coefficient lengths, retaining the actual support s_q. A fixed support cap is a restricted-family condition, not a generic assumption.
- Rejection/fallback: the hybrid can choose the cheaper ordinary local FFT per conductor after paid discovery; it does not need to falsely accept a small-defect promise. A standalone capped path must decline when its cap fails. Root/field preparation remains charged.
- Verification/application: two dense anchors per q&gt;=4 and q/4-1 recurrence edges per cycle. q=4 singleton cycles and q=2 are explicit. Scattering k to kN/q emits all N outputs once. With T=sum_(q&gt;=4)(q/2)s_q and nu the executed negations, the reviewed all-orbit total is 9N-12+2T+nu. Uniform s_q&lt;=S gives O(N(S+1)); local FFT selection retains generic O(N log N) plus O(N) discovery overhead.
The P5-I kernel has dimension two at each q&gt;=4, leaving at most S+2 dimensions on each fixed support; the full class remains restricted. A primitive-order test in a field is not a principal-root certificate over arbitrary composite rings. Anchor, defect, root and rounding errors require a separate finite-precision contract; exact recurrence identities alone do not establish stability. Index products and true modular arithmetic are separately charged in bit models.
Fresh evidence: 60 complete vectors and 744 output bins, q=2,4,8,16,32, two-cycle dimensions and all conductor output indices checked. The source arithmetic formula is evaluated and reviewed, not re-instrumented by executing the production implementation.
fresh_checks: full_vectors: 60
exact_bins: 744
all_conductor_scatter_and_two_cycle_dimensions_checked: True
last_formula_example: N: 32
T: 280
nu: 12
source_formula: 848
conductors: q: 32
defect_support: 14
q: 16
defect_support: 6
q: 8
defect_support: 2
q: 4
defect_support: 0
count_scope: Formula evaluated only; no production operation counter replay.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</si>
  <si>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["F094"]</t>
  </si>
  <si>
    <t>Accepted support-adaptive algorithm, with historical README hash-binding caveat.</t>
  </si>
  <si>
    <t>Roots/amplitudes supplied, no free extraction from numerator. Minimal polynomial degree is not evaluator lower bound. Does not improve arbitrary k-support O(N log k).</t>
  </si>
  <si>
    <t>[{"archive_relative_path":"master/fft_research_master_20261009/library/canonical_sources/f1b1856375df9240__README.md","sha256":"f1b1856375df9240f253a4e1f124c455b5b22e92bb26df544c7f5f01abffda1c","inspection":"Attributed saved evidence; supplied research programs unrun in this review","bytes":13529},{"archive_relative_path":"master/fft_research_master_20261009/library/canonical_sources/0df64bd669a94b81__INDEPENDENT_REVIEW.md","sha256":"0df64bd669a94b8166f8d8abc0fa6592f078b5a6db9e87c30e249d698c65d619","inspection":"Attributed saved evidence; supplied research programs unrun in this review","bytes":8217}]</t>
  </si>
  <si>
    <t>No new task-level proof acceptance at this checkpoint; use the explicitly historical statement and scope.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</si>
  <si>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proved_scoped | REVIEW-15 | Internal scoped outcome. Proof/certificate replay limits: source_implementation_status: Fresh exact recurrence and online counters; historical planner cold counts and FFT baseline only inspected, not replayed.</t>
  </si>
  <si>
    <t xml:space="preserve">scope_and_separate_costs: membership: Supplied k&gt;=1 distinct nonzero modal roots and arbitrary fresh amplitudes; output N&gt;=1 exponential-sum values. Does not discover roots/amplitudes from raw vector.
discovery: Paid candidate powers, equality grouping, polynomial products, zero tests and sorting. Default O(k^2 log(k+1)+k log^2(k+1)) preparation.
rejection: Useful sparse multiple not guaranteed. Discovery is paid before fallback; FFT baseline requires supplied primitive 2Lth root, L=max(2,nextpow2(k)).
verification: R_b(z_s^-b)=0 proves recurrence; d_b distinct powered nodes, highest coefficient nonzero. Powers can collide without original roots repeating.
application: M0=min(N,b d_b) direct prefix; online mul=k(M0-1)+(N-M0)tau, add=(k-1)M0+(N-M0)(tau-1). Prefix and all N output traffic charged.
exceptional: N=1,N&lt;k,b&gt;N, non-dyadic b and arbitrary non-root-of-unity nodes valid; huge descriptors add bit costs. Small tau alone does not erase long prefix.
remaining: No all-support o(N log k) guarantee.
No free numerator-to-modal conversion or auxiliary-root discovery.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</si>
  <si>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ALG-014: sparse annihilator-multiple decoder
Accepted scope: N&gt;=1, k&gt;=1 supplied distinct nonzero modal roots z_s and arbitrary fresh amplitudes a_s. It computes f_m=sum a_s z_s^m. Root-of-unity support is an important instance but is not needed for the recurrence identity. This is not blind raw-input support recovery.
- Discovery/preparation: for every paid candidate b, compute distinct z_s^b and R_b(t)=product(1-lambda t), inspect coefficient zeros and compare fully charged online ledgers. Root equality scans, polynomial construction, powering, sorting and discarded candidates are included. Default candidates number O(log(k+1)), b&lt;=min(N,k^2), setup O(k^2 log(k+1)+k log^2(k+1)).
- Membership/verification: supplied roots must be distinct and nonzero. R_b(z_s^-b)=0 for each supplied mode proves the recurrence for all amplitudes. No conversion from a numerator/denominator or raw vector to these supplied data is free.
- Rejection/fallback: a useful sparse candidate is not guaranteed. Discovery is paid even when the conventional decoded-state FFT wins. Its additional primitive 2Lth root, L=max(2,nextpow2(k)), is a separate supplied precondition; the recurrence route itself needs no auxiliary FFT root.
- Application: M0=min(N,b d_b) initial values are computed directly. Then tau nonzero taps generate each remaining output. Exact online counts are k(M0-1)+(N-M0)tau multiplications and (k-1)M0+(N-M0)(tau-1) additions. The cold sufficient bound includes the potentially polynomial prefix; constant tau without a bounded prefix is not by itself linear total work. Hybrid cost is discovery+min(recurrence online, FFT preparation+online), preserving O(N log(k+1)+k^2 log(k+1)) with the stated root contract. All N outputs and internal traffic are charged.
Powered-root collisions are allowed and deduplicated. They are not repeated poles of the original modal sequence. Nonzero roots keep the highest coefficient nonzero. Huge custom strides add their own input/index bit costs. Finite field equality and field arithmetic do not establish numerical stability or uniform bit complexity.
Fresh evidence: 130 configurations include N&lt;k, N=1, arbitrary non-root-of-unity nodes, non-dyadic strides and long prefixes. At N=4096,k=16 the independently reconstructed minimal denominator has 16 taps, while b=2 gives degree 32 and two taps. Its online counts are exactly 8,624 multiplications and 4,544 additions versus 126,960 total online operations for b=1. The production planner's cold 14,412 and FFT baseline 283,029 are inspected historical results, not newly executed benchmarks.
fresh_checks: configurations: 130
dense_minimal_denominator: b: 1
d: 16
M0: 16
tau: 16
multiplications: 65520
additions: 61440
sparse_multiple: b: 2
d: 16
M0: 32
tau: 2
multiplications: 8624
additions: 4544
supplied_amplitude_prefix_charged: True
production_planner_and_FFT_baseline_not_executed: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</si>
  <si>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["F099"]</t>
  </si>
  <si>
    <t>No reduction of first arbitrary T/FFT. Singular closure really nonunique and must reject; arbitrary observation functionals are not free.</t>
  </si>
  <si>
    <t>[{"archive_relative_path":"master/fft_research_master_20261009/library/canonical_sources/322f0d1a5a76019f__README.md","sha256":"322f0d1a5a76019fcd8102aaeab68f0302fe6effa83dc7fdc42339de552ec134","inspection":"Attributed saved evidence; supplied research programs unrun in this review","bytes":13207},{"archive_relative_path":"master/fft_research_master_20261009/library/canonical_sources/33247cdb1153f020__INDEPENDENT_REVIEW.md","sha256":"33247cdb1153f0205e9c15aeaa40e2d31183758e03322fb275a1509b5a00641b","inspection":"Attributed saved evidence; supplied research programs unrun in this review","bytes":6106},{"archive_relative_path":"master/fft_research_master_20261009/library/canonical_sources/65eaef1e9c9049a5__README.md","sha256":"65eaef1e9c9049a58fb028c891c0bd5e40e7e3ec693b71d9e28f17c5a500187c","inspection":"Attributed saved evidence; supplied research programs unrun in this review","bytes":8947},{"archive_relative_path":"master/fft_research_master_20261009/library/canonical_sources/ebaebdba4b834328__INDEPENDENT_REVIEW.md","sha256":"ebaebdba4b83432857c81c741138ab32b14f3e806cc26d1cd53359024dfa6bba","inspection":"Attributed saved evidence; supplied research programs unrun in this review","bytes":5266}]</t>
  </si>
  <si>
    <t>accepted_scope: Exact multiple-port closure S=I-G Lambda, z_r=w_r+J^r U Lambda S^-1 g; a rank-one coupling edit changes the whole RN-output map by a rank-one correction with no new T call. The graph increment is added to arbitrary dirty targets while every source and unused bank is restored.
Model/guards/costs: cost_and_preparation: Initial preparation O(NL+Nd^2+d^3), generated orbit rows/storage and root plan charged; injection functionals add dMN work. Initial word keeps 3MN(N+1)/2 scalar instructions for quadratic ADD_T plus 2(R-1)(6N-3) and active rank-one costs 6m+3k-4. Edit preparation O(d^2+dMN+RN), online O(QN+RN), all RN writes paid. Gate expansion and source-pivot/shear reciprocals are additional setup. Old feedback helpers sort arbitrary source IDs, so their original linear gate-construction claim needs sorting overhead; the multiple-port local helper removed that sort.
model_and_quantifiers: Exact field with supplied suitable root, N invertible, disjoint source/target registers, structured coordinate/Krylov observation columns. An edit reuses the already accumulated old solution for identical sources and injection pattern. Exact equality is deterministic; neither bit cost nor floating stability is covered.
Corrections/rejected extensions: rejected_or_unsupported_extensions: A first arbitrary transform is cheaper.
An arbitrary dense observation is free.
Singular closure may be regularized without changing the contract.
Independent new sources can reuse an old result.</t>
  </si>
  <si>
    <t>proof_review: Eliminating the chain gives c=g+G Lambda c. Invertible S is sufficient and necessary for unique solutions for every forcing, even with redundant ports. For S singular a nonzero null vector yields a nonzero homogeneous solution; an inhomogeneous instance may instead be inconsistent. Sherman-Morrison gives S_new^-1=S^-1+z v^T/theta and Delta[Lambda S^-1]=(a+Lambda z)v^T/theta. The covariance TK=JT prepares specified coordinate/Krylov observation rows from known t, not from an uncharged dense T^T action. Descending target differences followed by ascending propagation cancel the old target state. Dirty rank-one pivots invert a coefficient, never an input value.
fresh_check_groups: ALG016_full_closure
ALG016_edit_inverse
ALG016_edit_factor
ALG016_dirty_rank_one
ALG016_rank_one_cost
ALG016_singular_closure_negative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</si>
  <si>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small-port complete fresh Fourier representation is provided.
Production source replay and numerical/bit-model validation remain outside this review.
Current supplement treatment: 
Packet priority qualification: No priority assessment or upgrade in this consolidation.
Historical gaps and historical current-overlay text are preserved in the consolidated ledger and A:V.</t>
  </si>
  <si>
    <t>Additional 2Nth root is supplied, not extracted free from q. Fresh input still pays ordinary transforms. Boundary term cannot be omitted.</t>
  </si>
  <si>
    <t>[{"archive_relative_path":"master/fft_research_master_20261009/library/canonical_sources/9c80e17183dc11eb__README.md","sha256":"9c80e17183dc11eb2f1c23d1ad7b8025cc58b564e23467cf1ad128f5f6713eaa","inspection":"Attributed saved evidence; supplied research programs unrun in this review","bytes":8212}]</t>
  </si>
  <si>
    <t>accepted_scope: The entire 2N-point spectrum of the fixed q-factorial kernel is prepared in O(N) exact field work. More generally a compatible M-point root grid with N dividing M decomposes into M/N q-orbits and costs O(M).
Model/guards/costs: cost_and_preparation: Cold spectrum preparation: 5N+log2N-2 multiplies, N-1 additions, 4N-1 subtractions, one negation and one inverse of 2, plus O(N) word traffic/storage. One T action still pays forward/inverse 2N FFTs: 2N log2N+6N multiplies and 2N(log2N+1) additions and subtractions. Two T actions in the Fourier factorization retain four padded FFTs. Supplied root construction and field representation have separate costs.
model_and_quantifiers: N dyadic &gt;=2; characteristic does not divide 2N; eta supplied primitive 2N and q=eta^2. Exact deterministic field arithmetic, not bounded-word coefficient/error analysis.
Corrections/rejected extensions: qualification: Fresh checks compare every generated bin against independent polynomial evaluation in two prime fields; no historical timing assertion is adopted.
rejected_or_unsupported_extensions: A primitive Nth root supplies its square root at no cost.
Dropping z^N/N is legal on the nonzero spectrum grid.
Linear spectrum generation makes arbitrary convolution linear.
The factorized implementation beats ordinary direct radix-2 FFT.</t>
  </si>
  <si>
    <t>proof_review: The coefficient recurrence implies the polynomial identity H(qz)=(1-z)H(z)+z^N/N, including its top boundary. For eta primitive 2N, v_(k+2)=(1-eta^k)v_k+(-1)^k/N. The even orbit has a zero multiplier and starts at v_2=1/N. The odd full-cycle slope is 2, so a zero-start composition with intercept b closes at v_1=-b. On a nonzero orbit a*q^r the slope is 1-a^N and the seed is b/a^N. No arbitrary input is transformed in this preparation.
fresh_check_groups: root_orders
ALG017_spectrum
ALG017_boundary_control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</si>
  <si>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cheaper complete application graph and any stable finite-word recurrence need separate constructions.
Current supplement treatment: 
Packet priority qualification: No priority assessment or upgrade in this consolidation.
Historical gaps and historical current-overlay text are preserved in the consolidated ledger and A:V.</t>
  </si>
  <si>
    <t>["F097"]</t>
  </si>
  <si>
    <t>Accepted restricted operator actions.</t>
  </si>
  <si>
    <t>Full H_q(C) not covered. r=N would need another root/backend and costs ordinary FFT order anyway. Input independence of tail action does not make complete Fourier fast.</t>
  </si>
  <si>
    <t>[{"archive_relative_path":"master/fft_research_master_20261009/library/canonical_sources/e7c06a4bc237a97c__README.md","sha256":"e7c06a4bc237a97c74aefc854ad6b7d22d44f7c7f858ec82789780935e857c35","inspection":"Attributed saved evidence; supplied research programs unrun in this review","bytes":5623},{"archive_relative_path":"master/fft_research_master_20261009/library/canonical_sources/7bb8400c402dc65c__README.md","sha256":"7bb8400c402dc65c0f741d0820bcc3ca3829261c853e8f2ac7a629fdd1463c60","inspection":"Attributed saved evidence; supplied research programs unrun in this review","bytes":11186},{"archive_relative_path":"master/fft_research_master_20261009/library/canonical_sources/8c14a657058b7678__INDEPENDENT_REVIEW.md","sha256":"8c14a657058b76788e5176acdc89b20d2dbb46dbe872a8d1f446cddf717a1916","inspection":"Attributed saved evidence; supplied research programs unrun in this review","bytes":5809},{"archive_relative_path":"master/fft_research_master_20261009/library/canonical_sources/8c3b40fa499aacd0__GENERIC_INDEPENDENT_REVIEW.md","sha256":"8c3b40fa499aacd02699c93e7b07d4f6370b38593d716e8efc76ddd3da8ff047","inspection":"Attributed saved evidence; supplied research programs unrun in this review","bytes":6062}]</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</si>
  <si>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7bb8400c402dc65c0f741d0820bcc3ca3829261c853e8f2ac7a629fdd1463c60. Original-byte gaps remain preserved.</t>
  </si>
  <si>
    <t>accepted_scope: Two different restricted targets remain accepted: p(C)T for a polynomial supported in the top r degrees costs O(Nr), and C^(N-r)p(C), deg p&lt;r, costs O(N log(r+1)) including cold preparation with dyadic 1&lt;=r&lt;=N/2. Nested same-input modulated tails factor through r+s-1 coordinates under the documented window guard.
Model/guards/costs: cost_and_preparation: First fused summand: O(Nr+r^2)=O(Nr), full outputs written. Block route has P=(2N+r)log2(2r) preparation butterflies and V=(2N+4r)log2(2r) online butterflies, O(N) storage, charged transforms and normalizations. All transforms have length 2r dividing N. Nested route with m=nextpow2(r+s-1)&lt;=N/2: cold O(N log(m+1)+sr log(r+1)), online O(N log(m+1)+s[m+r log(r+1)]), storage O(N+sr).
model_and_quantifiers: Supplied primitive Nth root, exact field, dyadic N and r, nonzero N. Block r=N endpoint is excluded by this root contract. The rank-limited operators accept every fresh input but are not the full invertible H_q(C).
Corrections/rejected extensions: qualification: One assigned README is an explicitly sanitized export: original 7bb840… / actual export 433f08…; both identities are preserved and export verification passes.
rejected_or_unsupported_extensions: Small r evaluates the full H_q(C).
All polynomials have rank exactly r.
r=N works with the same length-2r root contract.
Independent source vectors share the same r+s-1-state proof.
The child kernel can be changed to q of smaller order without proof.</t>
  </si>
  <si>
    <t>proof_review: C=TBT^-1 with the finite corner retained. B powers have explicitly bounded top-right support. For the standalone tail, suffix projection through T^-1, g scaling, an r-dimensional upper Toeplitz action, and prefix decoding through T reproduce the full map. Length-2r cyclic windows cannot alias because i-j is strictly between -r and r. Sum projected spectra before one inverse FFT; share the decoded head FFT. Rank is at most r, exactly r when p(0)!=0, and r-v for valuation v. The N-resolvent aggregate is the same high-degree tail by root orthogonality. Nested modulations retain D^j on both sides in their noncommuting positions; the shared input suffix shrinks and head support grows one coordinate per step.
fresh_check_groups: ALG018_tail_action
ALG018_tail_rank
ALG018_fused_tail
ALG018_resolvent_aggregate
ALG018_nested_order
ALG018_nested_rank
ALG018_nested_support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</si>
  <si>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low-degree remainder/shared complete-transform graph is unresolved.
No new production or floating-point certificate.
Current supplement treatment: current_overlay: Q07 is a separate raw-mode recognizer overlay. Its O(N log(t+2)+t^2) recognition does not replace this tail application cost. The accepted supplied-prime-field dispatcher returns dense recognized-input DFT values by scatter on sparse acceptance; associated fresh-vector application remains O(N(s+1)).
Packet priority qualification: No priority assessment or upgrade in this consolidation.
Historical gaps and historical current-overlay text are preserved in the consolidated ledger and A:V.</t>
  </si>
  <si>
    <t>Slower than known O(N log N) comparator. Child D2 has three nonzeros/row, so pretending it is same two-sparse family is false.</t>
  </si>
  <si>
    <t>[{"archive_relative_path":"master/fft_research_master_20261009/library/canonical_sources/239adb59c756af03__README.md","sha256":"239adb59c756af0317788283e19feb83d3293801546749b9b22447eccaee2b05","inspection":"Attributed saved evidence; supplied research programs unrun in this review","bytes":4779},{"archive_relative_path":"master/fft_research_master_20261009/library/canonical_sources/f9de1b8b0cb40096__INDEPENDENT_REVIEW.md","sha256":"f9de1b8b0cb4009625285d2d6b1a81cf920deaede0b81f73eb963846f8ecff7c","inspection":"Attributed saved evidence; supplied research programs unrun in this review","bytes":3249},{"archive_relative_path":"master/fft_research_master_20261009/library/canonical_sources/e84fd241ddf5f362__README.md","sha256":"e84fd241ddf5f362c09cb41cec13483b6f67c40703acfe6bec5f13e5e1ce6d46","inspection":"Attributed saved evidence; supplied research programs unrun in this review","bytes":9549}]</t>
  </si>
  <si>
    <t>accepted_scope: Sparse monomial input transport R and sparse output transport D satisfy HR=DH, and a linear-work parity split is legal. The complete growing-filter decimation evaluator is exact, with Theta(N^(1+0.5 log2 3)) online arithmetic, O(N log N) preparation and O(N) live storage.
Model/guards/costs: cost_and_preparation: The first H action is charged before related-input reuse. Each complete R/D update uses 3N-1 multiplies and N-1 additions. Grading preparation is linear exact-field work. Recursive node overhead is O(min(rn,n^2)); sum 3^d min(N,N^2/4^d) gives exponent 1+0.5 log2 3. O(log N) shared depth plans cost O(N log N); all distinct input actions remain paid. The known O(N log N) full-operator FFT comparator is asymptotically better.
model_and_quantifiers: Exact field, supplied dyadic-order root, odd characteristic. Query reuse only for the declared orbit of a computed input; nonunitary weights give no automatic numerical stability. Word indices are counted separately from field representation.
Corrections/rejected extensions: rejected_or_unsupported_extensions: A cheap first parity split proves linear or sub-NlogN recursion.
D2 is two-sparse after a monomial coordinate change.
Even q-factorials are a scalar rescaling of H_(q^2).
The result beats the best stated full-operator O(N log N) comparator.</t>
  </si>
  <si>
    <t>proof_review: R=QW has nonzero cyclic weights with product 1, so R^N=I and support is preserved. RC=q^-1 CR gives HR=R(I-C)H. K=R^(N/2) anticommutes with C and paired coordinates diagonalize K. The gauge Sigma^-1 C Sigma=(I+J)U includes the corner. The normalized child is D2=(I+J+)(I+qJ+)diag(q^-2i), not the original two-sparse family. Closure requires D_r=p_r(J_n)diag(q^-ri), p_r=product_(a&lt;r)(1+q^a z); filter degree doubles. Denominators 1+q^(ah) stay nonzero by the exact order 2r. Three calls E(D)x, O(D)y, (E+O)(D)(x+y) produce both outputs exactly.
fresh_check_groups: ALG019_grading
ALG019_covariance
ALG019_parity
ALG019_support
ALG019_gauge
ALG019_decimation
ALG019_false_closure_control
ALG019_false_coefficient_rescale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</si>
  <si>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faster complete graph must exploit additional proved sharing; it does not follow from this recursion.
Current supplement treatment: 
Packet priority qualification: No priority assessment or upgrade in this consolidation.
Historical gaps and historical current-overlay text are preserved in the consolidated ledger and A:V.</t>
  </si>
  <si>
    <t>High-degree sparse factors or different noncommuting operators may be cheap; tail fusion is a positive counterexample to degree→time inference.</t>
  </si>
  <si>
    <t>[{"archive_relative_path":"master/fft_research_master_20261009/library/canonical_sources/added4a0f022537c__README.md","sha256":"added4a0f022537cb7c72a52e191a28a6eeb640575ba05af61d2e7eb6ef4f3f3","inspection":"Attributed saved evidence; supplied research programs unrun in this review","bytes":4084}]</t>
  </si>
  <si>
    <t>accepted_scope: If minpoly(C)=z^N, r(0)!=0 and H_q(C)=p(C)r(C)^-1, then deg p+deg r&gt;=N-1; the bound is sharp.
Model/guards/costs: cost_and_preparation: An algebraic degree obstruction only. Products of bounded-total-degree rational functions collapse to the same forbidden representation, but degree is not a runtime charge.
model_and_quantifiers: N dyadic &gt;=2 and primitive q in a field with N invertible. Exact rational function denominators are units at C. No positivity, finite precision, or bit-model lower bound is used.
Corrections/rejected extensions: rejected_or_unsupported_extensions: High degree implies expensive application.
Sparse high powers, noncommuting factors or unrestricted circuits are ruled out.
A constant-degree theorem is a general FFT lower bound.</t>
  </si>
  <si>
    <t>proof_review: Operator equality is equivalent to rH=p mod z^N. Assuming m+d&lt;=N-2, if m&gt;=d-1 the d+1 vanishing equations form a Hankel matrix with shift m+1-d and highest index m+d+1&lt;N. Its printed determinant is nonzero because all q-factorials and Vandermonde factors lie below N. For m&lt;d-1, invert the congruence and use H_q^-1=H_(q^-1)(q^-1 z), exchanging numerator/denominator roles. Modulation only adds nonzero row/column factors. Similarity to B with all upper weights nonzero gives the exact minimal polynomial.
fresh_check_groups: ALG020_Hankel
qWeyl_boundary
ALG022_inverse_kernel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</si>
  <si>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full arbitrary-input fast-convolution question remains open.
Current supplement treatment: 
Packet priority qualification: No priority assessment or upgrade in this consolidation.
Historical gaps and historical current-overlay text are preserved in the consolidated ledger and A:V.</t>
  </si>
  <si>
    <t>["F096","F097"]</t>
  </si>
  <si>
    <t>Accepted exact all-input graph rewrite when input word has prescribed structure.</t>
  </si>
  <si>
    <t>Fourier factorization does not automatically contain that word. Intervening noncommuting maps, independent inputs or omitted signed corrections invalidate replacement; no universal algorithm.</t>
  </si>
  <si>
    <t>[{"archive_relative_path":"master/fft_research_master_20261009/library/canonical_sources/e0b4fdd1981b6366__README.md","sha256":"e0b4fdd1981b636632721e7d44dbe81d68b94fe5d19f0acaba57b1335de8f423","inspection":"Attributed saved evidence; supplied research programs unrun in this review","bytes":6855},{"archive_relative_path":"master/fft_research_master_20261009/library/canonical_sources/790aea73dfd7d6f1__README.md","sha256":"790aea73dfd7d6f1b12726fbcdd8dd0cc87b9a65c2ee705af4303f8f9831a980","inspection":"Attributed saved evidence; supplied research programs unrun in this review","bytes":5676},{"archive_relative_path":"master/fft_research_master_20261009/library/canonical_sources/d866c38fb26c76d9__README.md","sha256":"d866c38fb26c76d966dcb7f384378079910cc0c60a404d3ecee99b716d6e47cc","inspection":"Attributed saved evidence; supplied research programs unrun in this review","bytes":13576}]</t>
  </si>
  <si>
    <t>accepted_scope: Complete phase-orbit products collapse exactly to residue-chain q^b kernels in the truncated ring. Arbitrary listed b phases admit the minimum signed cycle-flow correction within that rewrite family. The separate same-sign rank-one q-Weyl orbit has cheap described-mode actions, potentially full rank.
Model/guards/costs: cost_and_preparation: With D=sum|f_e|, symbolic matching/median compilation O(N+b), action b C(N/b)+O(N(1+D)+b), plus smaller kernel/root preparation. Full orbit b=N is identity. Pruned rank-one orbit with s listed weights: O(N(1+log s)) including O(N) preparation. A t-mode Fourier description gives O(N(t+1)+t) full-output work; discovering modes from raw weights is separately charged.
model_and_quantifiers: Dyadic N and b dividing N; same supplied root, same nilpotent shift and one sequential same-input path with no intervening operators. Fourier orbit formula uses F on both sides, not F inverse or adjoint. Exact deterministic field model.
Corrections/rejected extensions: rejected_or_unsupported_extensions: The standard Fourier middle diag(d)R is the alternating-sign diagonal.
Independent input transforms collapse to one product.
Median flow is optimal among all circuits.
Raw mode discovery is free.
Full rank forbids linear work for restricted maps.</t>
  </si>
  <si>
    <t>proof_review: Coefficientwise q-difference and evenness yield product_(a&lt;b)H_q(xi^a z)=H_(q^b)(z^b) mod z^N. For multiplicity difference delta, delta_e=f_(e-1)-f_e telescopes using H(q^(e+1)z)/H(q^e z)=1-q^e z. All flows differ by constant circulation; a median minimizes sum|f_e|, and a full circulation is identity modulo z^N. Every signed filter is retained. Separately C^(N-1)=ab^T gives sum c_j Q^j C^(N-1)Q^j=diag(a)F diag(c)F diag(b); same-sign orthogonality maps a described Fourier mode to a weighted antidiagonal permutation. General H is outside that scalar-weighted orbit family; rank-one term count alone is not an application lower bound.
fresh_check_groups: ALG021_median_optimal
ALG021_cycle_flow
ALG021_outer_product
ALG021_same_sign_mode
ALG021_H_outside_orbit
ALG021_false_Fourier_collapse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</si>
  <si>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construction places the complete arbitrary Fourier transform in the cheap matched family.
Growing D or many modes can remove savings; a complete cost comparison stays parameterized.
Current supplement treatment: current_overlay: Preserve Q07/S2 and the accepted 2020/2033 supplied-prime-field dispatcher: recognition and producing the recognized vector’s DFT are distinct from applying its associated operator to another vector. No common-chirp O(N(s+1)) application transfer.
Packet priority qualification: No priority assessment or upgrade in this consolidation.
Historical gaps and historical current-overlay text are preserved in the consolidated ledger and A:V.</t>
  </si>
  <si>
    <t>Additional phase structure, other backends or altered intermediate representation outside proof. Native instruction counts not inferred.</t>
  </si>
  <si>
    <t>[{"archive_relative_path":"master/fft_research_master_20261009/library/canonical_sources/d72c0c9a6c465003__README.md","sha256":"d72c0c9a6c465003348f48324c3c3328f34696f564a33681bffa1057313b6e7b","inspection":"Attributed saved evidence; supplied research programs unrun in this review","bytes":7922}]</t>
  </si>
  <si>
    <t>accepted_scope: Exact sparse head plus absolute-threshold tail pruning meets epsilon||x||1/sqrt(N). A constant-size head with E_tail&lt;=C||x||1^2/N gives linear fixed-epsilon work. For N=4^m and unit-modulus prefix sqrt(N) support, every head choice costs at least N log2 N/4 butterflies in the declared backend.
Model/guards/costs: model: Exact adaptive real arithmetic, specified radix-two sparse-head backend and DIF tail; even an oracle-optimal head is covered by the negative result.
error_contract: All-bin epsilon||x||1/sqrt(N) for U_N, with exact head plus one tail error per bin.
work_and_setup: Head selection, sparse phases, tail norms, dense addition and full outputs included; lower bound is on the stated butterfly graph.
Corrections/rejected extensions: failed_subclaims: Universal sub-NlogN work for this head/tail architecture under arbitrary head choice.
General deterministic approximate-FFT lower bound.</t>
  </si>
  <si>
    <t>proof_recheck: Full statements/proofs/reviews read; independent all-size reasoning and fresh bounded checks. No inherited code executed.
fresh_check_key: ALG-030
Review record: research_cycle_2138/review17_approximation/PER_ID_OUTCOMES.json; SHA256 d232c10a78a5e9a87ca5c7543a6401641e5635c60781f5026a6c31635be46db4.
Consolidation verifies mapping and hashes; it does not rerun all packet checks. No priority claim.</t>
  </si>
  <si>
    <t>remaining_obligations: Different backends or phase-aware architectures are not excluded; numerical certification remains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</si>
  <si>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t>
  </si>
  <si>
    <t>Nonunit/gcd and phase period guards matter. Faster common-slope factorization cannot be advertised for arbitrary varying slopes.</t>
  </si>
  <si>
    <t>[{"archive_relative_path":"master/fft_research_master_20261009/library/canonical_sources/958a37ab8f0db835__DECODER.md","sha256":"958a37ab8f0db835a83a62135b8b704533cce88f0f774667799da681b20d126a","inspection":"Attributed saved evidence; supplied research programs unrun in this review","bytes":9129},{"archive_relative_path":"master/fft_research_master_20261009/library/canonical_sources/0554f98e8eb0cdca__REPETITION.md","sha256":"0554f98e8eb0cdca57a5100d0a60e4f0a85c2613aaf723c0fbceec7d6b347638","inspection":"Attributed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review","bytes":9534},{"archive_relative_path":"master/fft_research_master_20261009/library/canonical_sources/504e7f01540b55df__AFFINE_RESONANCE.md","sha256":"504e7f01540b55df9a65692fe6d79e87fee014e7b08ab7f50f0bf499239aad55","inspection":"Attributed saved evidence; supplied research programs unrun in this review","bytes":7967}]</t>
  </si>
  <si>
    <t>accepted_scope: For N=KM and K&lt;=M, all affine-sketch outputs have an exact O(N log(2K)) evaluator for every integer a,b,d; gcd orbit folding and quadratic period reduction cover zero and nonunit parameters. The d=0 factorization costs O(N+K log K).
Model/guards/costs: model: Exact scalar arithmetic with suitable roots for the Fourier/convolution backend, guarded inversions, and charged preparation/indexing.
error_contract: Exact value of the natural decoded sketch. No claim that this equals or accurately approximates the original transform.
work_and_setup: At most 2N reduced-period seed terms, O(N) table traversal, K short-filter cyclic convolutions, folded filters and full output. O(M+K) extra storage.
Corrections/rejected extensions: corrections: Do not transfer the shared-slope cost to arbitrary varying slopes or omit the e_K(-p)-1 finite boundary.
failed_subclaims: Decoder speed alone certifies sketch accuracy.
Uniform stable finite-precision evaluation of long recurrences or near-zero geometric divisions.</t>
  </si>
  <si>
    <t>proof_recheck: Full statements/proofs/reviews read; independent all-size reasoning and fresh bounded checks. No inherited code executed.
fresh_check_key: ALG-031
Review record: research_cycle_2138/review17_approximation/PER_ID_OUTCOMES.json; SHA256 d232c10a78a5e9a87ca5c7543a6401641e5635c60781f5026a6c31635be46db4.
Consolidation verifies mapping and hashes; it does not rerun all packet checks. No priority claim.</t>
  </si>
  <si>
    <t>remaining_obligations: Stability and bit complexity; stronger concentration or shared multi-seed computation are unproved.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</si>
  <si>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["F113","F112"]</t>
  </si>
  <si>
    <t>Changing measurements or adding raw input leaves model; repaired phase does not validate adjoint decoder.</t>
  </si>
  <si>
    <t>[{"archive_relative_path":"master/fft_research_master_20261009/library/canonical_sources/504e7f01540b55df__AFFINE_RESONANCE.md","sha256":"504e7f01540b55df9a65692fe6d79e87fee014e7b08ab7f50f0bf499239aad55","inspection":"Attributed saved evidence; supplied research programs unrun in this review","bytes":7967},{"archive_relative_path":"master/fft_research_master_20261009/library/canonical_sources/0554f98e8eb0cdca__REPETITION.md","sha256":"0554f98e8eb0cdca57a5100d0a60e4f0a85c2613aaf723c0fbceec7d6b347638","inspection":"Attributed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review","bytes":9534},{"archive_relative_path":"master/fft_research_master_20261009/library/canonical_sources/a247c8cc138b662c__AUDIT.md","sha256":"a247c8cc138b662ca00be75550334cb432bb95b17d0be1421fca5b1bcd2224f2","inspection":"Attributed saved evidence; supplied research programs unrun in this review","bytes":11726}]</t>
  </si>
  <si>
    <t>accepted_scope: For 4|M, even K and integer-polynomial slopes with uniform intercept, two fixed fully dense inputs with identical magnitude profiles collide on a probability-1/2 event. A sketch-only measurable decoder fails one fixed input with probability &gt;=1/4 at the stated separated strong-scale disks. Separate affine resonances, spike repetitions and CAZAC-adjoint failures retained.
Model/guards/costs: model: Specified one-seed structured measurements; no raw-input or phase-sensitive side channel. Collision result permits nonlinear/randomized postprocessing.
error_contract: Strong all-bin epsilon||x||1/sqrt(N), 0&lt;epsilon&lt;1, with sufficiently small fixed imaginary offset.
work_and_setup: Natural affine decoder charged per repeat; statistically sufficient repetition can consume its saving. Neither shared computation nor alternative aggregation is ruled out without a proof.
Corrections/rejected extensions: corrections: Recovered original c20b8706 README and 51626aae independent proof review; assigned sources alone did not contain the canonical dense-pair proof.
Identical coordinate magnitude profiles of the two signals does not mean a constant modulus across positions.
The one-seed quarter-failure conclusion is not automatically an arbitrary-repetition lower bound.
failed_subclaims: Specified polynomial-slope sketch is a universal high-probability strong-scale method.
Changing to CAZAC phases makes the natural adjoint decoder correct.
Fixed-bin prime variance or high moments imply independent-block concentration.</t>
  </si>
  <si>
    <t>proof_recheck: Full statements/proofs/reviews read; independent all-size reasoning and fresh bounded checks. No inherited code executed.
fresh_check_key: ALG-032
Review record: research_cycle_2138/review17_approximation/PER_ID_OUTCOMES.json; SHA256 d232c10a78a5e9a87ca5c7543a6401641e5635c60781f5026a6c31635be46db4.
Consolidation verifies mapping and hashes; it does not rerun all packet checks. No priority claim.</t>
  </si>
  <si>
    <t>remaining_obligations: Changed measurements, nonlinear methods outside the collision family, or a genuinely joint fast repeated decoder require separate proofs.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research_cycle_2138/review17_approximation/supplemental_sources/51626aae442731be917c8d99b554136274c67a8bc4480b6b27cbf3f6709a0765__51626aae442731be917c8d99b554136274c67a8bc4480b6b27cbf3f6709a0765__INDEPENDENT_REVIEW.md
packet_path: supplemental_sources/51626aae442731be917c8d99b554136274c67a8bc4480b6b27cbf3f6709a0765__51626aae442731be917c8d99b554136274c67a8bc4480b6b27cbf3f6709a0765__INDEPENDENT_REVIEW.md
sha256: 51626aae442731be917c8d99b554136274c67a8bc4480b6b27cbf3f6709a0765
repo_url: https://github.com/AgentSlop-Si/research/blob/8604bdf099c01006e3c18030bbf123a59ead893e/math/archive/objects/51/51626aae442731be917c8d99b554136274c67a8bc4480b6b27cbf3f6709a0765__51626aae442731be917c8d99b554136274c67a8bc4480b6b27cbf3f6709a0765__INDEPENDENT_REVIEW.md
read_lines: 1
104
sections: line: 1
heading: # Independent review: structured block-phase sketches
line: 9
heading: ## Dyadic collision and fully dense pair
line: 36
heading: ## Higher-order CAZAC repair
line: 56
heading: ## Prime-modulus variance
line: 76
heading: ## Decoder cost and finite boundary
line: 99
heading: ## Verdict
local_path: research_cycle_2138/review17_approximation/supplemental_sources/c20b8706ae4214b3860832cf0cc8864053571b8d2bec2f74c42e7df095c636a4__c20b8706ae4214b3860832cf0cc8864053571b8d2bec2f74c42e7df095c636a4__README.md
packet_path: supplemental_sources/c20b8706ae4214b3860832cf0cc8864053571b8d2bec2f74c42e7df095c636a4__c20b8706ae4214b3860832cf0cc8864053571b8d2bec2f74c42e7df095c636a4__README.md
sha256: c20b8706ae4214b3860832cf0cc8864053571b8d2bec2f74c42e7df095c636a4
repo_url: https://github.com/AgentSlop-Si/research/blob/8604bdf099c01006e3c18030bbf123a59ead893e/math/archive/objects/c2/c20b8706ae4214b3860832cf0cc8864053571b8d2bec2f74c42e7df095c636a4__c20b8706ae4214b3860832cf0cc8864053571b8d2bec2f74c42e7df095c636a4__README.md
read_lines: 1
179
sections: line: 1
heading: # Exact audit of structured block phases
line: 11
heading: ## Model
line: 27
heading: ## All integer-polynomial block slopes share a dyadic obstruction
line: 51
heading: ## Fully dense inputs and nonlinear sketch-only decoders
line: 73
heading: ## Increasing the chirp order does not fix polynomial slope coherence
line: 100
heading: ## Constructive prime-modulus second-moment result
line: 127
heading: ## Joint decoding and the finite chirp boundary remain charged
line: 154
heading: ## Exact certificates and general architectural boundary
Packet priority qualification: No priority assessment or upgrade in this consolidation.
Historical gaps and historical current-overlay text are preserved in the consolidated ledger and A:V.</t>
  </si>
  <si>
    <t>Direct composite/least-prime approximation accepted. Refined Q_cov norm is (p−1)/phi(N) when p²|N, otherwise [(p−1)−lambda_min(W_p)/p]/phi(N). Exact N=3 counterexample refutes advertised offset/Bessel dispatcher certificate.</t>
  </si>
  <si>
    <t>Theorem accepted; implementation certificate demonstrably false.</t>
  </si>
  <si>
    <t>Quantized three-grid aggregation is not median. Missing deterministic addition error and differing chosen M break guarantee. Prime-square vs semiprime cases must separate; older mask bound may be stronger.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</si>
  <si>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review","bytes":7743},{"archive_relative_path":"master/fft_research_master_20261009/additions/1954/divisor_audit/DIVISOR_SPECTRUM_AUDIT.md","sha256":"5df256ede78740ba2f0f02137d6d59e78f003623ba077667fddf798aa9f5a1e7","inspection":"Attributed saved evidence; supplied research programs unrun in this review","bytes":23351},{"archive_relative_path":"master/fft_research_master_20261009/additions/1916/COMPOSITE_GREEN_AUDIT.md","sha256":"64c39c6552eadb7635068dc5eb748f9549d4d5d3981084ddf6dc93b58f1e71a3","inspection":"Attributed saved evidence; supplied research programs unrun in this review","bytes":17927}]</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</si>
  <si>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No new task-level proof acceptance at this checkpoint; use the explicitly historical statement and scope.</t>
  </si>
  <si>
    <t>Inherited covariance/constant-level refinement, with no new asymptotic frontier. The generic v13 accuracy certificate is invalid at the audited scope; accepted ideal covariance cases remain separate. Repair and independent recertification cannot be replaced by a novelty claim.</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</si>
  <si>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No new current closure; historical limitations remain.</t>
  </si>
  <si>
    <t>proved_scoped | REVIEW-17 | Internal scoped outcome. Proof/certificate replay limits: overlay_not_automatically_inherited: True
Source identity/access boundary: 
Documented sanitized exports: 5df256ede78740ba2f0f02137d6d59e78f003623ba077667fddf798aa9f5a1e7, 64c39c6552eadb7635068dc5eb748f9549d4d5d3981084ddf6dc93b58f1e71a3. Original-byte gaps remain preserved.</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</si>
  <si>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accepted_scope: Direct composite covariance, the stronger inherited mask-count certificate, independent-median approximation, and exact least-prime spectral reduction are valid. The generic offset/Bessel dispatcher certificate is false.
Model/guards/costs: model: Fixed input independent of uniform unit/shift seeds; exact scalar arithmetic, actual coordinate medians, compatible roots and explicit sampler contract.
error_contract: Per-output covariance and all-bin additive energy-scaled probability guarantee; not exact or relative-energy output.
work_and_setup: One short K-transform and linear scans; divisor planner N^(1/2+o(1)) under stated word arithmetic, all output and median work, plus sampler abort probability.
Corrections/rejected extensions: corrections: Separate p&lt;q from p=q: at N=p^2, V=2/p and C=1/p.
Exact N=3 counterexample retained: squared error 37/6 at tolerance 2, failure one versus claimed 67108864/847288609443.
Bessel addition error and actual executed block size must match the certificate.
failed_subclaims: Adaptive generic execution certificate for three-grid offset/Bessel branches.
Numerical zero/rounded probability is a rigorous certificate; cap on bounded-integer calls is a complete fair-bit charge.</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</si>
  <si>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proof_recheck: Full statements/proofs/reviews read; independent all-size reasoning and fresh bounded checks. No inherited code executed.
fresh_check_key: ALG-033
Review record: research_cycle_2138/review17_approximation/PER_ID_OUTCOMES.json; SHA256 d232c10a78a5e9a87ca5c7543a6401641e5635c60781f5026a6c31635be46db4.
Consolidation verifies mapping and hashes; it does not rerun all packet checks. No priority claim.</t>
  </si>
  <si>
    <t>[2026-10-12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remaining_obligations: Repair and independently certify the actual planner parameters, aggregator, deterministic errors, aborts and rounding before acceptance. General sharp composite covariance remains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</si>
  <si>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["F116"]</t>
  </si>
  <si>
    <t>No alpha=1/2 conclusion. Arbitrary rank deficit alone insufficient: random omission of one coordinate is countercontrol. Does not conflict with alpha&lt;1/2 approximation.</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</si>
  <si>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review","bytes":6276},{"archive_relative_path":"master/fft_research_master_20261009/additions/2044/gaussian_barrier/GAUSSIAN_MEASUREMENT_BARRIER_AUDIT.md","sha256":"5856c9049768a59d3418c48c89e6a0292bd5f31c01cd6ffdbf1389607da55413","inspection":"Attributed saved evidence; supplied research programs unrun in this review","bytes":15510}]</t>
  </si>
  <si>
    <t>proved_scoped | REVIEW-17 | Internal scoped outcome. Proof/certificate replay limits: overlay_not_automatically_inherited: True
Source identity/access boundary: 
Documented sanitized exports: 5856c9049768a59d3418c48c89e6a0292bd5f31c01cd6ffdbf1389607da55413. Original-byte gaps remain preserved.</t>
  </si>
  <si>
    <t>accepted_scope: Measurement-only algorithms with pathwise deficit d&gt;=cN/log N and input-independent randomness have exponentially small average Gaussian all-bin success at C N^-alpha||x||2 for fixed alpha&gt;1/2. Transcript-only adaptive linear queries obey the same bound under the same pathwise cap and no side channel.
Model/guards/costs: model: Isotropic Gaussian on original input, arbitrary measurable decoder; observations and independent coins are the only retained input information.
error_contract: Probability bound for energy-scaled l-infinity accuracy; not an arithmetic lower bound or relative-l2 theorem.
work_and_setup: Information deficit per occupied M-block, M=Theta(log N); no claim about complete-input algorithms.
Corrections/rejected extensions: corrections: Retain Gaussian audit original/export hash distinction.
Norm cutoff used by event inclusion, not by conditioning the posterior.
Rank cap must hold pathwise; large expected deficit alone is insufficient.
failed_subclaims: Any nonzero rank deficit forbids alpha&gt;1/2 fixed-input high probability.
Result includes alpha=1/2 or arbitrary input-dependent measurement selection.</t>
  </si>
  <si>
    <t>proof_recheck: Full statements/proofs/reviews read; independent all-size reasoning and fresh bounded checks. No inherited code executed.
fresh_check_key: ALG-036
Review record: research_cycle_2138/review17_approximation/PER_ID_OUTCOMES.json; SHA256 d232c10a78a5e9a87ca5c7543a6401641e5635c60781f5026a6c31635be46db4.
Consolidation verifies mapping and hashes; it does not rerun all packet checks. No priority claim.</t>
  </si>
  <si>
    <t>remaining_obligations: Endpoint alpha=1/2 and other information models need separate analysis; alpha&lt;1/2 positive theorem unaffected.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</si>
  <si>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["F111"]</t>
  </si>
  <si>
    <t>Does not exclude v4 importance sampling (input dependent) or v6 coordinate median (nonlinear).</t>
  </si>
  <si>
    <t>[{"archive_relative_path":"master/fft_research_master_20261009/library/RECOVERED_RESEARCH.md","sha256":"a43000db2239e4d79eae277cd40055e2b0cfab0c9ae38b0ab8238f34865493cc","inspection":"Attributed saved evidence; supplied research programs unrun in this review","bytes":13078}]</t>
  </si>
  <si>
    <t>accepted_scope: For a complete input-independent random linear estimator A, every-fixed-input strong-scale success implies E rank(A)&gt;=N(1-delta)(1-epsilon^2). Same for an almost-sure rank cap; dense-input-only promises extend by a deterministic sequence and reverse Fatou.
Model/guards/costs: model: Unitary target; 0&lt;=epsilon&lt;1,0&lt;=delta&lt;1; A is the entire linear input-to-output map, independent of x.
error_contract: l-infinity epsilon||x||1/sqrt(N), success probability at least 1-delta for each fixed x.
work_and_setup: Representation rank constraint only. Fixed weighted sums have rank &lt;=sum of ranks even with dependent seeds.
Corrections/rejected extensions: corrections: Recovered fc695112 original proof and 5c0f8d09 independent review rather than relying on RECOVERED_RESEARCH summary.
failed_subclaims: Barrier applies to arbitrary nonlinear median decoders or input-dependent importance sampling.
Full rank proves NlogN arithmetic work.</t>
  </si>
  <si>
    <t>proof_recheck: Full statements/proofs/reviews read; independent all-size reasoning and fresh bounded checks. No inherited code executed.
fresh_check_key: ALG-037
Review record: research_cycle_2138/review17_approximation/PER_ID_OUTCOMES.json; SHA256 d232c10a78a5e9a87ca5c7543a6401641e5635c60781f5026a6c31635be46db4.
Consolidation verifies mapping and hashes; it does not rerun all packet checks. No priority claim.</t>
  </si>
  <si>
    <t>remaining_obligations: No mathematical gap in the stated rank theorem; broader algorithms are outside its scope.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research_cycle_2138/review17_approximation/supplemental_sources/5c0f8d0931a543512644d8aad3d164dd9eee35eb455cbb6591ae8a70b208fc87__5c0f8d0931a543512644d8aad3d164dd9eee35eb455cbb6591ae8a70b208fc87__INDEPENDENT_REVIEW.md
packet_path: supplemental_sources/5c0f8d0931a543512644d8aad3d164dd9eee35eb455cbb6591ae8a70b208fc87__5c0f8d0931a543512644d8aad3d164dd9eee35eb455cbb6591ae8a70b208fc87__INDEPENDENT_REVIEW.md
sha256: 5c0f8d0931a543512644d8aad3d164dd9eee35eb455cbb6591ae8a70b208fc87
repo_url: https://github.com/AgentSlop-Si/research/blob/8604bdf099c01006e3c18030bbf123a59ead893e/math/archive/objects/5c/5c0f8d0931a543512644d8aad3d164dd9eee35eb455cbb6591ae8a70b208fc87__5c0f8d0931a543512644d8aad3d164dd9eee35eb455cbb6591ae8a70b208fc87__INDEPENDENT_REVIEW.md
read_lines: 1
119
sections: line: 1
heading: # Independent review of the linear decoder and rank-budget arguments
line: 9
heading: ## Pointwise input probability
line: 41
heading: ## Dense-input extension and the direction of reverse Fatou
line: 84
heading: ## Review of the exact correction-graph rank budget
local_path: research_cycle_2138/review17_approximation/supplemental_sources/fc6951129d6daaa9a962cc2e6fd012b6853a8df26f179a5f978c3b9beb21b007__fc6951129d6daaa9a962cc2e6fd012b6853a8df26f179a5f978c3b9beb21b007__README.md
packet_path: supplemental_sources/fc6951129d6daaa9a962cc2e6fd012b6853a8df26f179a5f978c3b9beb21b007__fc6951129d6daaa9a962cc2e6fd012b6853a8df26f179a5f978c3b9beb21b007__README.md
sha256: fc6951129d6daaa9a962cc2e6fd012b6853a8df26f179a5f978c3b9beb21b007
repo_url: https://github.com/AgentSlop-Si/research/blob/8604bdf099c01006e3c18030bbf123a59ead893e/math/archive/objects/fc/fc6951129d6daaa9a962cc2e6fd012b6853a8df26f179a5f978c3b9beb21b007__fc6951129d6daaa9a962cc2e6fd012b6853a8df26f179a5f978c3b9beb21b007__README.md
read_lines: 1
83
sections: line: 1
heading: # A rank constraint for the proposed compressed linear decoder
line: 7
heading: ## Contract
line: 25
heading: ## Proof
line: 44
heading: ## Dense-input promises do not avoid this linear-map argument
line: 59
heading: ## Implications and precise limits
Packet priority qualification: No priority assessment or upgrade in this consolidation.
Historical gaps and historical current-overlay text are preserved in the consolidated ledger and A:V.</t>
  </si>
  <si>
    <t>["F118"]</t>
  </si>
  <si>
    <t>["FUS-07"]</t>
  </si>
  <si>
    <t>["Q09"]</t>
  </si>
  <si>
    <t>Implemented bridge components and compositional theorem accepted; Fourier/decoder in bridge tests are test-only oracles.</t>
  </si>
  <si>
    <t>Not end-to-end implemented linear-time FFT, exact output, or practical speed claim. Zero residual after median does not erase source/target rounding errors.</t>
  </si>
  <si>
    <t>[{"archive_relative_path":"master/fft_research_master_20261009/library/canonical_sources/2c4633dd25bfeb3c__PROOF.md","sha256":"2c4633dd25bfeb3c551dc5e14b446544b5f5dab51cfbf16bab824c21b0049431","inspection":"Attributed saved evidence; supplied research programs unrun in this review","bytes":13301},{"archive_relative_path":"master/fft_research_master_20261009/library/canonical_sources/63b0477ba85c5c3e__THEOREM_REVIEW.md","sha256":"63b0477ba85c5c3e9454bc3ee67a941ff63541b8cf8a9c0ef679e4f4b8753c25","inspection":"Attributed saved evidence; supplied research programs unrun in this review","bytes":7943},{"archive_relative_path":"master/fft_research_master_20261009/library/canonical_sources/8c7d4893378af50b__INDEPENDENT_REVIEW.md","sha256":"8c7d4893378af50bbe3e7d41af7fcdf6f00a56c6904520839f34b51abfef1f45","inspection":"Attributed saved evidence; supplied research programs unrun in this review","bytes":4135}]</t>
  </si>
  <si>
    <t>Q09: Proof closed. Exact periodic residual-energy gate permits certified omission of the residual.</t>
  </si>
  <si>
    <t>Q09: Classical Pythagorean corollary.</t>
  </si>
  <si>
    <t>Q09: Rounded subtraction alone is not an energy certificate. Implementation: Implementation pending</t>
  </si>
  <si>
    <t>proved_scoped | REVIEW-02 | Internal scoped outcome. Proof/certificate replay limits: replay_boundary: Finite regression controls support but do not establish all-N correctness. Analytic proof review is in REVIEW.md.
production: No integrated O(N) production evaluator certified; decoder failure paths must have bounded work/output.</t>
  </si>
  <si>
    <t>core_residual_statement: Rounded tridiagonal source solves and rank-two target inverse have a posteriori error bounds; periodic median head is optimal for signed-component L1. Compose with audited shrinking-error decoder under bounded/common-scale input.
later_all_N_completion: catalogue_id: ALG-038
review_type: Second independent review of newly supplied all-N completion
candidate_review_sha256: 9cab20871e0f204126409bd2d08b537979238b0ad07bd0d8afa8957f0d1c028c
original_73_over_18_residual_implication: independently_supported
all_N_root_rounding_word_completion: independently_supported_under_stated_premises
candidate_mathematical_defects_found: 
deterministic_floor: At p=ceil((C+6)log2 N)+20 and eta&lt;=1, &lt;= 2 N^-4 in unnormalized units.
premises: Dyadic N&gt;=4 and fixed bounded integer/common-scale inputs
Fully charged simultaneous-success decoder at fixed input exponent at least ceil(2C+19)
Bounded decoder outputs and work on failure paths, including cap exhaustion
Sufficiently wide Theta(log N) word RAM with varying-divisor integer division and multiplication
Unnormalized decoder interface and representable valid error-budget upper allowance when reporting a numerical certificate
source_binding_housekeeping: Use source lines 22-39 for roots, 40-48 for the source solver, and 59-63 for the source certificate.
historical_implementation: DFT-oracle bridge component; no integrated O(N) production evaluator certified
remaining_actions: Integrate growing-parameter fully charged decoder and verify concrete interface and word costs
Assess practical constants and crossover separately
finite_checks_passed: True
inherited_code_executed: False
external_writes: False
new_fusion: False
novelty_assessed: False
exact_arbitrary_input_fft_claim: False
Model/guards/costs: historical_model: Dyadic bounded integer input, O(log N)-bit rounded arithmetic, induced-norm residual inequalities.
Corrections/rejected extensions: supersession: The original REVIEW-02 all-N root/word acceptance gap is resolved by the matching second independent review 2103, under its decoder/word/failure-path premises. The original gap record remains historical; periodic control-variate and Q09 acceptance are separate.</t>
  </si>
  <si>
    <t>later_independent_review: independently_supported_under_stated_premises
fresh_controls: root: 72
source: 90
target: 48
corrupted_target: 48
corrupted_source: 90
denominator: 21
boundary: 2
root_scalar_inequalities: 497
controls_passed: True
Review record: research_cycle_2046/underused_connections/ROW_OUTCOMES.json; SHA256 5cf4962d301e8359176b4fb37d058963f0fb9770325744d9eb28ff4f70b64637.
Consolidation verifies mapping and hashes; it does not rerun all packet checks. No priority claim.</t>
  </si>
  <si>
    <t>current_remaining_actions: Integrate growing-parameter fully charged decoder and verify concrete interface and word costs
Assess practical constants and crossover separately
historical_implementation: DFT-oracle bridge component; no integrated O(N) production evaluator certified
Current supplement treatment: 
Packet priority qualification: priority: Classical components; no novelty upgrade
Historical gaps and historical current-overlay text are preserved in the consolidated ledger and A:V.</t>
  </si>
  <si>
    <t>["C08"]</t>
  </si>
  <si>
    <t>Recursively produced polynomial right-hand sides require coefficient convolution not charged by constant-input proof. Separate invertibility guards fail: explicit finite-field counterexamples require coupled Schur guard.</t>
  </si>
  <si>
    <t>[{"archive_relative_path":"master/fft_research_master_20261009/additions/0216_review_completion_and_extensions/constructor_source_code_review/evidence/74603e67/ROOT_POLE_CANCELLATION_AND_LINEAR_TREE_JET.md","sha256":"e3cd7602ca18450ed32c4e808de20fe036b61030b837511a768d22b6f3af6c7f","inspection":"Attributed saved evidence; supplied research programs unrun in this review","bytes":10468},{"archive_relative_path":"master/fft_research_master_20261009/additions/0216_review_completion_and_extensions/constructor_source_code_review/evidence/fa55410f/ONE_SCHUR_STEP_AND_TWO_RUN_JET.md","sha256":"d9b0c4ac84adc5df1c04f414b7dcddd4c2384bbee82529e24e3e51f60e0bc157","inspection":"Attributed saved evidence; supplied research programs unrun in this review","bytes":12689},{"archive_relative_path":"master/fft_research_master_20261009/additions/0216_review_completion_and_extensions/constructor_source_code_review/evidence/5dd8b9d9/VARIABLE_BIT_BLOCK_ELIMINATION_AND_WORK.md","sha256":"fd7bebda8cef672081412fdd92db1dcd474b1c9041d980ac7f051b94d040bcdc","inspection":"Attributed saved evidence; supplied research programs unrun in this review","bytes":11384},{"archive_relative_path":"master/fft_research_master_20261009/additions/0155_material_coverage_and_new_results/reviews/review_marked_next_pivot_variable_block/MARKED_NEXT_PIVOT_VARIABLE_BLOCK_AUDIT.md","sha256":"61cd7a1f4bbd0df6175cebb4e9daaade48ee2ddac0a5cad8025c46c339846f7a","inspection":"Attributed saved evidence; supplied research programs unrun in this review","bytes":18202}]</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</si>
  <si>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e3cd7602ca18450ed32c4e808de20fe036b61030b837511a768d22b6f3af6c7f. Original-byte gaps remain preserved.</t>
  </si>
  <si>
    <t>accepted_scope: Pole-free K tree identity and complete constant-input K(z)x jet: at most 2N-2 slots and O(N) field/address work.
Exact guarded bordered solve and one parity Schur reduction; complete constant-input two-run numerator/truncation O(N), at most 6N slots.
Suffix-cut exact frontier count F_L=2^(n-min(n,b+L)) A_b(min(n,b+L)); materialized evaluator S=Theta(N min(n+1,2^b)).
Next-pivot support reduction as proved in the assigned audit, with its reference-chart guard and constant-input scope.
Model/guards/costs: exact_model: N=2^n, supplied primitive Nth root; field arithmetic and logarithmic-word routing; constant vector inputs for the linear-work jet claim.
Formal pivots have invertible constant term; scalar charts require their own coupled nonvanishing determinants.
source_cost_barriers: Recursive polynomial right-hand sides introduce coefficient products not charged by the constant-input program.
The packet inverse remains on an N/2 interface; b near log2 n gives Theta(Nn) frontier work.
Left marker rows may be shared programs, but contracting against unknown polynomial vectors is additional work.
Corrections/rejected extensions: corrections: No principal source correction. Retain all chart guards; full or individual branch invertibility does not imply the eliminated coupled chart.
Historical matching audit notes haar_inverse should reject z=1; this API issue is outside the valid theorem domain and was not an implementation task here.
rejected_inferences: Constant-input O(N) jets imply arbitrary polynomial-input O(N) application.
A smaller retained dimension implies T(N)=T(N/2^b)+O(N).
A failed tree chart or materialized-frontier lower bound is a general FFT lower bound.</t>
  </si>
  <si>
    <t>verification: current_fresh_controls: FRESH_CONTROLS.json
current_replay: VALIDATION.json
historical_checker_execution: not run
external_formal_build: not run
mathematical_basis: independent proof/model audit; finite controls corroborate only
review_depth: full assigned proof/model bodies and matching reviews, independent derivations and fresh finite controls
Review record: research_cycle_2104/review05_source_jets/ROW_OUTCOMES.json; SHA256 21a0bf4c63ca854ec72a58e0b1024cac0f87490944d345b0eb44447240da33e9.
Consolidation verifies mapping and hashes; it does not rerun all packet checks. No priority claim.</t>
  </si>
  <si>
    <t>missing_constructor: Fast reduced-border/packet inverse or selected marked-coefficient circuit with polynomial sources, markers, roots and contractions charged.
Proof of uniform recursive closure and shrinking workspaces across subsequent stages.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</si>
  <si>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["F070"]</t>
  </si>
  <si>
    <t>No closed faster Fourier recurrence. Cancellation/depathing must count free-boundary source costs rather than assuming independent packet work.</t>
  </si>
  <si>
    <t>[{"archive_relative_path":"master/fft_research_master_20261009/additions/0216_review_completion_and_extensions/marker_cut_independent_audit/INDEPENDENT_MARKER_CUT_AUDIT.md","sha256":"ae3357205b8a8b30b0057c07fbe4063038b8d5adbbffec871efb1eecfc82a209","inspection":"Attributed saved evidence; supplied research programs unrun in this review","bytes":18146},{"archive_relative_path":"master/fft_research_master_20261009/additions/0216_review_completion_and_extensions/weighted_marker_cut_construction/EXACT_MARKER_CUT_COMPRESSION.md","sha256":"8bc97582cb933e29bc16d4efb8c581a612af12813f630b6233256fd27c418628","inspection":"Attributed saved evidence; supplied research programs unrun in this review","bytes":19225}]</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</si>
  <si>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ae3357205b8a8b30b0057c07fbe4063038b8d5adbbffec871efb1eecfc82a209. Original-byte gaps remain preserved.</t>
  </si>
  <si>
    <t>accepted_scope: For 1&lt;=b&lt;n, marker-cut eliminated layers E_h have e_h=2^(n-b-h) A_b(h-1) and exact nilpotence index n-b.
Exact weighted changed-cut Schur/source/recovery formulas; source O(N+|T|(n+1)+sum h e_h), storage O(N+|T|(n+1)).
At sufficiently-large-n marker choice, source work O(Nn/ln n), space O(N ln n); displayed joint inverse/recovery visits (n+1)|E|-sum h e_h=(1-o(1))Nn.
Fresh-source map has rank N; fixed linear summaries of the entire source need at least N coordinates.
Model/guards/costs: exact_model: Exact supplied-root field arithmetic and charged word/index work. b=n is an empty-elimination endpoint, not part of the substantive compression claim.
Unnormalized complex bounded-coefficient complete-transform determinant obstruction is separate from field-algebra identities.
source_cost_barriers: Every age carries arbitrary amplitudes and actual phase weights; a small language recognizer cannot replace those data.
Causal inverse and top recovery revisit young layers Theta(n) times in the displayed schedule.
Old suffix-only first returns past degree n-b+1 are invalid for the new marker cut.
Corrections/rejected extensions: corrections: No substantive correction. Preserve the asymptotic marker regime and changed-language cutoff.
rejected_inferences: Faster source preparation alone is a faster full FFT.
Nilpotence, retained width or source rank is an unrestricted arithmetic-cost theorem.</t>
  </si>
  <si>
    <t>missing_constructor: All-input shared polynomial inverse/recovery with a better fully charged bill.
If claiming complete sub-Nn complex work, explicitly depart from and pay for a model beyond unit-bounded linear gates.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</si>
  <si>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["F067"]</t>
  </si>
  <si>
    <t>Row normalization destroys this determinant witness; arbitrary coefficient gains or different source interfaces escape. Exact alias identities do not causally compute future states.</t>
  </si>
  <si>
    <t>[{"archive_relative_path":"master/fft_research_master_20261009/additions/0400_review_and_infinite_families/constrained_jet_fusion_0331/CONSTRAINED_JET_FUSION.md","sha256":"f11dd814af83d7f8e3a40240cbd0ad0fc247ffb19776972f12666f8864d52112","inspection":"Attributed saved evidence; supplied research programs unrun in this review","bytes":17069},{"archive_relative_path":"master/fft_research_master_20261009/additions/0400_review_and_infinite_families/constrained_packet_independent_audit_0342/INDEPENDENT_CONSTRAINED_PACKET_AUDIT.md","sha256":"bf520e2fe8c328bfc207b67b299074dc37cd1035172e6036d576f45a7f86124e","inspection":"Attributed saved evidence; supplied research programs unrun in this review","bytes":18349}]</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</si>
  <si>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f11dd814af83d7f8e3a40240cbd0ad0fc247ffb19776972f12666f8864d52112, bf520e2fe8c328bfc207b67b299074dc37cd1035172e6036d576f45a7f86124e. Original-byte gaps remain preserved.</t>
  </si>
  <si>
    <t>accepted_scope: Exact actual-source packet and young-feedback alias for one N-dimensional input with required no-wrap horizon.
Complete-q exposed packet bank has Fourier-diagonal Gram with weights lambda=sum 2^h event indicators.
For b&gt;=7 and L+2b&lt;=n, a constant-density high-weight subset gives the stated Cauchy-Binet bounded-coefficient addition bound, eventually (1/8192-o(1))Nn.
Normalizing time-h rows removes the determinant-minor witness. Direct Q orbit plus output masks costs O(Nn).
Model/guards/costs: exact_model: Complex unnormalized exact exposed output; binary additions/subtractions and scalar gains of modulus at most one.
Fixed larger gain bounds preserve total-gate order with changed constants, not the identical addition-only bound.
Actual input dimension N, not independently supplied retained jets.
source_cost_barriers: Feedback aliases are unknown future retained values, giving tautological coordinates inside the causal inverse.
Spectral factorizations require already-computed Fourier inputs and paid inverse-bank transforms.
Corrections/rejected extensions: corrections: No substantive correction. Keep complete-q restriction h&gt;=2b+t and distinguish negative finite-size lower bounds from eventual asymptotic bounds.
rejected_inferences: Independent-jet lower bounds automatically apply to actual source jets.
The normalized interface or finite fields inherit the complex volume bound.
Future-jet copying computes the orbit from x.</t>
  </si>
  <si>
    <t>missing_constructor: A causal computation avoiding the exposed unnormalized interface or an explicitly different paid computational model.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</si>
  <si>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["F068"]</t>
  </si>
  <si>
    <t>No free historical output tape or nonunitary gates in unitary lower bound. Normalized rows have all minors &lt;=1, so earlier determinant proof cannot be reused.</t>
  </si>
  <si>
    <t>[{"archive_relative_path":"master/fft_research_master_20261009/additions/0400_review_and_infinite_families/normalized_packet_escape_0358/NORMALIZED_PACKET_ESCAPE.md","sha256":"4cf8e9936c6ff131769b212536f28b022892416346065bc12f1831e8f3395c14","inspection":"Attributed saved evidence; supplied research programs unrun in this review","bytes":21736},{"archive_relative_path":"addendum/new_research_addendum_20261010/inherited_context/normalized_frontier_independent_audit_0422/INDEPENDENT_NORMALIZED_FRONTIER_AUDIT.md","sha256":"9fce6c41e7201d6daa588b79b2ef8c1b17d466651a99d7d239d2cd8a85f94129","inspection":"Attributed saved evidence; supplied research programs unrun in this review","bytes":17101}]</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</si>
  <si>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4cf8e9936c6ff131769b212536f28b022892416346065bc12f1831e8f3395c14, 9fce6c41e7201d6daa588b79b2ef8c1b17d466651a99d7d239d2cd8a85f94129. Original-byte gaps remain preserved.</t>
  </si>
  <si>
    <t>accepted_scope: Correct normalized recurrence, complete-bank ancestor lemma and sharpened fixed-graph N(n-2b-1) node obstruction.
High-time normalized bank has orthonormal antichain W, paid O(NL) interconversion with explicit selected Fourier outputs, with O(N) mask/phase setup.
Integer-triangular chirp conversion to selected ordinary-convolution coefficients needs no implicit 2Nth root.
Conditional cost T_E(N)+O(NL+N), explicit O(L)-call modulation cover, and simultaneous two-register-unitary entropy bound.
Model/guards/costs: exact_model: Field identities require supplied primitive roots and normalization constants such as 1/sqrt(2).
Antichain density uses b&gt;=7,L+2b&lt;=n; asymptotic L=Theta(n/ln n).
Entropy lower bound is complex simultaneous unitary realization; fixed-graph count is an architecture restriction.
source_cost_barriers: T_E is an unconstructed selected-convolution primitive, not a free operation.
Each packet/Fourier conversion costs O(NL), and the proved cover multiplies oracle/conversion work by O(L).
High-time outputs do not include the early-time bank, causal inverse or full recovery.
Corrections/rejected extensions: corrections: No substantive theorem correction. Catalogue summaries must retain the high-time restriction and normalization-constant hypothesis.
rejected_inferences: Conditional selected-convolution reduction is a constructed fast FFT.
A constant-density set has a proved constant modulation cover.
Graph or simultaneous-unitary lower bounds cover arbitrary nonunitary circuits or historical output tapes.</t>
  </si>
  <si>
    <t>missing_constructor: Fully charged exact selected-chirp/frontier circuit with T_E=o(Nn).
Any claimed constant-size affine cover, plus separate early-time/causal/recovery and finite-precision obligations.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</si>
  <si>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["F066"]</t>
  </si>
  <si>
    <t>Blocks require &gt;=Q channels in stated balanced local model; no short stencil/bounded quasiseparability/single sparse inverse with monomial ends. General Cauchy fast multiplication and changing interfaces remain allowed.</t>
  </si>
  <si>
    <t>[{"archive_relative_path":"addendum/new_research_addendum_20261010/inherited_context/selected_convolution_construction_0421/SELECTED_CONVOLUTION_CONSTRUCTION.md","sha256":"73ecbac161e81d64951d26f86806cbfa03238425c6adae956922a7f3a8d35279","inspection":"Attributed saved evidence; supplied research programs unrun in this review","bytes":16984},{"archive_relative_path":"addendum/new_research_addendum_20261010/source_packages/selected_convolution_escape_0544/RESEARCH_REPORT.md","sha256":"b9b9ca77e51c47fbc587f698877dbdad92c1152eb5322b1019dd8e7254c53f67","inspection":"Attributed saved evidence; supplied research programs unrun in this review","bytes":23354},{"archive_relative_path":"addendum/new_research_addendum_20261010/source_packages/selected_convolution_gate_audit_0553/INDEPENDENT_AUDIT.md","sha256":"b47096a66e18fedca9d7488d7d028c5dff1df63c9fb64dcabc05dc01973dbc0c","inspection":"Attributed saved evidence; supplied research programs unrun in this review","bytes":15836}]</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</si>
  <si>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73ecbac161e81d64951d26f86806cbfa03238425c6adae956922a7f3a8d35279. Original-byte gaps remain preserved.</t>
  </si>
  <si>
    <t>accepted_scope: Exact high-header block structure of selected outputs; ordinary blocked construction with Nn/2 butterflies and charged setup.
Consecutive-row Vandermonde full spark for arbitrary source sets up to the contained interval length; lossless local encoder/channel rank constraints.
Nonintegral pushed-through twiddle is totally nonsingular Cauchy, with dense inverse and full balanced off-diagonal rank.
Exact full-window Hankel, ordinary-digit unfolding and modulation-closed summary rank gates.
Minimal-root cyclotomic import guard under explicit restricted initial constants; no external proof/build certification.
Model/guards/costs: exact_model: Exact supplied-root fields with nonzero denominators; roots and normalizers charged.
Local encoder cut has no reread/bypass/output tape; ordinary separate FFT architecture is an additional operation-count premise.
Complex/characteristic-zero root-resource and conditioning comparisons remain separate.
source_cost_barriers: The Qheader long B-point transforms precede selected short outputs and already cost Theta(Nn) in that architecture.
Compact header masks and O(N) chirp constant preparation do not apply the selected linear map.
Full-rank Cauchy blocks rule out specified representations, not general fast Cauchy algorithms.
Corrections/rejected extensions: corrections: No new correction. Matching audit already incorporates linear-mask fallback outside the asymptotic O(Qheader K^3)=N^o(1) regime.
B&gt;=Qheader and Qheader&lt;=M are extra finite-parameter conditions, not consequences of L+2b&lt;=n alone.
rejected_inferences: Rank forces an unrestricted N log N arithmetic lower bound.
All composite Fourier minors are nonzero.
High cyclotomic extension degree implies a universal degree-times-runtime bound.</t>
  </si>
  <si>
    <t>missing_constructor: A paid nonlocal batch/factorization bypassing the ordinary long-transform stage.
If importing an external broader-root algorithm, a stated supplied-root model change or a charged base-field descent.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</si>
  <si>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["F065"]</t>
  </si>
  <si>
    <t>Some root packet sums collapse to one O(N) stride solve, but not Fourier. Approximation support-t gate is eta sqrt(max(0,1−t/N)), eta=(1−|a|^r)/(1+|a|^r), in operator and normalized Frobenius norms.</t>
  </si>
  <si>
    <t>[{"archive_relative_path":"addendum/new_research_addendum_20261010/source_packages/shared_inverse_computation_0540/SEALED_RESEARCH.md","sha256":"797d92887fac2f37e758a91d82586584336aefac1c3fc33d63d9d8f28f8cbdbf","inspection":"Attributed saved evidence; supplied research programs unrun in this review","bytes":15540},{"archive_relative_path":"addendum/new_research_addendum_20261010/source_packages/shared_inverse_computation_0540/AUDIT.md","sha256":"6f110c9cd45917d4104d41350b02985582edff34456abd222c6066c6bda1de0d","inspection":"Attributed saved evidence; supplied research programs unrun in this review","bytes":10063}]</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</si>
  <si>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t>
  </si>
  <si>
    <t>accepted_scope: Root-packet finite-geometric sharing identity with guarded inverses; exactly r routed branches give numerator column support at most r^2.
For compatible right routes and complex flat-unitary exact target: r^2&gt;=N; common right route and diagonal left endpoints: r&gt;=N.
Complex operator and Frobenius/sqrt(N) error bound eta sqrt(max(0,1-t/N)).
Exact plus-sign commutator correction, rank at most Kdefect; product uncertainty gives 2r^2(Kdefect+1)^2&gt;=N.
Prime-order complex Fourier additionally gives (r^2+2)(Kdefect+1)&gt;=N+1. Character-weighted sums can genuinely collapse to an O(N) stride solve.
Model/guards/costs: exact_model: Algebraic identities extend to suitable fields only when roots and inverse guards hold.
Support, norm and product-uncertainty conclusions use complex flat unitaries and 0&lt;|a|&lt;1.
Additive uncertainty requires prime-order complex Fourier or an independently proved equivalent uncertainty property.
Endpoint routes are partial monomial; exactly r branches, otherwise raw support is branch_count*r.
source_cost_barriers: Generic explicitly listed endpoints already cost O(Nr) words to read.
Naively applying the merged r^2-term numerator costs O(Nr^2); low-rank factors cost O(Nk) only for the specified dense-factor evaluator.
Dropping the noncommuting correction changes the operator. Growing rank alone does not prove growing arithmetic complexity.
Corrections/rejected extensions: corrections: Catalogue model qualification required: its generic-field label must not apply to the complex flat-unitary/norm/uncertainty conclusions. Sources already state the correct split.
Maintain P^s R order; commute with P^r does not imply commute with P.
rejected_inferences: Branch count or rank budget is a scalar arithmetic lower bound.
The O(N) non-Fourier positive example computes Fourier.
Prime-Fourier additive uncertainty applies to arbitrary flat unitaries or finite fields.</t>
  </si>
  <si>
    <t>missing_constructor: Uniformly generated noncommuting routes, exact Fourier identity, and a shared all-output circuit applying both numerator and correction below N log N.
Root/route preparation, all outputs, and precision/bit representation costs for any claimed implementation.
complete_sub_N_log_N_Fourier_constructor: open_blocked
Current supplement treatment: 
Packet priority qualification: No priority assessment or upgrade in this consolidation.
Historical gaps and historical current-overlay text are preserved in the consolidated ledger and A:V.</t>
  </si>
  <si>
    <t>["F032"]</t>
  </si>
  <si>
    <t>No general arithmetic lower bound; only specified two-line factors.</t>
  </si>
  <si>
    <t>[{"archive_relative_path":"master/fft_research_master_20261009/additions/0038_construction_and_source_synthesis/reviews/review_weyl_v22/INDEPENDENT_REVIEW.md","sha256":"48aa7789ccad0f2c0bcadb36adc63345438e39e076c8bcf8582eaad60803a1b5","inspection":"Attributed saved evidence; supplied research programs unrun in this review","bytes":12631}]</t>
  </si>
  <si>
    <t>proved_scoped | REVIEW-18 | Internal scoped outcome. Proof/certificate replay limits: historical_not_replayed: Original full checker through N19 and source implementation tests
source_limited: False
acceptance_type: independently reviewed narrowed core with explicit inherited replay/dependency limits</t>
  </si>
  <si>
    <t>accepted_scope: For independent ordered Weyl directions at odd prime N with source root/unit guards, the dephased Fourier symbol tensor has rank 1 iff kappa=u dot v+sigma(u,v)=0 and rank N otherwise. Compatible factors expose a Fourier-equivalent factor with O(N) endpoint cost. The specified ordinary rational representation satisfies deg p+deg q&gt;=N-1.
Model/guards/costs: representation_and_endpoint_guards: Positive unnormalized F; D_(a,b)=omega^(ab/2)X^aZ^b; sigma=bc-ad; ordered AB applies B first
Source coefficient-field characteristic does not divide 2N; primitive root and nonzero Gauss coefficient
q(C) invertible; ordinary one-sided polynomials in the specified generator; distinct-tail-node argument
Corrections/rejected extensions: rejected_or_unlicensed_claims: Prime complex Fourier full spark transferred without proof to finite fields
Tensor product count or rational degree automatically implies scalar-operation lower bound
All arbitrary three-or-more-line products excluded
Compatible ordered pair stays compatible after reversal</t>
  </si>
  <si>
    <t>proof_review: ### ALG-047: two ordered Weyl lines
With D_(a,b)=omega^(ab/2)X^aZ^b and sigma(u,v)=bc−ad, the cocycle and trace expansion agree. The dephased tensor is diagonally equivalent to [omega^(−kappa mn/2)], where kappa=u·v+sigma. It has rank one precisely when kappa=0, otherwise rank N, for independent ordered directions at odd prime length. Compatible partners are v=t(a−b,a+b), with anisotropic u; reversing their order fails compatibility.
The canonical full quadratic line factor is either vertical diagonal, nonvertical anisotropic Fourier-equivalent, or isotropic rank one. Thus a successful pair exposes a Fourier-equivalent factor. The stronger rational bound deg p+deg q≥N−1 follows from a nonzero degree-d tail polynomial at distinct nodes; it does not need finite-field full-spark assumptions. It retains the invertible q(C), specified generator and ordinary one-sided polynomial representation guards. The broader full-quadratic-chirp observation does not classify general multiline factors or shared evaluators.
Fresh: all 2,544 independent ordered direction pairs at primes 3,5,7; 368 compatible pairs; 80 full line factors; 267 forbidden rational-degree constraints through prime 11.
fresh_checks: compatible_by_prime: 3: 16
5: 64
7: 288
compatible_pairs: 368
exact_line_factors: 80
forbidden_rational_degree_full_column_rank_cases: 267
ordered_independent_pairs: 2544
Review record: research_cycle_2143/review18_interfaces/PER_ID_OUTCOMES.json; SHA256 de9762e707d29e72c766c75f6622d2c9a1e873c9ac9fc561eaec4a2d7da97723.
Consolidation verifies mapping and hashes; it does not rerun all packet checks. No priority claim.</t>
  </si>
  <si>
    <t>remaining_obligations: General line coefficients, varying pairs or genuinely shared evaluators require their own analysis.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</si>
  <si>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["F054","F055"]</t>
  </si>
  <si>
    <t>Higher-degree/rational decoders, direct raw input, exact integer coefficients or stronger side information remain outside measured-information lower bound.</t>
  </si>
  <si>
    <t>[{"archive_relative_path":"master/fft_research_master_20261009/library/canonical_sources/282f1c330f664e66__RESEARCH.md","sha256":"282f1c330f664e66fbf41945ac67f45716db1aa342ffc2facc35291b93fe7761","inspection":"Attributed saved evidence; supplied research programs unrun in this review","bytes":7925},{"archive_relative_path":"master/fft_research_master_20261009/library/canonical_sources/8b25ef43c7ee33d9__RESEARCH.md","sha256":"8b25ef43c7ee33d985293571679372f83a1f08f0ae74d0c281b468a9a9a2c280","inspection":"Attributed saved evidence; supplied research programs unrun in this review","bytes":12829},{"archive_relative_path":"master/fft_research_master_20261009/library/canonical_sources/dddb9e4c155cc7f3__RESEARCH.md","sha256":"dddb9e4c155cc7f3e2479c49e7fbe2725b01c1be59b06f8fdc1e8bc033058f44","inspection":"Attributed saved evidence; supplied research programs unrun in this review","bytes":12394},{"archive_relative_path":"master/fft_research_master_20261009/library/canonical_sources/84a85c85284c20fa__RESEARCH.md","sha256":"84a85c85284c20fab80f925a6caee19db4c1521673deb412b80613b2574cc8df","inspection":"Attributed saved evidence; supplied research programs unrun in this review","bytes":13224}]</t>
  </si>
  <si>
    <t>proved_scoped | REVIEW-18 | Internal scoped outcome. Proof/certificate replay limits: historical_not_replayed: N32 cubic determinant 712284710
N8 characteristic-zero minimum-degree-8 rational interpolant existence
N32 closest-pair search and historical quantized-collision counts
source_limited: False
acceptance_type: independently reviewed narrowed core with explicit inherited replay/dependency limits</t>
  </si>
  <si>
    <t>accepted_scope: Complex-polynomial degree&lt;=2 completion of an omitted bin from a proper Fourier subset is impossible on all binary inputs; higher-degree countercontrols prevent a general extension. Even-only observations have 2^(N/2) ambiguity. Exact conductor-orbit injectivity and one-register holomorphic recovery degree bounds are distinct from the joint measurement-only Lipschitz/quantization barrier.
Model/guards/costs: representation_and_endpoint_guards: Complex polynomial source-frequency interface; no conjugation as an ordinary holomorphic arithmetic gate
Power-of-two N for the conductor and stated primitive-orbit families
Joint stability uses bounded complex measurements and full-spectrum max norm; raw-input access excluded
Modular nonzero minors certify characteristic-zero nonexistence, not characteristic-zero existence or injectivity by themselves
Corrections/rejected extensions: rejected_or_unlicensed_claims: All-degree, rational or semilinear completion impossible
Few exact algebraic measurements imply cheap stable recovery
High polynomial degree means exponential circuit size
Measurement-only conditioning gives a general runtime lower bound</t>
  </si>
  <si>
    <t>proof_review: ### ALG-052: Boolean completion, exact orbits and stability
The degree-two completion proof reduces Boolean equality to a diagonal A^TCA. A nonzero diagonal entry would place a coordinate vector in a proper Fourier-row span, which is impossible. This is a complex-polynomial source-frequency interface; conjugation, rational/higher-degree expressions and raw-input access differ. Shift averaging makes the equivariant monomial enumeration complete, and low-weight Boolean evaluations suffice up to the degree bound. The exact N8 cubic positive identity prevents extending degree-two failure to all degrees.
Even-frequency measurements on x=(u,1−u) have 2^(N/2) ambiguity. For power-of-two N, one exact bin per conductor determines every rational input; missing a conductor admits the explicit periodic complementary binary collision family. This is exact information, not stable or inexpensive recovery. The one-register holomorphic polynomial/rational degree bounds follow by toggling the first bit and a translation identity; they exclude neither conjugation nor shared computation with original inputs.
For r primitive measurements, packing 2^(N/2) bounded points and Parseval separation give Lipschitz lower bound (2^floor(N/(4r))−1)/N. Quantization gives b≥N/(4r)−log2(N+2) and the exact cell-count threshold 246 at N1024,r1. This concerns a measurement-only decoder, not arithmetic circuit runtime. Finite-field identities alone do not establish characteristic-zero injectivity.
Fresh: all 256 N8 characteristic-zero cubic identities and one-per-conductor injectivity, 16 exact even-spectrum collisions, fresh N8/N16 cubic non-completion ranks, the N8 one-register modular nonexistence ranks and exact quantization threshold. The source’s N32 determinant, optimal degree-8 characteristic-zero rational interpolant and closest-pair/quantization searches remain recorded-only.
fresh_checks: N1024_quantization_necessary_bits: 246
N8_rational_degree7_rank: 16
N8_single_scalar_polynomial_augmented_ranks: 11
12
exact_N8_even_spectrum_collision_family: 16
exact_N8_one_per_orbit_injectivity: 256
exact_cyclotomic_cubic_vectors: 256
fresh_cubic_noncompletion_ranks: N: 8
augmented_rank: 9
candidate_columns: 8
low_weight_rows: 93
rank: 8
N: 16
augmented_rank: 41
candidate_columns: 40
low_weight_rows: 697
rank: 40
historical_closest_pair_search: not_replayed
large_N32_certificate: recorded_not_replayed
Review record: research_cycle_2143/review18_interfaces/PER_ID_OUTCOMES.json; SHA256 de9762e707d29e72c766c75f6622d2c9a1e873c9ac9fc561eaec4a2d7da97723.
Consolidation verifies mapping and hashes; it does not rerun all packet checks. No priority claim.</t>
  </si>
  <si>
    <t>remaining_obligations: Charged shared computation with input access and higher-degree/rational completion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</si>
  <si>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["F093"]</t>
  </si>
  <si>
    <t>Late impulse can pass prefix; R sampled checks have explicit field failure probability and cannot be called exact deterministic membership. Capacity q^(2d), not a bijection onto all streams. Finite root setup omissions remain implementation caveats.</t>
  </si>
  <si>
    <t>[{"archive_relative_path":"master/fft_research_master_20261009/additions/2333_source_reviews/review_incoming_2309_phase10/SOURCE_REVIEW.md","sha256":"1f9dd1faecb9925200df1ce5b7163f3edccf6734d92a71155d610e003ff4b336","inspection":"Attributed saved evidence; supplied research programs unrun in this review","bytes":8882}]</t>
  </si>
  <si>
    <t>proved_scoped | REVIEW-18 | Internal scoped outcome. Proof/certificate replay limits: historical_not_replayed: N128 dense full-rank witness
N131072 operation counts and reported timings
Original finite implementation tests and all nine source Schmidt splits
source_limited: False
acceptance_type: independently reviewed narrowed core with explicit inherited replay/dependency limits
Source identity/access boundary: 
Documented sanitized exports: 1f9dd1faecb9925200df1ce5b7163f3edccf6734d92a71155d610e003ff4b336. Original-byte gaps remain preserved.</t>
  </si>
  <si>
    <t>accepted_scope: For dyadic N=KM, K&gt;=M, M=Theta(log N), 1&lt;=d, 2d&lt;=M and a full per-frequency order&lt;=d recurrence promise, the first 2d samples learn a compatible recurrence and QS_M=P+z^M B with low-degree boundaries gives exact synthesis including &lt;=d denominator-root repairs. Cost is O(RdN+d^2K+N) for R&gt;=1, plus the stated compatible-root contract. Same-register complex Fourier realignment separately has rank A^2 and flat Schmidt spectrum for dyadic A&lt;=B.
Model/guards/costs: representation_and_endpoint_guards: Full-stream promise from recurrence starting index; repeated/zero characteristic roots included
Q(0)=1; zero denominators directly repaired and excluded from batch inversion
Fresh random membership probes drawn after fixed model/input; ordinary transpose uses q_(i,-ell)
Same fixed register split; A|B; complex conjugate Gram distinguished from finite-field inverse-root pairing
Corrections/rejected extensions: rejected_or_unlicensed_claims: Randomized recognition makes a deterministic exact all-input fast algorithm
A good prefix or d=M/2 represents every stream
q^(2d) is a bijection onto every possible stream
Prototype counts already charge all roots
Schmidt rank gives a general scalar-work lower bound</t>
  </si>
  <si>
    <t>proof_review: ### ALG-053: learned rational innovations
For N=KM, dyadic K≥M, M=Theta(log N), 1≤d and 2d≤M, the full per-frequency stream must satisfy a recurrence of order ≤d from its declared starting index. Two matching continuations are annihilated by a monic product-shift polynomial of degree ≤2d, so the first 2d samples determine a compatible continuation under this promise. This includes repeated and zero characteristic roots. Multiplication of Q by the finite stream gives QS_M=P+z^M B with both boundary degrees below r. Constant term Q(0)=1 bounds distinct denominator-root repairs by r; zero denominators must be excluded from batch inversion.
The cost before absorbing M is O(dK log K+R dK log K+R dN+d²K+dN+N), giving O(RdN+d²K+N) for R≥1. Root generation/preparation, input reads, output writes and indices remain charged. Membership checks after learning have probability q^(−R rank residual) over a finite field; predictable tests or a finite prefix do not certify all inputs. The capacity q^(2d) is an upper bound, not surjectivity at d=M/2.
The same-register Schmidt theorem is separately exact: A≤B dyadic implies A|B, and the complex unitary Fourier realignment has Gram (B/A)I. Its rank and optimal relative Frobenius error are A² and sqrt(1−s/A²). Cheap high-Schmidt-rank diagonals and changes of split do not inherit a scalar-work lower bound. Fresh checks cover 40 streams, 480 outputs, seven removable denominator roots, a late impulse, exact residual-kernel counting and four Schmidt splits.
fresh_checks: N128_dense_witness_and_N131072_timings: recorded_not_replayed
Schmidt_splits_exact_rank_and_numerical_Gram: 2
2
2
4
4
4
4
8
exact_full_stream_recurrence_cases: 40
exact_output_node_checks: 480
late_impulse_rejected: True
removable_zero_denominators_exercised: 7
residual_kernel_fraction: 3
27
Review record: research_cycle_2143/review18_interfaces/PER_ID_OUTCOMES.json; SHA256 de9762e707d29e72c766c75f6622d2c9a1e873c9ac9fc561eaec4a2d7da97723.
Consolidation verifies mapping and hashes; it does not rerun all packet checks. No priority claim.</t>
  </si>
  <si>
    <t>remaining_obligations: Deterministic arbitrary-input fast recognition/construction not supplied; fixed test field is not an unbounded asymptotic family.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</si>
  <si>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["F074"]</t>
  </si>
  <si>
    <t>Original odd-k m&lt;q regime is not proved by square/fixed-radix extension. Cannot replace missing first P call by cached data.</t>
  </si>
  <si>
    <t>accepted_scope: The two fixed Cooley–Tukey Weyl intertwining equations have solution space P=c P0; calibration (PV)[0,0]=1 fixes c=1. The full-bank P0 is one-call equivalent to L=F_q tensor I_m up to paid twiddles and routing.
For a nonempty active cyclic interval J of j blocks, L is recovered from k=ceil(q/j) forward P_J calls by support partition, cyclic shifts and opposite modulations. The reduction has no hidden inverse Fourier call.
Square splits and fixed m=rq splits convert this batch to the original bank, then use one more P_J call for F_N. The independently reviewed q=rm addendum also covers the unchanged original odd-exponent orientation, including q=2m.
Model/guards/costs: model_and_costs: N=mq over a splitting field with supplied primitive Nth root and characteristic not dividing N. Every normalization, inverse scalar, selector, root/twiddle table, call and output is charged. No bit or floating stability bound follows.
For q=rm, original bank recovery costs one L call plus (N/r)T(r)+O(N); the complete active-bank reduction costs k+1 exterior calls plus (N/r)T(r)+O(kN). This overhead is linear only for fixed r and bounded k. Empty J is the separate direct one-call identity.
Corrections/rejected extensions: corrections_and_reconciliation: The historical ALG-056 limitation “original odd-k m&lt;q not proved” is stale relative to cbf695f7 REVIEW.md assigned under ALG-058. That review supplies the unchanged-bank q=rm conversion. Preserve the earlier scope note as history; replace the current gap by the explicit fixed-radix/support-cover qualification.
This is a cross-row reconciliation of an already accepted reduction, not a newly constructed exterior, new fusion, or newly discovered linear-time Fourier algorithm.</t>
  </si>
  <si>
    <t>proof_review: Both covariance recurrences force Z[i,j]=c*omega^(ij); one generator alone leaves N row-scale parameters. Matrix density is an explicit materialization count, not an application lower bound.
The masked support lies in J before P_J is called, so the complementary bank acts as identity. L U_a=M_a L supplies the opposite output modulation. For q=rm, expansion at k=t+mu gives an r-point Fourier matrix in h; its inverse must include r^(-1).
Current full proofs were missing from the sole assigned summary; retrieved fixed-interface uniqueness, bank transport and batched-equivalence proof bodies at the immutable repository pin rather than treating the summary as a proof.
fresh_controls: ALG-056 original-orientation basis vectors: 83
ALG-056 support-cover basis vectors: 249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</si>
  <si>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legal cheap paired-Green factors for P_J remain missing. Sparse interface descriptions, calibrated uniqueness, and a closed dense entry formula do not build them.
Arbitrary dense active sets need a bounded translate cover or an adequate contained interval. Positive density alone is not the stated premise. Growing r incurs its actual small-transform cost.
Current supplement treatment: current_overlay_source: INHERITED_ROW_OVERLAYS.json
Packet priority qualification: No priority assessment or upgrade in this consolidation.
Historical gaps and historical current-overlay text are preserved in the consolidated ledger and A:V.</t>
  </si>
  <si>
    <t>["F073"]</t>
  </si>
  <si>
    <t>Original-source-generated jets have only N independent inputs and are not the arbitrary-jet interface. No finite-field, nonlinear, packed-word, unbounded-coefficient or general FFT lower bound.</t>
  </si>
  <si>
    <t>[{"archive_relative_path":"master/fft_research_master_20261009/additions/0322_exact_code_and_chirp_results/young_feedback_batch_0253/YOUNG_FEEDBACK_BATCH_OBSTRUCTION.md","sha256":"0c7ac6b5c481ba34d3bf6abb6bc97f6f1bdea49396d81f7414d63fe2b50b3a0e","inspection":"Attributed saved evidence; supplied research programs unrun in this review","bytes":17242},{"archive_relative_path":"master/fft_research_master_20261009/additions/0322_exact_code_and_chirp_results/young_feedback_independent_audit_0303/INDEPENDENT_YOUNG_FEEDBACK_AUDIT.md","sha256":"12b18138bdb5e8255e503c3fae6a7a098065411e389e7029de0b895210000ccd","inspection":"Attributed saved evidence; supplied research programs unrun in this review","bytes":17496}]</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</si>
  <si>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0c7ac6b5c481ba34d3bf6abb6bc97f6f1bdea49396d81f7414d63fe2b50b3a0e, 12b18138bdb5e8255e503c3fae6a7a098065411e389e7029de0b895210000ccd. Original-byte gaps remain preserved.</t>
  </si>
  <si>
    <t>accepted_scope: For N=2^n, d=n-b, r=2^d, L=2^(b-1), b&gt;=7 and L+b&lt;=d, the exact arbitrary-jet young-feedback outputs expose J=n-b-L+1 independent rectangular packet banks.
The valid-word rows have disjoint routed ages and BB*=diag(2^(b+t)). Cauchy–Binet and coordinate-row completion give A&gt;=J[S/2-(1/2)log2 binom(r,m)]&gt;=JN/256. At the specified marker schedule, J=(1-o(1))n; the component requires Omega(N log N) additions.
The charged causal dense-step schedule matches O(N log N), with O(N+r(n+1)) words.
Model/guards/costs: model_and_costs: Independent arbitrary r-vectors u_0,...,u_n, explicit scalar outputs, exact complex linear arithmetic, copies/permutations, binary sums/differences and unit-bounded scalar multipliers. Input-independent setup may be free for the lower bound, but the displayed upper bound charges it.
For fixed K&gt;1, separate multiplication/addition primitive conventions give factor max(2,K); a generalized alpha*x+beta*y gate has factor at most 2K. Constants differ; the fixed-K order survives.
The supplied-root O(N) preparation and paid routed merges are essential to the upper bound. This is neither a precision theorem nor a finite-field complexity theorem.
Corrections/rejected extensions: corrections_and_reconciliation: “Approximately N ln n” for Jr means Theta(N ln n), not a limiting leading constant: the floor in the marker choice oscillates.
The prohibited marker 1001 at b=2 creates an age collision, independently confirming that the language restriction is used.</t>
  </si>
  <si>
    <t>proof_review: The exact row count is m_t=2^(d-b-t)|K_t|, not the larger active trajectory width. The reverse-word geometric sums vanish in all cross-age cases, including t'=t+b.
The coordinate-completed determinant retains the full ambient r(n+1) input dimension. Its J-fold product requires genuinely independent jet blocks. The union-bound estimate and b=7, L=64 constant endpoint are valid.
Fresh small-parameter reciprocal-root checks confirm row identities; their b&lt;7 instances are algebraic controls, not instances proving the asymptotic lower bound. The all-size complex proof carries that conclusion.
fresh_controls: ALG-057 excluded-word collision: 1
ALG-057 reciprocal-root Gram entries: 3510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</si>
  <si>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Source-generated jets from one x have at most N independent dimensions. The arbitrary-jet theorem cannot be substituted into that constrained source map or a fused retained inverse without a new rank/volume/materialization argument.
Finite fields, nonlinear or packed-word primitives, unbounded multipliers and unexposed intermediate outputs fall outside the obstruction. No new constrained-source solver is supplied.
Current supplement treatment: current_overlay_source: INHERITED_ROW_OVERLAYS.json
Packet priority qualification: No priority assessment or upgrade in this consolidation.
Historical gaps and historical current-overlay text are preserved in the consolidated ledger and A:V.</t>
  </si>
  <si>
    <t>["F075","F076"]</t>
  </si>
  <si>
    <t>Cheap G does not imply cheap bank conjugate. Finite full-bank N=16 construction not scalable solution. Different arbitrary input residues still require separate child applications.</t>
  </si>
  <si>
    <t>[{"archive_relative_path":"master/fft_research_master_20261009/additions/0037_exact_seed_and_gates/review_changed_interface/REVIEW.md","sha256":"7f7eecb76c30038eb9e67417613e381793a83a75ee0d40c1471d158a8fe77e50","inspection":"Attributed saved evidence; supplied research programs unrun in this review","bytes":7817},{"archive_relative_path":"master/fft_research_master_20261009/additions/0037_exact_seed_and_gates/review_changed_interface/source/CONSTRUCTOR_SNAPSHOT.md","sha256":"bc18b7d9be50ed6bfe0c08538047271469a77fd3109422c0ff3f9fe159f013ce","inspection":"Attributed saved evidence; supplied research programs unrun in this review","bytes":11214},{"archive_relative_path":"master/fft_research_master_20261009/additions/0037_exact_seed_and_gates/review_original_bank_orientation/REVIEW.md","sha256":"cbf695f7219252875b64f2f03d08a2d42cf0a1a1266ae9384f450b7ceb4b8789","inspection":"Attributed saved evidence; supplied research programs unrun in this review","bytes":3627},{"archive_relative_path":"master/fft_research_master_20261009/additions/0037_exact_seed_and_gates/review_four_character_channels/INDEPENDENT_REVIEW.md","sha256":"e7baea9679e2a684e6188c36771f895e480f0ff68d8e64f321ada513eb96d5ef","inspection":"Attributed saved evidence; supplied research programs unrun in this review","bytes":16670},{"archive_relative_path":"master/fft_research_master_20261009/additions/0038_construction_and_source_synthesis/reviews/review_joint_holonomy/INDEPENDENT_REVIEW.md","sha256":"301f089da8d5cc40ef12d015eaee9ad0d426066e2a20168b911845f01268363f","inspection":"Attributed saved evidence; supplied research programs unrun in this review","bytes":11592}]</t>
  </si>
  <si>
    <t>accepted_scope: Changing Q to GQ0 changes the unique exterior to P=P0 B G^(-1)B^(-1). A constant number of coordinate swaps gives explicit rank-one involution gauges with charged linear application.
A monomial active clock block forces original input coordinates to be a complete affine residue coset modulo q. The relocated full-bank identity F_N=K B Delta L and the legal N=16 zero-mask paired-Green control are exact.
Four-character Fourier and active-bank identities, signed holonomy and route-dependent cyclic-character Green decomposition are accepted. A nested even-grid lift has common D8 containment and a fixed Walsh 1+1+2 route splitting.
The original q=rm bank-orientation review is accepted under its explicit fixed-radix/support-cover assumptions and also updates ALG-056.
Model/guards/costs: model_and_costs: Primitive compatible roots, characteristic not dividing 4N, exact field arithmetic and paid routing. Green guards 1-tau^(4N)!=0 are retained; endpoint invertibility means physical mask values are nonzero.
Four independent residue inputs require four F_N calls: the displayed Fourier identity yields 4T(N)+O(N), not a lower recursive mass. Active small blocks require four F_b calls each.
Common-Walsh Green evaluation uses scans of lengths N,N,2N with denominators 1-tau^N,1+tau^N,1+tau^(2N). Route-specific coordinates use four length-N scans plus paid gauge work. Both visit 4N coordinates per original term.
Corrections/rejected extensions: corrections_and_reconciliation: Only fiber-constant masks preserve every fine 1+1+2 sector termwise. The coarser two-value masks preserve the high-x symmetry and, with the pulled-back symmetric bank, cannot produce Fourier. This does not exclude cancellation among general terms or the separate N=16 seed bank.
The even-grid hypothesis b&gt;=2 is indispensable; b=1 can have nonidentity premerge holonomy. Repeated coarsening may multiply state width. One-level constant dimension is not a uniform recursion theorem.</t>
  </si>
  <si>
    <t>proof_review: The rank-one swap has w^T u=2, hence C^2=I. Cheap G alone gives no cheap bank conjugate. Maximum row degree and total coefficient count remain different notions.
The N=16 factorization uses familiar two-stage F4 butterflies and full bank applications; zero masks make every designated Hamiltonian denominator I. Two zero-mask layers have row degree &lt;=4, so this particular Q cannot extend that representation past M=4.
The four-character row factors are selectors, possibly repeated, not permutations. V4 Walsh coordinates and route-specific C4 eigencharacters are different bases, with order-dependent changes potentially mixing channels.
D8 containment follows from even carry sums and the fixed merge. Equality H=D8 is conditional on an outside-C4 witness or the reviewed finite instances, not established for all sizes. A fiber-dependent local diagonalization exists exactly when the finite holonomy group is abelian.
fresh_controls: ALG-058 four-character entries: 5456
ALG-058 rank-one involution gauges: 3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</si>
  <si>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cheap admissible realizations of both exteriors and coupled Fourier-compatible coefficient laws remain missing. Gauge changes may relocate Fourier work rather than eliminate it.
No all-level D8 equality, arbitrary weighted-edge scalar closure, or simultaneous route-independent scalar gauge is inferred. Preparatory coefficients, changed pole lists, normalization, and cross-order basis conversions remain charged.
Current supplement treatment: current_overlay_source: INHERITED_ROW_OVERLAYS.json
Packet priority qualification: No priority assessment or upgrade in this consolidation.
Historical gaps and historical current-overlay text are preserved in the consolidated ledger and A:V.</t>
  </si>
  <si>
    <t>Filtered time-domain vector is not full spectrum. Correction rank does not imply scalar cost lower bound. Binary-mask-only label recovery needs &gt;=log2N masks and explicitly materialized outputs NlogN, not general complexity.</t>
  </si>
  <si>
    <t>[{"archive_relative_path":"master/fft_research_master_20261009/additions/0037_exact_seed_and_gates/review_hero17_phase9/PHASE9_AUDIT.md","sha256":"0e7a30d7f175b962a8c32a6968b98f477ebdd75533f4424e69ff789d224f621e","inspection":"Attributed saved evidence; supplied research programs unrun in this review","bytes":12615},{"archive_relative_path":"master/fft_research_master_20261009/additions/0038_construction_and_source_synthesis/reviews/review_hero17_phase10/PHASE10_AUDIT.md","sha256":"3d88c1359700b5696820300b83e726816a9389f539f611fef53469172105a4d7","inspection":"Attributed saved evidence; supplied research programs unrun in this review","bytes":11458}]</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</si>
  <si>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0e7a30d7f175b962a8c32a6968b98f477ebdd75533f4424e69ff789d224f621e, 3d88c1359700b5696820300b83e726816a9389f539f611fef53469172105a4d7. Original-byte gaps remain preserved.</t>
  </si>
  <si>
    <t>accepted_scope: Near-parity root exchange at N=2m gives R_A=I-2U_A V_O and R_B=-I+2U_B V_E; both are involutions. Shared-basis commutator rank equals 2 min(t,m-t), while R_A-R_B is invertible.
The scaled-Cauchy Woodbury bridge recovers both arbitrary child coefficient remainders with the correct signs and inverse ordering, including t=0 and t=m.
True Fourier spectral projectors commute, are idempotent, and have rank(P_A-P_B)=|A symmetric-difference B|. A periodic comb plus q exceptions filters every fresh input in O((d+q)N) field work, with preparation and full outputs paid.
Model/guards/costs: model_and_costs: Suitable supplied primitive Nth root, N invertible, distinct exchange nodes and characteristic !=2. The full source hybrid is dyadic even though the bridge algebra applies more generally.
Plan O(N+mt+t^3) arithmetic, O(t^2) inversions and O(N+mt+t^2) words; forward O(m(t+1)), inverse O(m(t+1)+t^2). Fixed t is essential for linear work.
Filtering returns P_K x in time domain, not F_N x. Batch sharing retains B*N materialized outputs. Word/bit costs include p, parsing, sorting and root validation; field ledgers alone are incomplete memory ledgers.
Corrections/rejected extensions: corrections_and_reconciliation: The unmetered t=1 closed-form reference helper performs independent powering per coefficient; the recurrence-based charged bridge is the accepted linear algorithm. Source online counters accumulate and do not constitute a complete cold instruction ledger.
The binary-mask label argument only says B&gt;=ceil(log2 N) when binary signatures alone identify labels; materializing B full vectors then costs N*B outputs. It is not a general Fourier lower bound.</t>
  </si>
  <si>
    <t>proof_review: Individual transfer ranks follow from Vandermonde evaluation and cardinal interpolation. The sum and commutator ranks use complementary node zeros and invertible multipliers, not a count of dense entries.
Writing (a-b)/2=(I-UV)H leads to I-VU=[[0,-C],[-D,0]]; the recorded minus signs and C/D ordering are consistent.
The periodic-comb sign and rank-one exceptional Fourier modes match direct forward-mask-inverse identities. Quotient transfers and N-dimensional spectral projectors are different interfaces; their noncommutation statements must not be interchanged.
fresh_controls: ALG-059 CRT balanced partitions: 98
ALG-059 idempotent projectors: 340
ALG-059 projector rank pairs: 340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</si>
  <si>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No scalar-operation lower bound follows from additive correction rank. Generic partitions with t proportional to m lose the fixed-t advantage.
The complete root-exchange evaluator still runs ordinary child FFTs and is O(N log N) at fixed t. No numerical conditioning/stability or practical speedup is established.
Current supplement treatment: current_overlay_source: INHERITED_ROW_OVERLAYS.json
Packet priority qualification: No priority assessment or upgrade in this consolidation.
Historical gaps and historical current-overlay text are preserved in the consolidated ledger and A:V.</t>
  </si>
  <si>
    <t>Vanished probes/resultant and nonlinear gamma gcd can decline valid inputs. Tonelli–Shanks nonresidue and O(log p+v2(p−1)²) cost not free; complete subgroup scan avoids this. Legacy root-table undercharge not on new active path.</t>
  </si>
  <si>
    <t>[{"archive_relative_path":"master/fft_research_master_20261009/additions/0038_construction_and_source_synthesis/reviews/review_hero1_phase22/PHASE22_AUDIT.md","sha256":"9d758168f13b9820d2c6287286a550c4b67d772c41cea49439df272f75283f96","inspection":"Attributed saved evidence; supplied research programs unrun in this review","bytes":14583},{"archive_relative_path":"master/fft_research_master_20261009/additions/0038_construction_and_source_synthesis/reviews/review_hero1_phase23/PHASE23_AUDIT.md","sha256":"1191e0585afabbdf2003e2d6f858e98dc574103378bd2f5e5b37b80b43d3c165","inspection":"Attributed saved evidence; supplied research programs unrun in this review","bytes":12425}]</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</si>
  <si>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9d758168f13b9820d2c6287286a550c4b67d772c41cea49439df272f75283f96, 1191e0585afabbdf2003e2d6f858e98dc574103378bd2f5e5b37b80b43d3c165. Original-byte gaps remain preserved.</t>
  </si>
  <si>
    <t>accepted_scope: Given the inherited nonzero reciprocal resultant U(w)=w^b V(w+w^(-1)), b=s(s+1)(2s+1)/6, remove every factor t-2 to form V*. The trace/Dickson gcd with D_N-2 is constant exactly when there is no admissible nonidentity subgroup shift.
Positive trace-gcd roots can be enumerated completely by a half-subgroup scan. Adjacent order-(s+1) Hankel pencils depend on precisely 2s+2 probes, so the later short-probe compiler leaves the resultant unchanged.
Accepted output is conditional fixed-s sparse-rational recovery after the entire cyclic identity and all denominator checks; failed candidates are skipped and the bounded remaining candidates are tested.
Model/guards/costs: model_and_costs: Odd prime p, N divides p-1, supplied primitive root, inherited resultant and Prony/Green guards. New short-probe path: 1&lt;=s&lt;=8, N&gt;=2s+2, p&gt;4b+20. It does not certify all field/engine setup itself.
Quotient Dickson recurrence costs O(b^2 log N) field work; the complete half-scan costs O(N degree G). Complete prefix scans, denominators, cyclic certificate, final Green application and N output writes remain charged.
The streaming prefix costs N(2s+1) multiplications and N(2s+2) additions, or (4s+3)N in this scalar ledger. Whole cold runtime includes root setup, inversions, discovery and valid fallback roots.
Corrections/rejected extensions: corrections_and_reconciliation: The Phase22 active route removes the old sparse_group_eval fresh-table undercharge; do not carry that obsolete omission onto its replacement. Other normalization, negation and partial counter omissions remain.
Tonelli–Shanks with supplied nonresidue costs conservatively O(log p+v2(p-1)^2); the actual deterministic nonresidue search is additional. The complete half-scan avoids needing square roots or discrete logs.
Legacy resonance guard alpha^N=1 is overly restrictive when gcd(N,delta)&gt;1, but this new path does not call it. The exact pole condition is alpha^(N/gcd(N,delta))=1.</t>
  </si>
  <si>
    <t>proof_review: D_N(w+w^(-1))-2=(w^N-1)^2/w^N; odd characteristic makes trace 2 exclusively the forbidden identity. Under the splitting premise all trace preimages lie in the base field.
The b=0,1 Hankel windows use indices 0,...,2s+1; no omitted suffix sample enters either determinant. Nonconstant gcd only yields candidates, never a full certificate.
The explicit N=32, GF(3329) four-tap control has first ten probes nonzero and R_11=0. It is accepted by the shorter admissible route while the old unnecessary sixteen-probe requirement declines it. Full cyclic verification prevents prefix-indistinguishable false acceptance.
fresh_controls: ALG-061 pencil dependency cases: 8
ALG-061 removed-probe coverage witness: 1
ALG-061 trace sieve polynomials: 7450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</si>
  <si>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Vanished probes/resultants, nonlinear gamma gcds and sparse support collisions can cause valid declines. Full certificates do not imply completeness on all structured inputs.
The inherited Green solver can divide by zero diagonal entries in otherwise invertible matrices. Bluestein fallback needs compatible 2Nth and convolution roots. No unconditional every-input/every-field executable claim or numerical/bit-complexity speedup is accepted.
Current supplement treatment: current_overlay_source: INHERITED_ROW_OVERLAYS.json
Packet priority qualification: No priority assessment or upgrade in this consolidation.
Historical gaps and historical current-overlay text are preserved in the consolidated ledger and A:V.</t>
  </si>
  <si>
    <t>["F114"]</t>
  </si>
  <si>
    <t>["Q01"]</t>
  </si>
  <si>
    <t>Exact Clenshaw/Neumann fusion identities; H=0 center error &lt;=(tau_R+Delta)||x||2, Delta=pi(M−1)/Q, variance &lt;=(M/N)(1+tau_R)²||x||². Negative channels redundant; summary-only exact recovery requires L(H+1)&gt;=M.</t>
  </si>
  <si>
    <t>Independent audit supports exact identities and repairs conditional error contract; not NumPy/SciPy certification.</t>
  </si>
  <si>
    <t>Original full-row error contract insufficient for separately rounded summaries. Higher expansion rank does not evade information rank. All-length padded outputs require correct interpolation and normalization.</t>
  </si>
  <si>
    <t>[{"archive_relative_path":"master/fft_research_master_20261009/additions/1742/v11_audit/V11_AUDIT.md","sha256":"29d7a474e8ccded269595078cbe44f1557f78b5ab4891a92d7ded8eecd390f25","inspection":"Attributed saved evidence; supplied research programs unrun in this review","bytes":18092},{"archive_relative_path":"master/fft_research_master_20261009/additions/1930_v13/AUDIT_AND_EXTENSION.md","sha256":"cc5266d257e730168d8f35914d8c202c3ba8f962921d54f1e9b118f915120ffc","inspection":"Attributed saved evidence; supplied research programs unrun in this review","bytes":19662},{"archive_relative_path":"master/fft_research_master_20261009/additions/1717/taylor_extension/CHARGED_TAYLOR_PRECISION_EXTENSION.md","sha256":"ef1423c115d5ef1b62060d5cd6c2baa179b0e3c84e1faf55ddfb759470b472a6","inspection":"Attributed saved evidence; supplied research programs unrun in this review","bytes":18202},{"archive_relative_path":"master/fft_research_master_20261009/additions/1520/v8_audit/V8_PRECISION_AUDIT.md","sha256":"f1b00ce0bbf80a094a46165210f1fa25602633109d751f6572a6746043502e8a","inspection":"Attributed saved evidence; supplied research programs unrun in this review","bytes":18457},{"archive_relative_path":"master/fft_research_master_20261009/additions/1906_centered/audit/V12_AUDIT_AND_EXTENSION.md","sha256":"ff2d534976d893e27ea512ea41806bc2983e41fd81e3cfabf88b77904cc00418","inspection":"Attributed saved evidence; supplied research programs unrun in this review","bytes":18577}]</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</si>
  <si>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Proof closed. Corrected fixed-word theorem; explicit 2 ≤ t ≤ n domain, total encoding and charged multiword fallback.</t>
  </si>
  <si>
    <t>Q01: External model/priority comparison remains open.</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</si>
  <si>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Final finite-word proof and eager numerical implementation are different milestones. Implementation: Implementation pending</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</si>
  <si>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cc5266d257e730168d8f35914d8c202c3ba8f962921d54f1e9b118f915120ffc. Original-byte gaps remain preserved.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</si>
  <si>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accepted_scope: Clenshaw/Neumann and all-length centered interpolation identities; H0 bias/variance sharpening; redundant channel and fixed-summary rank gates; charged rational-Taylor alternative and conditional finite-precision ledgers.
Model/guards/costs: model: Approximate energy-relative ideal/conditionally finite-precision theorem, shared random state across ranks, certified decoder-on-summaries and coefficient/range/grid contracts. Distinct Q01 deterministic dyadic/RAM relative-l2 theorem retained at accepted receipt.
cost_ledger: R full decoder scans remain O(RN); fixed H,L streaming O(N) values; coefficient/root/normalizer/guard setup paid. Packed Q01: O_c(N(t+log2(n+1))) cold work and O_c(N) words for 2&lt;=t&lt;=n=ceil(log2(N+1)), with one t+10 backend call and paid scalar fallback.
Corrections/rejected extensions: rejected_or_not_established: Old full-row error bound alone does not certify separately rounded summaries.
Balanced product depth does not make prefix error logarithmic.
Increasing expansion rank does not evade L(H+1)&gt;=M exactness requirement.
No NumPy/SciPy, fixed-binary64, bit-complexity or exact-complex certification.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</si>
  <si>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fresh_checks: passed: True
rational_grid_exponents: 14847
rational_clenshaw: 55
numerical_H0_kernel_cases: 54
numerical_real_Taylor_cases: 16
centered_envelope_rational_upper: 257833752989477/113199217416192
summary_precision_contract_not_implementation_certified: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</si>
  <si>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The 14:53 phase-separated response refinement has only saved overlay acceptance in this packet; no full-body audit claimed.
Paired dyadic packed proof is a receipt-bound accepted dependency; its production executor was not run.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overlay_status: packed_all_length_proof_and_receipt_bound; later_phase_separated_overlay_only
Packet priority qualification: No priority assessment or upgrade in this consolidation.
Historical gaps and historical current-overlay text are preserved in the consolidated ledger and A:V.
[2026-10-10 22:15 UTC; source-evidence addendum] The 14:53 phase-separated constructor and full independent review are now fully read and canonical-byte verified: SHA-256 be8de35159ed47f2a5d0bad71937d83bb7053ef83ae6ce358c0dfd80add78ded and 7aa359016f6d51108c1c8c0dfdbc61b770d9865616b1cbae179b8475f569c89d. Both also match REVIEW-19's immutable Git pins. The earlier overlay-only note is preserved for the REVIEW-20 snapshot and superseded only as a current source-availability claim. Outcome remains proved_scoped. O(N^(1/8)) remains backend-only setup; all-length preparation, extra rounding, two-lookups, guard/fallback, production and priority qualifications remain unchanged. No certificate replay, scope expansion, new fusion or research identity is implied.</t>
  </si>
  <si>
    <t>["F119"]</t>
  </si>
  <si>
    <t>Input kernel identity is not a free arbitrary-input solve: a(z)/a(eta z) may not exist, and a(z)=z counterexample. Grid zero multipliers save only O(M) products; common-anchor/growing-radix exclusions remain interface-specific. Exponential orbit conditioning affects finite precision.</t>
  </si>
  <si>
    <t>[{"archive_relative_path":"master/fft_research_master_20261009/additions/2156_2159/joint_orbit/JOINT_ORBIT_REPORT.md","sha256":"e8e4702ce7987f295573f6deb6a97a6822980433d6b56c9126d8067d8fb4fba2","inspection":"Attributed saved evidence; supplied research programs unrun in this review","bytes":11914},{"archive_relative_path":"master/fft_research_master_20261009/additions/2213_ongoing/review_orbits_iteration2/M_STEP_APPLICATION_REVIEWED.md","sha256":"a0de94c56ca74de7dfe33f312d601c369f36f60445f9c52d60d362c249dbc64b","inspection":"Attributed saved evidence; supplied research programs unrun in this review","bytes":11183},{"archive_relative_path":"master/fft_research_master_20261009/additions/2213_ongoing/review_orbits_iteration2/M_STEP_REVIEW.md","sha256":"c246caae9a3273c22345f42b6ad476fade18df7004f5d3793ea3ea414a6a93ae","inspection":"Attributed saved evidence; supplied research programs unrun in this review","bytes":4534},{"archive_relative_path":"master/fft_research_master_20261009/additions/2213_ongoing/review_orbits_iteration2/RAW_KERNEL_PREPARATION.md","sha256":"2222b39b1ce5cbf1c1702772bf1b6aae9d48fb2aacc7a0cd68323151dab25b90","inspection":"Attributed saved evidence; supplied research programs unrun in this review","bytes":4244},{"archive_relative_path":"master/fft_research_master_20261009/additions/2213_ongoing/review_orbits_iteration3/GRID_FRACTION_REVIEWED.md","sha256":"49eea4a5eb2563eafdd5483932e4fd4037fc635b23ea30791b8a70dee6dcf8f9","inspection":"Attributed saved evidence; supplied research programs unrun in this review","bytes":8801},{"archive_relative_path":"master/fft_research_master_20261009/additions/2213_ongoing/review_orbits_iteration3/GROWING_RADIX_REVIEWED.md","sha256":"47361092ab327dac462cd90323a001282594c82f5edbd60946e276cd780c13e9","inspection":"Attributed saved evidence; supplied research programs unrun in this review","bytes":10370}]</t>
  </si>
  <si>
    <t>accepted_scope: Two-convolution geometric inverse, joint universal-orbit synthesis, O(N) raw kernel preparation, exact M-step/kernel and channel-routing identities; specified schedule and fixed-pencil exclusions.
Model/guards/costs: model: N=M², primitive N-root plus any needed smooth convolution root; exact field operations; nonzero q-factorials and cyclic closure; conditioned complex basis concerns separate.
cost_ledger: Preparation O(N) with one shared scalar inverse; fresh inverse/synthesis/application O(N log N); literal M factors Theta(MN); growing radix O(N[log b+b(1+log(M/b))]); both data FFT banks and outputs paid.
Corrections/rejected extensions: rejected_or_not_established: Kernel equation is not arbitrary-input y(z)=P_M y(eta z); a(z)=z fails.
Near-full multiplier support only saves O(M) point products.
Equal kernel does not mean equal input application.
Hankel/common-anchor/schedule exclusions do not rule out all circuits.</t>
  </si>
  <si>
    <t>fresh_checks: passed: True
geometric_inverse_cases: 69
raw_product_coefficients: 152
exact_grid_zeros: M: 2
h: 0
zeros: 1
2
M: 2
h: 1
zeros: 2
3
M: 4
h: 0
zeros: 3
4
M: 4
h: 1
zeros: 4
7
M: 4
h: 2
zeros: 3
4
M: 4
h: 3
zeros: 4
7
M: 8
h: 0
zeros: 7
8
M: 8
h: 1
zeros: 8
15
M: 8
h: 2
zeros: 7
8
M: 8
h: 3
zeros: 8
15
M: 8
h: 4
zeros: 7
8
M: 8
h: 5
zeros: 8
15
M: 8
h: 6
zeros: 7
8
M: 8
h: 7
zeros: 8
15
routing_entries: 474
input_substitution_counterexample: a(z)=z has coefficient 1 versus eta, eta != 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</si>
  <si>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Cheaper arbitrary-input raw application, stable coordinate recovery and external priority remain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</si>
  <si>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["F108","F122"]</t>
  </si>
  <si>
    <t>["FUS-01","FUS-04"]</t>
  </si>
  <si>
    <t>["Q01","Q06"]</t>
  </si>
  <si>
    <t>Valid conditional composition and recurrence analysis; missing structural compiler remains unproved.</t>
  </si>
  <si>
    <t>GFC4 Green/four-layer/partial-Fourier bank compiler not constructed. External OpenAI exact-register algorithm is prior work and its own model, not automatically this stable primitive.</t>
  </si>
  <si>
    <t>[{"archive_relative_path":"master/fft_research_master_20261009/library/canonical_sources/c07cf114f2827288__PROVED_CONDITIONING_TRADEOFF.md","sha256":"c07cf114f28272884ba7be0d1687f349886f3f6a25d0aa3032a6a00404b3a132","inspection":"Attributed saved evidence; supplied research programs unrun in this review","bytes":24776},{"archive_relative_path":"master/fft_research_master_20261009/library/canonical_sources/452f9dcc695764d7__REVIEW.md","sha256":"452f9dcc695764d7980e81b28c07d0eda3714293305cd2d73ee810dc393faebe","inspection":"Attributed saved evidence; supplied research programs unrun in this review","bytes":11970},{"archive_relative_path":"master/fft_research_master_20261009/library/canonical_sources/0a87f075dba77def__TRANSPARENT_MACRO_COROLLARY.md","sha256":"0a87f075dba77defc60d930c5b93852bc891a0a0f729e827023c5373648bcc74","inspection":"Attributed saved evidence; supplied research programs unrun in this review","bytes":7998},{"archive_relative_path":"master/fft_research_master_20261009/library/canonical_sources/89b33d4f81a235de__CONDITION_RESET_THEOREM.md","sha256":"89b33d4f81a235dee4aa7a8f3373c800b3143156a7cfd198f5319dbba3edddd5","inspection":"Attributed saved evidence; supplied research programs unrun in this review","bytes":10029},{"archive_relative_path":"master/fft_research_master_20261009/additions/2318_reviewed/review_incoming_2257_routed/THEORY.md","sha256":"4e2429adc4079d95e95df55f952190cc8221d67acf93339db5911a8d0a77ea9c","inspection":"Attributed saved evidence; supplied research programs unrun in this review","bytes":26119}]</t>
  </si>
  <si>
    <t>Q01: Proof closed. Corrected fixed-word theorem; explicit 2 ≤ t ≤ n domain, total encoding and charged multiword fallback.
Q06: Proof closed. Macro compiler retained; paid dyadic prefix balancing added in S1.</t>
  </si>
  <si>
    <t>Q01: External model/priority comparison remains open.
Q06: Classical perturbation, balancing and tabulation synthesis.</t>
  </si>
  <si>
    <t>Q01: Final finite-word proof and eager numerical implementation are different milestones. Implementation: Implementation pending
Q06: Need a concrete non-Fourier family with paid envelopes and scaled-template budget. Implementation: Implementation pending</t>
  </si>
  <si>
    <t>proved_scoped | REVIEW-04 | Internal scoped outcome. Proof/certificate replay limits: verification_limits: External #130 local DAG/root-order claims not independently verified; all-length argument reviewed algebraically.
Original 452f9dcc... review bytes not retrieved; current verified export is 21e0914e....
source_outcome: available_verified_export
missing_assigned_source: False
Source identity/access boundary: 
Documented sanitized exports: 452f9dcc695764d7980e81b28c07d0eda3714293305cd2d73ee810dc393faebe. Original-byte gaps remain preserved.</t>
  </si>
  <si>
    <t>accepted_scope: Transparent full-state conditioning compiler and recursive-mass recurrence, conditional on explicit fast primitive, uniform preparation and/or exact factorization hypotheses.
Model/guards/costs: historical_model_preserved_subject_to_current_scope: Conditional exact supplied-root arithmetic; numerical stability needs separately bounded intermediates/precision.
Corrections/rejected extensions: rejected_claims: outcome: failed
claim: An FFT-scale local primitive becomes sub-FFT solely through this compiler.
outcome: failed
claim: A cheap Green evaluator supplies its missing coefficients or general inverse.
outcome: failed
claim: Arbitrary local condition bounds automatically survive identity padding/parallel composition.</t>
  </si>
  <si>
    <t>fresh_checks: checks/CHECK_RESULTS.json#ALG-055
Review record: research_cycle_2057/review04_open_targets/OUTCOMES.json; SHA256 62e8c6ae127d9bb122e92baaece1bcf19d09ab14c2102eee7823f3a273691e13.
Consolidation verifies mapping and hashes; it does not rerun all packet checks. No priority claim.</t>
  </si>
  <si>
    <t>residual_obligations: Need an independently supplied genuinely sub-B-log-B local program and verified coefficient/nonzero/preparation contracts.
GFC-4 factors and all-dyadic uniform O(N) parameter generator remain unbuilt.
Bit/rounding/range/Ailon-model equivalence and unnormalization guarantees are separate.
Q01 approximate fixed-word theorem and Q06 conditional compiler do not close exact independent synthesis.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</si>
  <si>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["F132"]</t>
  </si>
  <si>
    <t>["FUS-01","FUS-04","FUS-07","FUS-08"]</t>
  </si>
  <si>
    <t>["Q01","Q06","Q09","Q10"]</t>
  </si>
  <si>
    <t>Fresh dyadic N, binary complex inputs with O(log N)-bit descriptions and polynomial dynamic range: deterministic explicit y satisfies ||y−U_Nx||2&lt;=epsilon||x||2. Fixed dyadic 0&lt;epsilon&lt;=1/4 or epsilon=2^-ceil((log2N)^beta), fixed0&lt;beta&lt;1: O_epsilon(Nlog N/loglog N) word ops,O(N) words. Efficiently supplied precision p=o(log N) yields o(Nlog N).</t>
  </si>
  <si>
    <t>New full paper proof survives two independent read-only reviews at fixed epsilon; no supplied code execution. General merely computable precision schedule must be qualified by its computation cost.</t>
  </si>
  <si>
    <t>Dyadic only. At polynomially small accuracy block size constant and saving disappears. Prototype high-precision tests generate entries on demand and force inadmissible small-N radices; toy eager tables only, no production benchmark or complete implementation verification.</t>
  </si>
  <si>
    <t>[{"archive_relative_path":"library_delta_extracted/fft_norm_certified_tabulation_2026-10-10/fft_norm_tabulation_2026-10-10/THEORY.md","sha256":"a18a347674000c77f29ad86d5ffad2986b4f1091bcb25a3f9487905216a09f84","inspection":"Attributed saved evidence; supplied research programs unrun in this review","bytes":18124},{"archive_relative_path":"library_delta_extracted/fft_norm_certified_tabulation_2026-10-10/fft_norm_tabulation_2026-10-10/README.md","sha256":"8c8c167152c1746082541489f6989eed1f24646222b8634aa50bc93b0ec7af8b","inspection":"Attributed saved evidence; supplied research programs unrun in this review","bytes":1450},{"archive_relative_path":"norm_tabulation_review.md","sha256":"4f041d4bb219cc417ec92511463e28ea954cbec8258d2652a88fdb325a12ff40","inspection":"Fresh independent full mathematical/model inspection; supplied programs unrun."}]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</si>
  <si>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</si>
  <si>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Q01: External model/priority comparison remains open.
Q06: Classical perturbation, balancing and tabulation synthesis.
Q09: Classical Pythagorean corollary.
Q10: Classical finite-set interpolation mechanism; verification gate.</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</si>
  <si>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t>
  </si>
  <si>
    <t>accepted_scope: Historical dyadic finite-word normwise tabulation is supported in its stated representation; the current accepted packed backend and interpolation compiler establish the stronger all-integer-length theorem.
For every N&gt;=2, n=ceil(log2(N+1)), fixed format constant c and supplied integer 2&lt;=t&lt;=n, every represented O(cn)-bit dyadic complex input of polynomial dynamic range has deterministic explicit dyadic output y with ||y-U_Nx||_2&lt;=2^(-t)||x||_2, cold work O_c(N(t+log2(n+1))) and O_c(N) words.
Fixed and inverse-polylog tolerances give O(N log log N). Supplied t=o(n) gives sub-N log N work; t=Theta(n) gives only O(N log N). N=1 is an exact copy.
The accepted phase-separated refinement preserves the output contract and total transform bound while changing response-table count to S^2+(Q-1+d)S+QR+R^2, with R=2^b, S=R^P. Its backend-only preparation is O(N^(1/8)).
Model/guards/costs: model_and_costs: Address-capable RAM width w=C(c)n with sufficiently wide growing words; integer multiplication/division, shifts, comparisons and memory accesses are charged. Online integers fit a fixed number of words. Polynomial-bit rational coefficient certificates pay their actual multiword work and scratch.
All input alignment, normalization, padded-code tables, output payloads, indexing, bit reversal, memory access, output decoding and coefficient preparation are charged. No exact real/cyclotomic oracle, fixed binary64 hardware bound, correct rounding, coefficientwise relative error, or bit-complexity improvement is asserted.
The all-length interpolation branch uses exactly one dyadic call with T=t+10 and an explicit T&lt;=v+1 guard, common output lattice, bounded interpolation norm, budgeted preparation and its own scalar Bluestein fallback. Arbitrary t is a separate wider-word/multiword proposition.
The split refinement adds an intermediate rounding and two large-stage lookups. The all-length wrapper still has N^(1/4)poly(log N+t) and kernel-grid preparation terms; backend O(N^(1/8)) is not the complete all-length setup bound.
Corrections/rejected extensions: corrections_and_reconciliation: The assigned historical body is dyadic and should remain historical. Current row wording must use the accepted all-length pair, not silently treat the historical source as if it already proved every length.
The precision domain 2&lt;=t&lt;=n is literal. Merely computable target schedules are insufficient unless supplied or efficiently generated with their parsing/computation cost charged.
At t=2 the unchanged necessary packed guard first permits v=5120; even the reduced response table lies between 2^640 and 2^641 entries. This is a formal asymptotic/model result, not practical feasibility.
The refinement is not bitwise identical to the old one-rounding executor. Historical source toy/simulator test receipts remain attributed; fresh controls here do not validate a production eager-table implementation.</t>
  </si>
  <si>
    <t>proof_review: Total decoder semantics preserve zero and invalid exponent fields. All table outputs exist even for malformed keys; a first-clipping contradiction proves reachable inputs never use clipping. Norm recurrence is pointwise and never assumes the rounded backend is a linear matrix.
The complete Q-1 phase catalogue follows from dyadic alignment. For long spans its floor index is constant across lanes; IDs, pair keys and response payloads fit the prescribed words. Initial placement and final scalar materialization each cost O(N).
Literal N-step/N-word preparation budgets abort safely; uniform exponential preparation bounds imply only finitely many failed low-precision builds. A separately charged O(N log N) scalar fallback covers those failures and high precision. The older quadratic correctness fallback cannot justify the stronger uniform runtime.
Centered interpolation has ||B||&lt;3 on arbitrary error, tail norm &lt;=12*4^(-s), and total output error &lt;=22rho. A shared dyadic lattice keeps exact short interpolation sums within O(n+t+log n) bits. The fallback uses three rounded scalar transforms and guarded full-circle recurrences; 2048*k*H*u&lt;=epsilon/4 suffices.
The split-table Cartesian odometer requires power-of-two digits partitioning every dense key bit. Its fewer-than-2D^m digit changes pay actual scatters. Intermediate quantization is norm-nonincreasing; the amended error bound 22uJ remains inside tolerance.
fresh_controls: F132 all-length fallback precision budgets: 1146
F132 exact phase-catalogue lanes: 45990
F132 exact table-count thresholds: 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</si>
  <si>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remaining_obligations_and_rejected_promotions: Production implementation with certified coefficients, realistic cold execution/crossover, and external theorem/model-matched priority remain open. Packed FFT mechanisms have explicit prior literature (Chan et al., Appendix B); no new priority claim is made.
No promotion to exact arbitrary-complex FFT, exact integer multiplication, unrestricted arithmetic-circuit speedup, arbitrary precision at fixed word width, or exact norm preservation. Queue links Q06/Q09/Q10 are dependencies/related scopes, not proof that every claim in those rows is F132.
Current supplement treatment: current_overlay_source: INHERITED_ROW_OVERLAYS.json
Packet priority qualification: No priority assessment or upgrade in this consolidation.
Historical gaps and historical current-overlay text are preserved in the consolidated ledger and A:V.</t>
  </si>
  <si>
    <t>["C03"]</t>
  </si>
  <si>
    <t>["Q17"]</t>
  </si>
  <si>
    <t>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</si>
  <si>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Integral polynomial identities under fixed formal degree. General arbitrary-matrix extension has an assessment-level proof; Hankel specialization has a separate accepted audit.</t>
  </si>
  <si>
    <t>Adjacent-Hankel theorem accepted by Phase21 independent audit. General-pencil extension is a checked direct derivation in a publication assessment, expressly not a separate independently accepted audit package.</t>
  </si>
  <si>
    <t>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t>
  </si>
  <si>
    <t>Independently audit the assessment-level arbitrary-pencil extension and establish a stronger recovery/application benefit; do not call it new general elimination theory.</t>
  </si>
  <si>
    <t>[{"archive_relative_path":"master/fft_research_master_20261009/additions/0037_exact_seed_and_gates/review_hero1_phase21/extracted/fft_hero1_phase21/PROOF_ALGEBRA.md","sha256":"f7aef958bb7f1d226391c3873609c6b1c577003e166f3b30234dc0f6a95c6d1d","inspection":"saved theorem/audit read as inert text"},{"archive_relative_path":"master/fft_research_master_20261009/additions/0037_exact_seed_and_gates/review_hero1_phase21/PHASE21_AUDIT.md","sha256":"e02483286cfb595cfdff19b976d4360ede9c3ec55759fd6123e765ba1b266f43","inspection":"saved theorem/audit read as inert text"},{"archive_relative_path":"master/fft_research_master_20261009/additions/0155_material_coverage_and_new_results/publication_assessment/supporting/ADDENDUM_20261010_0149.md","sha256":"70ac2e66f4060804eea0cad59cb35328557bff58585c16c0bb5fe492a8634a97","inspection":"saved theorem/audit read as inert text"}]</t>
  </si>
  <si>
    <t>["R15"]</t>
  </si>
  <si>
    <t>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</si>
  <si>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</si>
  <si>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</si>
  <si>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proved_scoped | REVIEW-06 | Internal scoped outcome. Proof/certificate replay limits: replay_status: Uniform original and arbitrary-matrix proof read; five exact fixed-degree Sylvester controls, including singular/zero-resultant specialization.
Source identity/access boundary: 
Documented sanitized exports: e02483286cfb595cfdff19b976d4360ede9c3ec55759fd6123e765ba1b266f43. Original-byte gaps remain preserved.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</si>
  <si>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accepted_scope: R=w^v(w-1)^(m^2) U; U=w^b V(w+w^-1); v=m(m-1)(4m+1)/6, b=m(m-1)(2m-1)/6, reciprocity grade m^2(2m-1).
Model/guards/costs: exact_hypotheses: Arbitrary square coefficient matrices A,B in paired diagonal scalings D(w); common fixed degree-m homogeneous resultant convention.
Recovery additionally requires valid field/root/Green domain, nonzero probes/resultant, usable linear gcd, sparse grid recovery, globally invertible denominator and full cyclic certificate.
Corrections/rejected extensions: excluded_claims: Generic valuations may rise and R may vanish under specialization.
Homogeneous resultant zero is only a candidate condition.
Fixed-s recovery O_s(N) is not generic-input or growing-s linearity; inherited implementation/cold-cost restrictions remain.</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</si>
  <si>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fresh_check_groups: fixed_degree_general_pencil_resultants
evidence_type: universal_integral_pencil_identity_with_conditional_recovery
Review record: research_cycle_2104/review06_algebra/PER_ID_OUTCOMES.json; SHA256 6cbe4997dcb79534c20fbdde683346448bd1f0ff1a8944b53d3cc0c5d1e7d363.
Consolidation verifies mapping and hashes; it does not rerun all packet checks. No priority claim.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</si>
  <si>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remaining_obligation: None blocks the scoped result. Wider mathematical, implementation, replay and priority boundaries are stated explicitly.
Current supplement treatment: 
Packet priority qualification: novelty_status: Standard determinant, Newton-polygon resultant and reciprocal-polynomial mechanisms; exact formula historical originality unresolved.
Historical gaps and historical current-overlay text are preserved in the consolidated ledger and A:V.</t>
  </si>
  <si>
    <t>Parent argument review and fresh scoped controls in saved report, not a second full independent implementation audit. Proof is explicit classical trace duality.</t>
  </si>
  <si>
    <t>Does not produce a pure d-power right side without already knowing the unknown content support.</t>
  </si>
  <si>
    <t>Supporting lemma/strategy clarification; not a leading publication candidate.</t>
  </si>
  <si>
    <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</si>
  <si>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Q03: Proof closed. Common-prime content carry and guarded odd legal-bank minima retained.</t>
  </si>
  <si>
    <t>proved_scoped | REVIEW-06 | Internal scoped outcome. Proof/certificate replay limits: replay_status: Trace-dual proof read; 88 basis extraction identities plus displayed reduced d17 subgroup obstruction checked. Full actual M17 and stored W not reconstructed.</t>
  </si>
  <si>
    <t>accepted_scope: d*c*O subset I(M) subset c*O and equality after inverting d; explicit integral W with trace(W*M)=d*c. Pure-d-power orbit certificate is equivalent to content support only on d.
Model/guards/costs: exact_hypotheses: d&gt;=2; nonzero M in Z[zeta_d]; c positive gcd of canonical integral-basis coefficients.
All Galois conjugates used for full ideal; unramified residue discussion assumes p∤d.
Corrections/rejected extensions: excluded_claims: Does not prove uniform Gaussian content primitivity.
Frobenius-only conjugates may leave a bad component; norm is not content.
Synthetic special-value perturbation is not the actual Gaussian polynomial.</t>
  </si>
  <si>
    <t>fresh_check_groups: integral_cyclotomic_trace_dual
displayed_d17_binary_orbit_obstruction
evidence_type: uniform_trace_certificate_and_equivalence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</si>
  <si>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trace dual and cyclotomic integrality; explicit application accepted without global novelty claim.
Historical gaps and historical current-overlay text are preserved in the consolidated ledger and A:V.</t>
  </si>
  <si>
    <t>["F020"]</t>
  </si>
  <si>
    <t>Prior existence of each ingredient does not alone show the complete fixed-root local coefficient/application is old.</t>
  </si>
  <si>
    <t>Attribution and exposition only.</t>
  </si>
  <si>
    <t>[{"archive_relative_path":"master/fft_research_master_20261009/additions/0431_review_and_content_extensions/overlap_valuation_priority_0421/PRIMARY_REDUCTIONS.md","sha256":"a82db572a9327b297579202e4482a0dd0ffdc5c7a868800643bb8bf3aa3bedcd","inspection":"saved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</si>
  <si>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Known inputs and exact classical reductions; no independent discovery credit. Cite Sawa–Uchida arXiv v1 Theorem 4.8/(4.13), or final journal Theorem 3.6/(3.6), with the parity pullback. Ordinary derivative and q-difference discriminants are different invariants.</t>
  </si>
  <si>
    <t xml:space="preserve">reviewed_exact_scope_and_report: # ALG-CLASSICAL-RS-INPUTS — proved_scoped
Fresh verdict: accept the classical reductions and elementary local discriminant consequence as an attributed support record. This is not acceptance of a new broad polynomial theory, an all-composite squarefreeness theorem, or global priority.
## Primary statements reopened
[Atakishiyeva–Atakishiyev–Koornwinder, equations (2.8) and (3.8)](https://pure.uva.nl/ws/files/848901/75463_0811.4100v2.pdf) give the root-of-unity block factorization for continuous q-Hermite and its ordinary Hermite limit. The standard exponential-variable normalization converts the former into H_(Ad+b)(z;ω)=(1+z^d)^A H_b(z;ω). A fixed-q factorization alone does not determine a moving-q cluster's first coefficient.
[Sawa–Uchida, Theorem 4.8, equation (4.13), pages 17–18](https://arxiv.org/pdf/1802.00605v1) supplies the ordinary discriminant of L_m^(α)+cL_(m−1)^(α). The source reduction correctly uses quasi-Laguerre, rather than adjacent quasi-Hermite, to match the parity of the gap-two Hermite combination.
[Gómez-Ullate–Grandati–Milson, Proposition 3.1 and Theorem 3.1](https://arxiv.org/pdf/1612.05514) identify translated Maya-diagram pseudo-Wronskians up to explicit scalars. [Grosu–Grosu, Theorem 8](https://arxiv.org/pdf/2007.00065v1) gives the required odd-modulus Hermite-Wronskian congruence when the degree-sequence Vandermonde is coprime to the modulus. For degree sequence {1,…,A,2A+1} and prime p=2A+1, all differences are nonzero mod p and the reduced sequence is {0,…,A}; hence the reduced polynomial is 1.
## Independently checked normalization and proof
Writing J=He_(A+1)+A(1−τ)He_(A−1), the source's even/odd Hermite–Laguerre substitutions were expanded independently. Both produce monic polynomials with the stated c values. If P is monic of degree m, pairing the roots ±√(2r_i) proves
- Disc[2^m P(y²/2)]=(−1)^m 2^(2m²+m)P(0)Disc(P)².
- Adding the root zero multiplies the discriminant by the square of the even polynomial's constant term, giving (−1)^m 2^(2m²+3m)P(0)³Disc(P)².
Thus the standalone Disc J is an exact corollary of established ordinary-discriminant formulas. With p≡3 mod4 and A=(p−1)/2, the parameter simplifies to c=1−τ and τ↦τ/(τ−1) becomes c↦1/c. The evaluation point becomes (c−c⁻¹)/4. These transformations locate the reciprocal question but do not alone prove its nonvanishing.
For U=He_A and V=i^−A He_A(iy), the normalized hook-Wronskian identity gives K=yUV−U′V+UV′=He_(A+1,1^A). Monicity fixes the scalar. Applying the reopened congruence gives K≡y^p mod p. Hence U′V−UV′−yUV=−y^p is a known specialization, not a new general congruence.
The additional relevant original source CLASSIFICATION.md was located and read at its discriminant proof. With T_n(z;q)=Σ_j (−1)^(n−j)[n choose j]_q z^j, set q=1+ε²,z=1+εx. Its recurrence gives an integral monic U_n=ε^−n T_n specializing to He_n. Discriminant scaling therefore yields Disc T_n=(q−1)^(n(n−1)/2)E_n(q), E_n∈Z[q], E_n(1)=Disc He_n=∏j^j. The last formula follows from He_n′=nHe_(n−1) and its three-term resultant recurrence. If a primitive p^a-th root annihilated E_n with n&lt;p, Φ_(p^a)|E_n would force p|E_n(1), impossible. The larger half-degree prime-power target is not covered.
## Fresh exact controls
fresh_algebra_results.json records Hermite–Laguerre polynomial identities for A=1,…,10; quadratic-pullback discriminants for A=1,…,8; hook-Wronskians A=0,…,6; prime congruences for every odd prime through43; Hermite discriminants through12; and signed Rogers–Szegő discriminant valuations and leading values through degree8. All pass. These finite controls protect normalizations; the preceding symbolic arguments carry the stated general reductions.
The standard ramification/content conversion in PRIMARY_REDUCTIONS.md is also valid with its local-order and one-unit-prime hypotheses; [Sharifi's cyclotomic notes, section3.1](https://math.ucla.edu/~sharifi/notes/algnum-ch03.html) were reopened. It does not establish those project-specific hypotheses. The broader application novelty and all-composite results remain outside this row's fresh acceptance.
Model/guards/costs: historical_model_preserved_subject_to_current_scope: Primary-source normalization comparisons distinguish fixed-q identities and terminal polynomials from the moving-q local RS theorem.
Corrections/rejected extensions: </t>
  </si>
  <si>
    <t>review_basis: Primary statements reopened, substitutions and general local discriminant proof checked, fresh symbolic normalization controls passed.
Review record: research_cycle_2055/review01_source_evidence/row_outcomes.json; SHA256 c039e07b50636fb53855a1d55c224e6678bed4abb1479bbb889a1b14af0da771.
Consolidation verifies mapping and hashes; it does not rerun all packet checks. No priority claim.</t>
  </si>
  <si>
    <t>remaining_obligations: No all-composite or high-degree prime-power extension; exact combined-application priority remains unresolved.
Current supplement treatment: 
Packet priority qualification: No priority assessment or upgrade in this consolidation.
Historical gaps and historical current-overlay text are preserved in the consolidated ledger and A:V.</t>
  </si>
  <si>
    <t>Accepted Phase20 independent proof/audit, including composite-length criterion and counterfeit controls.</t>
  </si>
  <si>
    <t>Passing selected ratios or all pair histograms does not certify equivalence. Nonlinear/stateful oracle and uncharged table preparation need separate treatment.</t>
  </si>
  <si>
    <t>Methods/supporting lemma.</t>
  </si>
  <si>
    <t>[{"archive_relative_path":"master/fft_research_master_20261009/additions/1717/phase20_audit/PHASE20_AUDIT.md","sha256":"e7413d1d591cfae89647304a88b1ca664dea9602dd86fec79a58688f346a7946","inspection":"saved theorem/audit read as inert text"}]</t>
  </si>
  <si>
    <t>proved_scoped | REVIEW-06 | Internal scoped outcome. Proof/certificate replay limits: replay_status: Full equivalence/reconstruction proof and counterfeit read; five exact gauged Fourier grid positives and three complete Sylvester-histogram negatives freshly checked.</t>
  </si>
  <si>
    <t>accepted_scope: Fourier equivalence iff normalized ratio grid has E_ij=alpha_i*beta_j for residue permutations. Applies beyond dyadic lengths with unit rather than merely odd pivot.
Model/guards/costs: exact_hypotheses: Entrywise-nonzero matrix and supplied primitive Nth root in coefficient field.
All normalized cross-ratios in root group; unit-exponent pivot gcd(t,N)=1; both recovered label lists are permutations; full grid verified.
Corrections/rejected extensions: excluded_claims: Individual plaquettes, ordinary rank or even every column-pair subgroup histogram are insufficient.
Source implementation dyadic; general criterion does not retroactively broaden its API.</t>
  </si>
  <si>
    <t>fresh_check_groups: full_projective_grid_and_histogram_counterfeit
evidence_type: classical_complete_projective_criterion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</si>
  <si>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invariance/character identities; no independently novel-theorem claim.
Historical gaps and historical current-overlay text are preserved in the consolidated ledger and A:V.</t>
  </si>
  <si>
    <t>["F115"]</t>
  </si>
  <si>
    <t>Does not produce a faster exact FFT; finite-size threshold and base coefficient model still matter.</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</si>
  <si>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t>
  </si>
  <si>
    <t>accepted_scope: Unconditional rough padding with M prime Theta(log N), Q=MK=4N+N^o(1), gcd(Q,d)=1 for 0&lt;|d|&lt;M, and phi(Q)/Q=1-O(1/log log N) is accepted. It sharpens the Gaussian route’s covariance to O(log N/N).
Model/guards/costs: cost_and_preparation: Sieve and consecutive candidate divisibility tests take N^o(1) word work with O(log N)-bit numbers. The argument does not build an exponential inclusion-exclusion table. Finite-instance parameter construction and Gaussian bases remain part of the companion model.
model_and_quantifiers: Elementary number theory; sufficiently large original length; word-RAM search. This is supporting parameter preparation and covariance, not a transform algorithm. The asymptotic phi(Q)/Q estimate need not be a useful positive numerical bound at every tiny N.
Corrections/rejected extensions: rejected_or_unsupported_extensions: An unproved prime-gap/Jacobsthal estimate is necessary.
The rough-family covariance proves a sharp bound at every arbitrary composite modulus.
This number-theoretic lemma yields exact fast Fourier evaluation.</t>
  </si>
  <si>
    <t>proof_review: Choose M by a sieve and Bertrand. For P=product_(p&lt;M)p, inclusion-exclusion over T integers has error &lt;=2^B where B=pi(M-1); the density is at least 2^-B. T=2^(2B)+1 guarantees a rough candidate. pi(M)=O(M/log M) makes the consecutive search N^o(1). Since every prime divisor of Q is &gt;=M, omega(Q)&lt;=log Q/log M and product(1-1/p)&gt;=1-sum1/p&gt;=1-log Q/(M log M). The covariance proof uses unit short displacements and bounded within-block Gaussian weight ratios, not arbitrary-composite cancellation.
fresh_check_groups: ALG024_rough_padding
ALG024_totient
F016_pair_sampler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</si>
  <si>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remaining Gaussian ideal/finite-word and application obligations stay as in F016.
Current supplement treatment: 
Packet priority qualification: No priority assessment or upgrade in this consolidation.
Historical gaps and historical current-overlay text are preserved in the consolidated ledger and A:V.</t>
  </si>
  <si>
    <t>Base theorem accepted with later planner corrections; stale/cross-input plans are invalid.</t>
  </si>
  <si>
    <t>Use relative decay assumptions; vanishing multiplier need not give vanishing absolute error. Repeated whole-input selection can lose claimed cost. Planning must bind actual input/tolerance; source code has stale-state hazards.</t>
  </si>
  <si>
    <t>[{"archive_relative_path":"master/fft_research_master_20261009/library/canonical_sources/917aeb770759da19__SPARSE_SURROGATE_RESEARCH.md","sha256":"917aeb770759da19d1bf7011a96bb46ef07c127918fd45e2823b53a54a6651e9","inspection":"Attributed saved evidence; supplied research programs unrun in this review","bytes":8938},{"archive_relative_path":"master/fft_research_master_20261009/library/canonical_sources/172809eb3dfc0558__SPARSE_SURROGATE_V2_RESEARCH.md","sha256":"172809eb3dfc0558a32216205391c86305665d43045f406e1876cc7de44e9bfd","inspection":"Attributed saved evidence; supplied research programs unrun in this review","bytes":12356},{"archive_relative_path":"master/fft_research_master_20261009/library/canonical_sources/811ce88b3cc6c255__DERIVATION.md","sha256":"811ce88b3cc6c255e9c86e5714f016635877e5de89e742b5da108af8af4d44a6","inspection":"Attributed saved evidence; supplied research programs unrun in this review","bytes":15368},{"archive_relative_path":"master/fft_research_master_20261009/library/canonical_sources/f023fcf6bd1d270a__DELTA_REVIEW.md","sha256":"f023fcf6bd1d270a9cbff0d86c4c9873343da8829ce07c9abef2429e0bcca2fc","inspection":"Attributed saved evidence; supplied research programs unrun in this review","bytes":5972},{"archive_relative_path":"master/fft_research_master_20261009/library/canonical_sources/d2290213c1db831b__README.md","sha256":"d2290213c1db831bb9ba67ec26998aa062f51c93ec8579da26892c346a2f1836","inspection":"Attributed saved evidence; supplied research programs unrun in this review","bytes":6996},{"archive_relative_path":"master/fft_research_master_20261009/library/canonical_sources/ce3fde23314cebff__INDEPENDENT_REVIEW.md","sha256":"ce3fde23314cebff16271b56e749e1c7df67a4add9cfe792f583a3dfd8e43682","inspection":"Attributed saved evidence; supplied research programs unrun in this review","bytes":6887}]</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</si>
  <si>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f023fcf6bd1d270a9cbff0d86c4c9873343da8829ce07c9abef2429e0bcca2fc. Original-byte gaps remain preserved.</t>
  </si>
  <si>
    <t>accepted_scope: Fixed-input importance-sampled time surrogates give simultaneous error epsilon ||x||_1/sqrt(N) with k&gt;=4 epsilon^-2 log(4N/delta), or epsilon ||x||_2 with the appropriate input-flatness factor. Exact heads reduce residual sample count quadratically. Corrected full-prefix planning and construction retain deterministic head-only/exact bypasses and full output charging.
Model/guards/costs: cost_and_preparation: Planner O(N+H log(H+2)); constructor O(N+k log(k+2)); full dyadic sparse-input DFT O(N log(q+2)), including normalized outputs. Total &lt;=O(N+H log(H+2)+N log(B_selected+2)); default H=O(log^2 N) is linear preprocessing. Original repeated whole-array partition costs O(N log log N), so its better compressible transform bound is not its end-to-end bound. Realized support cannot erase coalesced draw costs. Cold root, normalized magnitudes, selection, sampling/CDF, coalescing and all N writes are charged.
model_and_quantifiers: Ideal arithmetic/comparison model with exact magnitude/division and iid exact uniforms; mathematical guarantee is for each fixed input with a data-dependent sampling law chosen before fresh draws. Deterministic BFPRT does not make the sampled estimator deterministic. The implemented prefix planner optimizes its numeric hypot/log objective, not an exactly certified analytic probability objective. Fraction sums do not undo earlier magnitude/log rounding. Trusted internally generated plans are not authenticated against deliberate forgery.
Corrections/rejected extensions: qualification: The delta-review original f023fc… has documented sanitized export ab76c227…; export hash verified. Later planner source repairs the stale-plan and repeated-selection issues; old snapshots remain unchanged.
rejected_or_unsupported_extensions: Absolute error vanishes merely because epsilon_N tends to zero.
An unnormalized exponential envelope implies uniform compressibility.
A stale spike plan can be used on a flat input of the same length.
The original planner has O(N) end-to-end compressed-input cost.
A prototype numerical planner certifies iid probabilities or FFT roundoff.
Sparse-surrogate support bounds lower-bound arbitrary approximate FFT runtime.</t>
  </si>
  <si>
    <t>proof_review: For a chosen deterministic head, each normalized tail sample has modulus one. Real/imag Hoeffding plus an N-bin union bound gives 4N exp(-k epsilon^2/(4rho_s^2)). Selection before fresh sampling needs no head-count union bound; selecting a successful plan after observing the same random errors is not covered. rho_s&lt;=epsilon permits deterministic dropping; otherwise k_s=ceil(C rho_s^2), B_s=min(m,s+k_s). A single BFPRT selection, one top-H sort, exact prefix masses and all prefix objectives optimize this certificate within the cap. Exact bypass occurs before RNG work, and a plan binds the converted input snapshot and parameters. Parseval gives error&gt;=sigma_k(x)_2/sqrt(N); Alon’s rank argument covers complex sparse surrogates in its stated epsilon range only.
fresh_check_groups: ALG027_prefix_geometric
ALG027_pre_rng_bypass
ALG027_stale_plan_control
ALG027_normalized_decay_control
ALG027_exact_sampling_failure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</si>
  <si>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Finite-word sampling and downstream transform error certification remain separate.
Use normalized decay p_j&lt;=A exp(-cj) with uniform constants for compressed-family claims; absolute error needs epsilon_N ||x||_1/sqrt(N)-&gt;0.
General all-length sparse backend is not supplied by this dyadic theorem.
Current supplement treatment: current_overlay: Q09/P05 S4 is a separate exact-dyadic periodic-energy early exit: E_r&lt;=epsilon^2 E/2 permits a short transform at epsilon/2. Its deterministic relative-l2 guarantee does not replace the surrogate theorem or license rounded subtractive energy certification.
Packet priority qualification: No priority assessment or upgrade in this consolidation.
Historical gaps and historical current-overlay text are preserved in the consolidated ledger and A:V.</t>
  </si>
  <si>
    <t>["F104"]</t>
  </si>
  <si>
    <t>Exact Cooley–Tukey identity exposes a common K-point template; quantization produces fixed absolute-error approximation to F_N x/N for bounded inputs. Polynomial tables constrain grouped width and do not give exact O(N) arbitrary-complex DFT.</t>
  </si>
  <si>
    <t>Exact stage identity and scoped approximate analysis accepted; source tests only finite evidence.</t>
  </si>
  <si>
    <t>Exact intermediate alphabet grows. A bottom-leaf-only table leaves Theta(N log(N/K)); polynomial binary tables force K=O(log N).</t>
  </si>
  <si>
    <t>[{"archive_relative_path":"master/fft_research_master_20261009/library/canonical_sources/8512b7be7d104174__RESEARCH.md","sha256":"8512b7be7d104174d737abd279fae61b0a9d3f49b8610376a01fb4096520bfcf","inspection":"Attributed saved evidence; supplied research programs unrun in this review","bytes":15376},{"archive_relative_path":"master/fft_research_master_20261009/library/canonical_sources/38bfb47a71a1a2af__README.md","sha256":"38bfb47a71a1a2af118a55f4ba97eca0b6cf49bf4f52f1a6fc579a65ab2ac811","inspection":"Attributed saved evidence; supplied research programs unrun in this review","bytes":2352},{"archive_relative_path":"master/fft_research_master_20261009/library/canonical_sources/3ab989d3f16daf63__fft_lookup_research_note.md","sha256":"3ab989d3f16daf63056c1037cb9a3d36d6c4770c5b86dddf5e35a57034d54e6f","inspection":"Attributed saved evidence; supplied research programs unrun in this review","bytes":13770}]</t>
  </si>
  <si>
    <t>accepted_scope: Exact normalized DIT stage-template identity. Conditional fully charged finite-state tables give fixed absolute epsilon accuracy for F_N x/N on dyadic bounded represented inputs, with O(N log N/log log N) word work. Bottom-leaf-only tables remain FFT-scale, and polynomial complete grouped tables cannot give linear online work in this family.
Model/guards/costs: model: Dyadic N, |x_j|&lt;=1; growing address-capable O(log N)-bit RAM; guarded phase/table generation and random access as declared. Historical complete-table construction, not a practical lazy cache.
error_contract: max |y-F_N x/N|&lt;=epsilon; not relative-l2 or exact output.
work_and_setup: Charge K outputs per table entry/query, all q^K entries and K log K preparation, O(N) phase work/storage, every grouped pass and all outputs. Precision printer remains an explicit premise.
Corrections/rejected extensions: corrections: The Q01 overlay is a separately reviewed successor and does not certify this historical implementation.
failed_subclaims: Uniform exact O(N) arbitrary-complex DFT from this complete-table design.
Treating lazy misses, K-valued lookups, or coefficient printing as free.</t>
  </si>
  <si>
    <t>proof_recheck: Full statements/proofs/reviews read; independent all-size reasoning and fresh bounded checks. No inherited code executed.
fresh_check_key: ALG-028
Review record: research_cycle_2138/review17_approximation/PER_ID_OUTCOMES.json; SHA256 d232c10a78a5e9a87ca5c7543a6401641e5635c60781f5026a6c31635be46db4.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</si>
  <si>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Certified finite-word phase/table builder for this implementation; practical production executor and external priority.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Packet priority qualification: No priority assessment or upgrade in this consolidation.
Historical gaps and historical current-overlay text are preserved in the consolidated ledger and A:V.</t>
  </si>
  <si>
    <t>Constant-row approximation cannot become exact by uncharged full frame. Physical block map singular values differ from normalized summary map; no hidden free recovered inputs.</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</si>
  <si>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</si>
  <si>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accepted_scope: The full phase frame resolves identity and its shared exact aggregate is ordinary mixed-radix Cooley-Tukey at O(Q log Q) work. Normalized summary synthesis is unitary; finite-population covariance identities hold.
Model/guards/costs: model: Q=KM, supplied unit phases/roots and exact scalar arithmetic. Domain and input basis are specified for every norm or determinant statement.
error_contract: Exact full frame; partial-frame random estimator has mean-square (M-s)||x||2^2/s and fixed-subset operator error max(1,M/s-1). Wrapper bias can remain at s=M.
work_and_setup: Charge creation/inversion of summaries, all K/M transform banks, twiddles and outputs. No free input-recovery or separate scans omitted without the proven joint identity.
Corrections/rejected extensions: corrections: Recovered Phase5 original theorem and full independent frame review.
Local normalized transfer singular values are one; physical raw-block map has singular values 1/sqrt(K).
Determinant gates depend on raw, free-summary, normalized-summary, or padded coordinates.
failed_subclaims: Complete-bank exactness yields a new faster arbitrary-input FFT.
Rank/singular-value/determinant argument is a general arithmetic lower bound.</t>
  </si>
  <si>
    <t>proof_recheck: Full statements/proofs/reviews read; independent all-size reasoning and fresh bounded checks. No inherited code executed.
fresh_check_key: ALG-035
Review record: research_cycle_2138/review17_approximation/PER_ID_OUTCOMES.json; SHA256 d232c10a78a5e9a87ca5c7543a6401641e5635c60781f5026a6c31635be46db4.
Consolidation verifies mapping and hashes; it does not rerun all packet checks. No priority claim.</t>
  </si>
  <si>
    <t>remaining_obligations: A cheaper global output-only circuit and certified numerical realization are not supplied.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</si>
  <si>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["F030"]</t>
  </si>
  <si>
    <t>Necessary normal form, not unrestricted converse or cheap application. Supplied action arrays are genuine side information.</t>
  </si>
  <si>
    <t>[{"archive_relative_path":"master/fft_research_master_20261009/additions/0037_exact_seed_and_gates/review_weyl_monomial_batch/WEYL_CLASSIFICATION_AUDIT.md","sha256":"e8883d45965fab036f8caf136bac4176d41cdceced99da8049969b2e82359b46","inspection":"Attributed saved evidence; supplied research programs unrun in this review","bytes":12775}]</t>
  </si>
  <si>
    <t>proved_scoped | REVIEW-18 | Internal scoped outcome. Proof/certificate replay limits: historical_not_replayed: Original 267 recovery, 124 bank, 30 sharp-case counts
N128/N256 paired-Green constructor controls
source_limited: False
acceptance_type: independently reviewed narrowed core with explicit inherited replay/dependency limits</t>
  </si>
  <si>
    <t>accepted_scope: For invertible H over a field containing a supplied primitive Nth root, char(K) not dividing N, genuine monomial conjugates HSH^-1 and HDH^-1 force H=Mout(I_c tensor F_d^-)Min with cd=N and exactly d nonzeros per row/column. Supplied sparse action arrays plus one genuine nonzero calibration permit an O(N) endpoint plan. Correct P^T/Q bank orientation yields m dP dQ&gt;=N.
Model/guards/costs: representation_and_endpoint_guards: Exact genuine action arrays or their construction cost; calibrated scalar; invertible monomial endpoints
Necessary form only; N may be composite; no square-root normalization
P^T seed obtainable by one forward P basis-vector query; no free inverse/transpose evaluator
Corrections/rejected extensions: rejected_or_unlicensed_claims: Unrestricted converse for arbitrary monomial-ended Fourier batches
Action extraction from opaque H for free
Uniform fast evaluation of the retained arbitrary-input Fourier batches
Constructor sections 7–8 automatically accepted by the earlier bounded review</t>
  </si>
  <si>
    <t>proof_review: ### ALG-045: monomial Weyl interfaces
The primitive Nth root gives simple clock spectrum and irreducibility. Commuting permutation parts are jointly transitive; the shift permutes equal-length clock cycles transitively. The cycle spectra partition the roots into residue classes, with a unique product-one cycle. Weighted eigenvector recurrence gives H=Mout(I_c tensor F_d^−)Min, cd=N, uniform d-support in every row and column. Following the shift labels residues without discrete logarithms. One genuine nonzero calibration fixes the unavoidable common scalar. The O(N) recovery is an endpoint plan from supplied genuine action arrays, not dense matrix emission or extraction of actions from an opaque circuit.
The bank equations are BT1=A1B and BT2=A2B. P is handled through H=P^T with U=A2^T,V=A1^T; one forward P basis-vector query supplies its calibration entry. The row-support product proves m dP dQ≥N. N=p²,m=p has the stated prime-square consequence; intermediate dyadic divisors can distribute the support burden. The unrestricted converse is false.
Fresh: 84 calibrated/reweighted recoveries, six actual mixed-radix bank/orientation cases attaining equality, and three guard counterexamples. Constructor sections 7–8 were read and finite bank controls checked, but their extra all-parameter routing/Green-layer assertions are not silently added to this row’s inherited sections-1–6 acceptance.
fresh_checks: bank_orientation_and_sharp_support_cases: 6
exact_recoveries: 84
negative_controls: 3
scalar_calibration_tested: True
Review record: research_cycle_2143/review18_interfaces/PER_ID_OUTCOMES.json; SHA256 de9762e707d29e72c766c75f6622d2c9a1e873c9ac9fc561eaec4a2d7da97723.
Consolidation verifies mapping and hashes; it does not rerun all packet checks. No priority claim.</t>
  </si>
  <si>
    <t>remaining_obligations: Cheap certified actual Green exterior evaluators or supplied genuine actions remain a separate construction problem.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</si>
  <si>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["F031"]</t>
  </si>
  <si>
    <t>Does not make the remaining Fourier cheap or show every matrix has this grammar.</t>
  </si>
  <si>
    <t>[{"archive_relative_path":"master/fft_research_master_20261009/additions/0155_material_coverage_and_new_results/reviews/review_bruhat_v23/REVIEW.md","sha256":"c06d430e42954fabf35d2791dda691f3a728f32b124bd620623f8cc7381c7bd1","inspection":"Attributed saved evidence; supplied research programs unrun in this review","bytes":8224}]</t>
  </si>
  <si>
    <t>proved_scoped | REVIEW-18 | Internal scoped outcome. Proof/certificate replay limits: historical_not_replayed: Original 120 seeded words and N17 full-kernel experiments
Nested v22/earlier archives and original implementation behaviors
source_limited: False
acceptance_type: independently reviewed narrowed core with explicit inherited replay/dependency limits
Source identity/access boundary: 
Documented sanitized exports: c06d430e42954fabf35d2791dda691f3a728f32b124bd620623f8cc7381c7bd1. Original-byte gaps remain preserved.</t>
  </si>
  <si>
    <t>accepted_scope: Odd prime parameter length: SL2 lower Borel (b=0) is monomial; b!=0 has the explicit chirp/dilation/Fourier Bruhat kernel. Scalar-aware word folding costs O(t+N) plus at most one Fourier application for fresh t-letter input. Unique LUL triple is (1,-1,1).
Model/guards/costs: representation_and_endpoint_guards: Parameter-field inverses in exponents distinguished from coefficient-field arithmetic
Supplied primitive root; nonzero Gauss scalar; O(N) root/character/inverse-table preparation charged
Exact accumulated projective scalar retained; endpoint transformations cost O(N)
Corrections/rejected extensions: rejected_or_unlicensed_claims: Cost independent of an unbounded fresh word length
Fourier-hard used as a general Omega(N log N) lower bound
Composite-ring or higher-dimensional classification</t>
  </si>
  <si>
    <t>proof_review: ### ALG-046: metaplectic word compiler
For odd prime parameter length, direct SL2 multiplication verifies the b=0 lower-Borel monomial representative and the b≠0 Bruhat representative with kernel omega^((d x²−2xy+a y²)/(2b)). Parameter-field inverses in exponents are distinct from coefficient-field divisions. The root is primitive and the Gauss scalar is nonzero. Big-cell operators and Fourier reduce to each other with O(N) endpoint work. This is relative equivalence, not an arithmetic lower bound.
The projective factor is 1 when either factor is Borel, N when both are big-cell but their product is Borel, and chi(f/(2be))G otherwise. Folding parameters and this scalar must read all t letters. Tables, phases and Gauss sum are charged in O(N), then the total is O(t+N) plus at most one Fourier application. The unique LUL triple is (1,−1,1) in the specified convention. No composite-ring, higher-dimensional, arbitrary-operator or adaptive extension is accepted.
Fresh: all 480 representatives over parameter primes 3,5,7; all 14,976 ordered products at 3 and 5; 495 LUL triples; and 15 words through length 30 with their exact accumulated scalar.
fresh_checks: LUL_triples: 495
exact_SL2_representatives: 480
exact_projective_pair_products: 14976
fresh_word_lengths: 1
2
5
11
30
paid_scalar_words: 15
Review record: research_cycle_2143/review18_interfaces/PER_ID_OUTCOMES.json; SHA256 de9762e707d29e72c766c75f6622d2c9a1e873c9ac9fc561eaec4a2d7da97723.
Consolidation verifies mapping and hashes; it does not rerun all packet checks. No priority claim.</t>
  </si>
  <si>
    <t>remaining_obligations: A cheaper evaluator for the surviving Fourier-equivalent factor is not constructed.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</si>
  <si>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["F144"]</t>
  </si>
  <si>
    <t>["FUS-07","FUS-08"]</t>
  </si>
  <si>
    <t>Independent audit accepts exact identity, minimax correction and conditioning refinement.</t>
  </si>
  <si>
    <t>Coordinate leverage sqrt(1−q/M) is not minimax over all inputs. Adaptive sketch-only zero transcript needs &gt;=M rank-N/M observations; direct raw reads outside. No near-subspace numerical membership certificate.</t>
  </si>
  <si>
    <t>[{"archive_relative_path":"master/fft_research_master_20261009/additions/2020_2027/hero1_phase14/HERO1_PHASE14_AUDIT.md","sha256":"a313395ea0fee6ffd5fc0405c457ff4e30a7ee26ea2dbd118326dcf120450566","inspection":"Attributed saved evidence; supplied research programs unrun in this review","bytes":18700}]</t>
  </si>
  <si>
    <t>proved_scoped | REVIEW-04 | Internal scoped outcome. Proof/certificate replay limits: verification_limits: Historical full Fourier/decoder replay not rerun; fresh finite-field frame checks do not certify analytic positivity.
source_outcome: available_verified_export
missing_assigned_source: False</t>
  </si>
  <si>
    <t>accepted_scope: Complex projector/energy theorem, fixed proper-frame minimax error 1, stationary conditioning and exact q=M all-input factorization at charged FFT-scale work.
Model/guards/costs: historical_model_preserved_subject_to_current_scope: Exact complex supplied constants; finite precision requires separation/stability theorem.
Corrections/rejected extensions: rejected_claims: outcome: failed
claim: A fixed proper frame guarantees relative error below one for all inputs.
outcome: failed
claim: Same-clock address collision proves equal values or arithmetic reuse.
outcome: failed
claim: Full-frame projectors never commute even at M=q=1.</t>
  </si>
  <si>
    <t>fresh_checks: checks/CHECK_RESULTS.json#ALG-065
Review record: research_cycle_2057/review04_open_targets/OUTCOMES.json; SHA256 62e8c6ae127d9bb122e92baaece1bcf19d09ab14c2102eee7823f3a273691e13.
Consolidation verifies mapping and hashes; it does not rerun all packet checks. No priority claim.</t>
  </si>
  <si>
    <t>residual_obligations: Need a faster complete full-rank coefficient/short-FFT/scan pipeline, not only fewer scans.
Need rigorous numerical energy and output error enclosures; rounded subtraction does not certify omission.
Adaptive raw-input frame choices are outside fixed-frame/sketch-only lower bounds.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</si>
  <si>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["F133"]</t>
  </si>
  <si>
    <t>N=15G,G=2^t over suitable supplied prime field/root: Good–Thomas 15 codelet 81 adds25 multiplies, full A=15Gt+81G,M=(15G/2)t+10G+15. Saves22G−14 field ops versus stated nested Cooley–Tukey. Fourier F_AB monomial-equivalent to F_A tensor F_B iff gcd(A,B)=1 via cross-ratio orders.</t>
  </si>
  <si>
    <t>New theorem and cost ledger read statically, classical identity consistent; reported tests not rerun.</t>
  </si>
  <si>
    <t>No asymptotic improvement. Finite comparisons cannot substitute for generic root availability or bit analysis. OpenAI challenge placeholder is not evidence that its separate solution proof is absent/invalid.</t>
  </si>
  <si>
    <t>[{"archive_relative_path":"library_delta_extracted/fft_hero1_phase27_20261010/fft_hero1_phase27/THEOREM.md","sha256":"64d6760e8916cbe205bafcb6b1e2537fcb8c21addb686e60a2b4cac76a630757","inspection":"Attributed saved evidence; supplied research programs unrun in this review","bytes":9373},{"archive_relative_path":"library_delta_extracted/fft_hero1_phase27_20261010/fft_hero1_phase27/COST_LEDGER.md","sha256":"65e1012eefbd6c99f7d9a8552f6de9f35594fc6d1ef23ce35003a6b96fa7849c","inspection":"Attributed saved evidence; supplied research programs unrun in this review","bytes":2936}]</t>
  </si>
  <si>
    <t>reviewed_exact_scope_and_report: # ALG-067 — proved_scoped, with a cost-quantifier correction
Fresh verdict: accept the all-input CRT identities, displayed codelets, warm-operation upper bounds and exact savings against the specified comparator. The universal assertion that the displayed codelet always has exactly 25 nonidentity multiplications is false without an additional field/root guard. It is exact in the two named implementation fields.
## Model and algebra checked
Let p be prime, N=15G divide p−1, G=2^t, and ω have exact order N. Addition/subtraction and each nonidentity scalar multiplication cost one field operation; root preparation, indexing, memory traffic and bit cost are separate.
The 3-point formula uses s=x1+x2, d=x1−x2, a=x0+((w+w²)/2)s, b=((w−w²)/2)d, and outputs x0+s,a+b,a−b. Expanding verifies all coefficients and gives six additions and at most two multiplications. The displayed 5-point even/odd formula similarly expands to the five exact Fourier rows; it uses seventeen additions and at most five multiplications. Composing five 3-point and three 5-point transforms yields 81 additions and at most 25 multiplications.
For coprime A,B, CRT input j=e_A u+e_B v and output k=Br+As yield ω^(jk)=(ω^B)^(ur)(ω^A)^(vs). This proves the no-twiddle tensor factorization for all inputs. The stated conventional CT indexing pays (A−1)(B−1) nonidentity twiddles, since 0&lt;uq&lt;AB at every nonzero cross index. With the same short codelets, inner and outer savings total 8G+14(G−1)=22G−14.
The radix-two recurrence with identity twiddles omitted gives A2=Gt and M2=Gt/2−G+1. Hence the displayed warm bounds are A=15Gt+81G and M≤15Gt/2+10G+15. These are exact under the source's fixed multiplication-slot accounting, or under nonidentity accounting when none of the short-codelet coefficients equals 1. The asymptotic cost is still Θ(N log N).
The monomial-equivalence iff gcd(A,B)=1 proposition is valid: diagonal row/column factors cancel in cross-ratios, F_AB has a cross-ratio of exact order AB, whereas tensor-product cross-ratios have order dividing lcm(A,B). No more general circuit impossibility follows.
Model/guards/costs: historical_model_preserved_subject_to_current_scope: Exact field-operation model counting every nonidentity constant multiplication; supplied prime/root.
Corrections/rejected extensions: failed_subclaims: Universal exact25 nonidentity multiplications without field/root restriction.
cost_quantifier: Warm counts are upper/fixed-slot counts without extra field/root guards; F61, N15, omega12 uses 22 nonidentity multiplications, not universally 25. Named implementation fields retain their exact counts.</t>
  </si>
  <si>
    <t>review_basis: Warm all-input identities and counts independently checked; exact nonidentity count repaired to upper/fixed-slot count for unrestricted field/root, with F61 countercontrol.
Review record: research_cycle_2055/review01_source_evidence/row_outcomes.json; SHA256 c039e07b50636fb53855a1d55c224e6678bed4abb1479bbb889a1b14af0da771.
Consolidation verifies mapping and hashes; it does not rerun all packet checks. No priority claim.</t>
  </si>
  <si>
    <t>remaining_obligations: Correct universal exact-nonidentity-count wording.
Cold implementation benchmarks not replayed; bit/root-generation/traffic costs remain separate.
Current supplement treatment: 
Packet priority qualification: No priority assessment or upgrade in this consolidation.
Historical gaps and historical current-overlay text are preserved in the consolidated ledger and A:V.</t>
  </si>
  <si>
    <t>["F098"]</t>
  </si>
  <si>
    <t>Both-affine products require three seeds, not two. Relation discovery and planning paid; corrupt anchor not authenticated by metadata. Scalar scheduler objective not bit-cost optimum.</t>
  </si>
  <si>
    <t>[{"archive_relative_path":"master/fft_research_master_20261009/library/canonical_sources/86c1119ba0e470e2__INDEPENDENT_REVIEW.md","sha256":"86c1119ba0e470e2c808086f1e343894e295ec4e0917410589038e51ca623713","inspection":"Attributed saved evidence; supplied research programs unrun in this review","bytes":5545},{"archive_relative_path":"master/fft_research_master_20261009/library/canonical_sources/910de7944d36c824__INDEPENDENT_REVIEW.md","sha256":"910de7944d36c824c69e699659315bfc176e6b42a5bfabf8b79dc56c123e7315","inspection":"Attributed saved evidence; supplied research programs unrun in this review","bytes":9409},{"archive_relative_path":"master/fft_research_master_20261009/library/canonical_sources/65eaef1e9c9049a5__README.md","sha256":"65eaef1e9c9049a58fb028c891c0bd5e40e7e3ec693b71d9e28f17c5a500187c","inspection":"Attributed saved evidence; supplied research programs unrun in this review","bytes":8947}]</t>
  </si>
  <si>
    <t>accepted_scope: Exact fixed-width resolvent intertwining; sparse-defect cold/related queries; fixed-degree multi-parent integer trajectories; coordinate-observed rank-one cyclic feedback and gain reuse.
Model/guards/costs: model: Supplied exact roots/fields or canonical digit integers; fixed band/degree; all relation metadata verified; trusted cached anchor/product values; nonzero solver/closure denominators.
cost_ledger: Paid first transform, O(N) relation/preparation/solve per resolvent query; O(N(s+1)) verified sparse defects; product seed prefix of degree dA+dB plus one; graph injections remain separately paid; bit/index/output/circuit-printing costs separate.
Corrections/rejected extensions: rejected_or_not_established: Both-affine products are not determined by two seeds; mixed second difference control is -12.
Key checks do not authenticate corrupted anchors.
Scalar scheduling is not bit-optimality or same-backend runtime proof.
Arbitrary dense observation/cold data need not have the cheap preparation or sparse defect.
source_corrections: Historical oversized signed-buffer guard repaired; retained as source evidence rather than a new patch.</t>
  </si>
  <si>
    <t>fresh_checks: passed: True
resolvent_sparse_defect_cases: 24
feedback_cases: 30
both_affine_missing_mixed_term: -12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</si>
  <si>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General fresh-input transform construction, numerical stability, production validation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</si>
  <si>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["F101"]</t>
  </si>
  <si>
    <t>No free basis/rank recognition, input read, cache population, subscriptions, stale keys, memory or first transform. Wrong cross-term omission when both operands change gives incorrect output.</t>
  </si>
  <si>
    <t>[{"archive_relative_path":"master/fft_research_master_20261009/library/canonical_sources/0bf1ba9d8091d2f5__RESEARCH.md","sha256":"0bf1ba9d8091d2f5e7479783623a14b2a1e27055e93ffd6071a1e1f2cbb05a37","inspection":"Attributed saved evidence; supplied research programs unrun in this review","bytes":12383},{"archive_relative_path":"master/fft_research_master_20261009/library/canonical_sources/ad60dca00f5e729d__README.md","sha256":"ad60dca00f5e729daedf578fbd6df8be120a0c60f56c58134baed7f6a0aff257","inspection":"Attributed saved evidence; supplied research programs unrun in this review","bytes":3366},{"archive_relative_path":"master/fft_research_master_20261009/library/canonical_sources/ce8b2e31e08f1fb8__README.md","sha256":"ce8b2e31e08f1fb85c060cb0bdd6419227be337a30e16c6b88344d5921846a50","inspection":"Attributed saved evidence; supplied research programs unrun in this review","bytes":3137}]</t>
  </si>
  <si>
    <t>accepted_scope: Classical exact ring low-rank/sparse-edit identities; full four-term persistent convolution; selected coefficient/bin subscriptions; exact dynamic bit products.
Model/guards/costs: model: Supplied/verified relations, immutable trusted basis/core caches; exact ring algebra distinct from float64 convolution engine.
cost_ledger: O(rN log N+MrN) basis batch after discovery; O(sN) all-bin edits; full convolution O(N(1+rA*rB+rA*kB+kA*rB)+kA*kB); new basis/core FFTs, calibration, history, copies and all outputs paid; bit flip O(n) with paid prior product.
Corrections/rejected extensions: rejected_or_not_established: Omitting edits-by-edits term is wrong.
Sparse-input merger uses an unimplemented hypothetical exact backend for its stronger bound.
No universal native runtime or arbitrary fresh multiplication improvement.</t>
  </si>
  <si>
    <t>fresh_checks: passed: True
four_term_cases: 120
cross_term_negative_controls: 59
alternating_bit_edits: 200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</si>
  <si>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Error-certified numeric executor and matched hardware comparisons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</si>
  <si>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["F100","F104"]</t>
  </si>
  <si>
    <t>Two arbitrary complex inputs cannot be injectively linearly packed into one same-sized complex vector. Tuned real FFT baseline may beat packing. Float cancellation, dtype/stride guards, stale plans and empirical crossover must be checked.</t>
  </si>
  <si>
    <t>[{"archive_relative_path":"master/fft_research_master_20261009/library/canonical_sources/e5e5c4d8a0fae96f__README.md","sha256":"e5e5c4d8a0fae96fb4040c6170c77a23cf71d48f594d697f38f4300a879aa510","inspection":"Attributed saved evidence; supplied research programs unrun in this review","bytes":5288},{"archive_relative_path":"master/fft_research_master_20261009/library/canonical_sources/4bdb965b811b5f29__README.md","sha256":"4bdb965b811b5f29167fb816ea2a6269c5e541a18eff5eb5bd37bb7f6e4c2365","inspection":"Attributed saved evidence; supplied research programs unrun in this review","bytes":5056},{"archive_relative_path":"master/fft_research_master_20261009/library/canonical_sources/e00564ed7ae51bde__HARDENING_NOTES.md","sha256":"e00564ed7ae51bde7409ffdfd07691bef46c69fc013ff6cb7fe51fc3b7efd995","inspection":"Attributed saved evidence; supplied research programs unrun in this review","bytes":4990}]</t>
  </si>
  <si>
    <t>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</si>
  <si>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</si>
  <si>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accepted_scope: Classical lazy linear Fourier views, exact repeated-node cache identities and two-real-input packing; historical selective-leaf empirical scope; corrected query-engine accounting.
Model/guards/costs: model: Workload-specific scalar/word/numerical programs; exact cache equality or explicitly probabilistic fingerprint guard; q outputs cost Omega(q).
cost_ledger: Available-history query O(q[1+min(H,r+k)]); missing-history O(q[1+r+k]); preparation, projection/promotion, union/copy and calibration paid. Recorded iid fixed-alphabet whole-block mean count remains Theta(N log N).
Corrections/rejected extensions: rejected_or_not_established: No injective linear packing of two arbitrary complex N-vectors into one complex N-vector.
Hash guards are not collision-free proofs.
Historical benchmark and numerical tests not rerun; no universal tuned speedup.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</si>
  <si>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fresh_checks: passed: True
exact_occupancy: N: 2
expected_butterflies: 1
N: 4
expected_butterflies: 15/4
N: 8
expected_butterflies: 679/64
numerical_real_packing_max_error: 9.559374836295625e-14
production_timing_replayed: False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</si>
  <si>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remaining_obligations: Full source/review body of 15:35 whole-block-cache supplement is unresolved in this packet; recorded acceptance preserved but not freshly fully reread.
Production numerical stability and complete heap/traffic guarantees remain unestablished.
Current supplement treatment: current_overlay: proof: 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
priority: 
remaining_obligations: No new current closure; historical limitations remain.
overlay_status: recorded_acceptance_preserved_with_full_supplement_body_unavailable
Packet priority qualification: No priority assessment or upgrade in this consolidation.
Historical gaps and historical current-overlay text are preserved in the consolidated ledger and A:V.
[2026-10-10 22:15 UTC; source-evidence addendum] The 15:35 whole-ordered-block cache supplement and its full independent review are now recovered and fully read at canonical SHA-256 60efd612850f431a13e29f31cc3019b8b3539e54ccce0d5130dfa8a5713b833d and eae4107b2a7366b7df44932be688cf491e90d59ae686fbcaeca8843842478890. They match the saved fixed-q dyadic occupancy, charged planning, live-storage and cold-table scope. The separate JSON receipt is a declared normalized export: canonical 02ace1b320ce070dcf956e772cba200d2000b98f127f5493d246abf097ee3a81, recovered 0473a03072b549a95228eb5f57aa7a2ec0fc0b3f403db88777a8bb691eb73cde. Historical REVIEW-20 absence remains in its snapshot but is no longer current. Outcome remains proved_scoped; no new runtime, implementation, exact-word, bit-cost or priority claim, certificate replay, or research identity is added.</t>
  </si>
  <si>
    <t>["F102"]</t>
  </si>
  <si>
    <t>Elementary general backend not asymptotically competitive. Coefficient convolution wider than digits. Cached numerical vs coefficient formats have different bit widths; scalar MST not bit-optimal.</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</si>
  <si>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review","bytes":5867},{"archive_relative_path":"master/fft_research_master_20261009/library/canonical_sources/2afbf02d55f2c55e__INDEPENDENT_REVIEW.md","sha256":"2afbf02d55f2c55e2b1bd73cd3eebcce8ec777cc216c42f8a98adf9392dab5e2","inspection":"Attributed saved evidence; supplied research programs unrun in this review","bytes":5280},{"archive_relative_path":"master/fft_research_master_20261009/library/canonical_sources/33cb0a98b2111c2d__README.md","sha256":"33cb0a98b2111c2d60c649ee5ef38008e720fccfc5e01b01219c416108d70817","inspection":"Attributed saved evidence; supplied research programs unrun in this review","bytes":9153},{"archive_relative_path":"master/fft_research_master_20261009/library/canonical_sources/5618cf3cc85e3f2b__README.md","sha256":"5618cf3cc85e3f2be74758079414aa8f26e80ddf66b193a237543968e33b870e","inspection":"Attributed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</si>
  <si>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Exact fixed-structure digit products with carries; possibly composite Fermat-like principal-root backend; sparse numeric/coordinate correction identities.
Model/guards/costs: model: Canonical base-beta digits; m dyadic&gt;=2n-1; t positive multiple m/2; P=2^t+1&gt;C; exact ring arithmetic; supplied input bounds, no prime-search/CRT oracle.
cost_ledger: O(s(n+m)) digit kernels plus scans; wide convolution coefficients separate. General backend O(mt log m+m M(t)+n K²) bits with O(mt) bit workspace; t=Theta(n) at fixed radix; scalar graph objective not bit-cost optimum.
Corrections/rejected extensions: rejected_or_not_established: No competitive general multiplication exponent or linear-bit-space conclusion.
Raw-coefficient and normalized-digit cache widths are different.
Keys do not authenticate arbitrary cache corruption.</t>
  </si>
  <si>
    <t>fresh_checks: passed: True
nontrivial_principal_root_sums: 89
exact_ring_convolutions: 20
signed_baseline_steps: 64
composite_modulus: 2^32+1 divisible by 641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</si>
  <si>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Full production digit/backend audit and competitive performance not newly executed.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</si>
  <si>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["F120"]</t>
  </si>
  <si>
    <t>Deferred DIF returns selected probes then completes exact radix-two FFT without repeated butterfly arithmetic; Green-conjugated probe and fixed-batch backup counts valid. Good–Thomas mixed-radix uses classical coprime split.</t>
  </si>
  <si>
    <t>Exact supplied compatible field/root plus stricter Green diagonal and closure guards.</t>
  </si>
  <si>
    <t>Independent audit accepts scheduling mathematics, reports concrete API/domain defects.</t>
  </si>
  <si>
    <t>Green constructor can reject invertible N16/GF17 due zero diagonal. Calling full then preview produces wrong DC unless guard repaired; intended preview then full valid. Generic input gets detector overhead.</t>
  </si>
  <si>
    <t>[{"archive_relative_path":"master/fft_research_master_20261009/additions/0155_material_coverage_and_new_results/reviews/review_hero1_phase24/PHASE24_AUDIT.md","sha256":"ad26058648363d6c6cec032b025b1b4ee71326977ffa692580acf7bf97d059c5","inspection":"Attributed saved evidence; supplied research programs unrun in this review","bytes":18093},{"archive_relative_path":"master/fft_research_master_20261009/additions/0155_material_coverage_and_new_results/reviews/review_hero1_phase24/source/fft_hero1_phase24/NEGATIVE_GATE.md","sha256":"1da0c9080dcd341a5e9a257478e6ea97cc964458da80b9bd6372358f0c3ddcec","inspection":"Attributed saved evidence; supplied research programs unrun in this review","bytes":1516},{"archive_relative_path":"master/fft_research_master_20261009/additions/0155_material_coverage_and_new_results/reviews/review_hero1_phase24/source/fft_hero1_phase24/THEOREM.md","sha256":"2024b0f783479cc7733fce7de4e997ade5871a0d61a03eaa7efe525025c1fe06","inspection":"Attributed saved evidence; supplied research programs unrun in this review","bytes":9968},{"archive_relative_path":"master/fft_research_master_20261009/additions/0155_material_coverage_and_new_results/reviews/review_hero1_phase25/PHASE25_AUDIT.md","sha256":"c59cd20da8cd887df637750cf5aa04fbf99c55fa8c35b7502035f70f8a2bd938","inspection":"Attributed saved evidence; supplied research programs unrun in this review","bytes":16178},{"archive_relative_path":"master/fft_research_master_20261009/additions/0155_material_coverage_and_new_results/reviews/review_hero1_phase25/source/fft_hero1_phase25/THEOREM.md","sha256":"a9e80e39676542d78ab3d4c0f4f67257e6f5af3b8b5a22c1f7ac3c4d72bdf04d","inspection":"Attributed saved evidence; supplied research programs unrun in this review","bytes":9675}]</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</si>
  <si>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No new task-level proof acceptance at this checkpoint; use the explicitly historical statement and scope.</t>
  </si>
  <si>
    <t>Known pruning/deferred-computation engineering; no new asymptotic or historical-priority claim. The accepted reverse cyclic-solver repair is a scoped mathematical specification; supplier integration, lifecycle handling and complete costs remain open.</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</si>
  <si>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No new current closure; historical limitations remain.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</si>
  <si>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ad26058648363d6c6cec032b025b1b4ee71326977ffa692580acf7bf97d059c5, c59cd20da8cd887df637750cf5aa04fbf99c55fa8c35b7502035f70f8a2bd938. Original-byte gaps remain preserved.</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</si>
  <si>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accepted_scope: Exact deferred DIF/Good–Thomas fixed-graph preview-then-complete schedules, backup counts, Green probe identity and fully certified structured branch with paid ordinary fallback.
Model/guards/costs: model: Compatible exact supplied roots; stricter local/closure guards for Green wrapper; nonempty fixed query batches; intended lifecycle, separately charged setup/index/storage.
cost_ledger: Literal DIF 3N log2 N/2; backup N-q; ten probes 49N/8-12 plus30 conversions. GT3 literal (9/2)G log2 G+5G+3 saves 2(G-1) products vs specified CT, both Theta(N log N).
Corrections/rejected extensions: rejected_or_not_established: Full-then-preview is unsafe in historical API.
Invertible Green matrix can have invalid local diagonals before fallback.
Source total-field counters omit some setup/compiler work.
No universal speedup; native comparison remains stronger in recorded tests.
source_corrections: N16/GF17 and N12/GF13 zero-diagonal counterexamples retained.
GF7 triple identity exception retained.</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</si>
  <si>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fresh_checks: passed: True
preview_completion_schedules: 340
ten_probe_counts: N: 16
field_ops: 86
N: 32
field_ops: 184
N: 64
field_ops: 380
N: 128
field_ops: 772
N: 256
field_ops: 1556
N: 512
field_ops: 3124
N: 1024
field_ops: 6260
guard_counterexamples: N: 16
p: 17
P_zero_diagonal: 11
L_zero_diagonal: 3
N: 12
p: 13
P_zero_diagonal: 8
L_zero_diagonal: 5
full_then_retransform_DC_at_N16: 16
good_thomas_exact_vectors: 32
wrong_output_layout_controls: 32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</si>
  <si>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remaining_obligations: Lifecycle repair, guarded fallback-before-Green-setup and complete production cold ledger remain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</si>
  <si>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["F121"]</t>
  </si>
  <si>
    <t>Independent audit accepts scoped classical tolls and field counts.</t>
  </si>
  <si>
    <t>No finite-field transfer of magnitude lower bounds, no unrestricted arithmetic lower bound, no reason arbitrary growing-arity Fourier gate costs one scalar operation.</t>
  </si>
  <si>
    <t>[{"archive_relative_path":"master/fft_research_master_20261009/additions/0155_material_coverage_and_new_results/recovered_originals/e202748f566af108__THEOREM.md","sha256":"e202748f566af1087dad79fe096d3f7db940b1a8a26c1e4e3474258191b41394","inspection":"Attributed saved evidence; supplied research programs unrun in this review","bytes":10081},{"archive_relative_path":"master/fft_research_master_20261009/additions/0155_material_coverage_and_new_results/reviews/review_hero1_phase26/PHASE26_AUDIT.md","sha256":"452abe0aa0377541d69bbf20be87f55b8b80370f536e5daa88829b665a1a7a22","inspection":"Attributed saved evidence; supplied research programs unrun in this review","bytes":13053}]</t>
  </si>
  <si>
    <t>[2026-10-11; primary-source target-model audit] Keep these lower bounds model-restricted. Morgenstern concerns unnormalized bounded-coefficient scalar linear computation; normalization alone does not evade Ailon’s applicable scale-insensitive conditioned bound. Ailon 2013 uses exactly N live complex coordinates and 2x2 unitary gates; the conditioned theorem bounds every prefix condition number, with separately restricted workspace variants. These do not automatically lower-bound rounded/data-indexed growing-word integer-RAM algorithms. Preserve the existing toll statements and unranked/classical status; no new theorem, discovery count or priority upgrade. Source: Library libfile_f3f150b6bdb881919bf568fa32b389e0; archive SHA256 9887536c1b968e698b9ceb7ddf371d269cec1f0d5577c4e2e97c23ec5fa1c2c2; independently checked report SHA256 88c9a0b2886580c6dab6460e528c7c55398a988d11820154749b36665cfa7972.
Prior dated record, preserved verbatim:
Q06: Proof closed. Macro compiler retained; paid dyadic prefix balancing added in S1.</t>
  </si>
  <si>
    <t>Attributed Ailon/Morgenstern model-restricted lower-bound inputs and finite-circuit counts; no independent discovery credit. Their exact hypotheses must be matched before comparison with represented-input growing-word evaluation. No new lower-bound theorem or priority promotion.</t>
  </si>
  <si>
    <t>Any attempted exclusion of rounded/data-indexed growing-word RAM algorithms needs a theorem matching that model. Retain normalization, permitted gates, live coordinates/workspace and prefix-condition-number hypotheses. These classical bounds do not automatically transfer to arbitrary finite fields or unrestricted arithmetic; non-Fourier compiler work is a separate Q06 obligation.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</si>
  <si>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452abe0aa0377541d69bbf20be87f55b8b80370f536e5daa88829b665a1a7a22. Original-byte gaps remain preserved.</t>
  </si>
  <si>
    <t>accepted_scope: Complex in-place arity entropy/determinant budgets and specified exact-field split-radix/lift count identities.
Model/guards/costs: model: Entropy normalized unitary N-register/no-extra-workspace; determinant unnormalized invertible bounded-entry gates; finite-field scalar counts separately.
cost_ledger: sum b log2 b&gt;=N log2 N; N lnN/2&lt;=sum b(ln C+ln b/2); split and radix2 A=Nlog2N, M=Nlog2N/2-N+1 under paid i. Literal lift adds Nlog2N/2 outside characteristic3 identity exception.
Corrections/rejected extensions: rejected_or_not_established: No unrestricted, finite-field or arbitrary-workspace lower bound.
max(1,raw) is not actual coefficient-height lower bound.
Gate-block saturation does not give free fixed-register permutations.
Q06 conditional macro theorem does not supply uncharged local gates.
source_corrections: Characteristic3 lift and characteristic7 triple exceptions; actual-height clamp correction.</t>
  </si>
  <si>
    <t>fresh_checks: passed: True
count_exponents_through: 128
characteristic_3_lift_exception: True
characteristic_7_triple_exception: True
coefficient_clamp_counterexample: H^2=2I, c^3=1/2 imply (cH)^3=H with 0&lt;c&lt;1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</si>
  <si>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[2026-10-11 22:48 UTC; independently accepted declared-cap resource refusal only]
[2026-10-11; independent bounded acceptance of STR-Q3 declared-cap refusal] Related Q06/STR-Q3 implementation obligation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ALG-080 model-restricted lower bounds remain unchanged. Independent review ZIP SHA256 df75e04ba28d9a234da5f4f4c2286a5d3df49582fdc5e594e49d1a56aaa34373.
Earlier dated history (preserved):
remaining_obligations: Concrete paid fast non-Fourier macro family and complete bit/numerical implementation remain separate.
Current supplement treatment: current_overlay: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Packet priority qualification: No priority assessment or upgrade in this consolidation.
Historical gaps and historical current-overlay text are preserved in the consolidated ledger and A:V.</t>
  </si>
  <si>
    <t>["F053"]</t>
  </si>
  <si>
    <t>Accepted scoped algebraic linearization.</t>
  </si>
  <si>
    <t>Boolean finite domains have no open-set argument; branch finding or zero denominator cannot be assumed away.</t>
  </si>
  <si>
    <t>[{"archive_relative_path":"master/fft_research_master_20261009/library/canonical_sources/a2601a42975c46c8__RESEARCH.md","sha256":"a2601a42975c46c8957a02d8b23ca8c8278cba59c1ebc69b0de69c1bf9ba2c7a","inspection":"Attributed saved evidence; supplied research programs unrun in this review","bytes":12935}]</t>
  </si>
  <si>
    <t>proved_scoped | REVIEW-18 | Internal scoped outcome. Proof/certificate replay limits: historical_not_replayed: Original 960 derivative cases, 504 matrix columns and source gate-count comparison
source_limited: False
acceptance_type: independently reviewed narrowed core with explicit inherited replay/dependency limits</t>
  </si>
  <si>
    <t>accepted_scope: A division-free size-s circuit computing a formal linear polynomial identity linearizes with at most 3s linear gates plus at most s constant preparation. Rational circuits need a valid basepoint; finite algebraic branching over an infinite field gives a nonuniform generic-path reduction. Current Q10/S5 separately supplies a continuous complex-homogeneous norm-preserving finite-probe adversary with exact Weyl covariance and relative error two.
Model/guards/costs: representation_and_endpoint_guards: Formal polynomial identity over any field; infinite-field function identity suffices
Every intermediate rational denominator must be nonzero at the basepoint; choosing it is charged
Finite algebraic branching; no free uniform path discovery, tables or bit primitives
Q10 concerns finite projective Weyl probe orbits and unrestricted continuous homogeneous maps
Corrections/rejected extensions: rejected_or_unlicensed_claims: Boolean or finite-field function agreement alone permits formal linearization
Restricted bounded-coefficient or conditioned lower bounds automatically transfer to extracted circuits
Q10 is a probabilistic/runtime lower bound for a fixed numerical implementation
Current Q10 overlay establishes equivalence to all original row statements</t>
  </si>
  <si>
    <t>proof_review: ### ALG-051: linearization and current nonlinear certification overlay
Extracting constants and degree-one parts linearizes a division-free size-s arithmetic circuit computing a formal linear polynomial identity in at most 3s gates and at most s constant preparations. It is valid as a formal identity over any field; agreement as functions on an infinite field suffices, but finite-field or Boolean function agreement does not. Rational circuits require a basepoint at which every intermediate denominator is valid; selecting that point and additional constants must be charged. A generic path in a finite algebraic decision tree over an infinite field yields a nonuniform circuit, without a free branch-discovery algorithm.
Current Q10/S5 is a separate continuous complex-homogeneous counterexample: projective distance to finitely many Weyl probe orbits gives an invariant phase equal to one on all probes and minus one on a disjoint orbit. Covariance, norms and scalar-orbit calibration then hold while relative error reaches two. This is not a randomized lower bound for a fixed implementation class. Fresh symbolic F4 Jacobians, finite-domain counterexamples and 90 numerical covariance/homogeneity checks support these distinct statements.
fresh_checks: Q10_max_error: 9.54054291641418e-14
Q10_probe_agreement_and_relative_error_two: True
Q10_projective_covariance_homogeneity_numerical_tests: 90
exact_symbolic_F4_Jacobian_entries: 32
finite_function_counterexamples: 2
rational_basepoint_guard: do not differentiate at any intermediate pole
Review record: research_cycle_2143/review18_interfaces/PER_ID_OUTCOMES.json; SHA256 de9762e707d29e72c766c75f6622d2c9a1e873c9ac9fc561eaec4a2d7da97723.
Consolidation verifies mapping and hashes; it does not rerun all packet checks. No priority claim.</t>
  </si>
  <si>
    <t>remaining_obligations: A global specified function class or all-input error control is needed for positive nonlinear certification.
Current supplement treatment: current_overlay: proof: Q10: Proof closed. Nonlinear calibration obstruction extended to every finite Weyl/scalar-closed probe family.
priority: Q10: Classical finite-set interpolation mechanism; verification gate.
remaining_obligations: Q10: No runtime lower bound for a specified implementation class. Implementation: Not applicable to abstract proof
current_overlay_binding: queue: Q10
proof: P05 S5
matching_reviews: R05
R23
proof_sha256: 02ec40df49f0585c57f98d3af7cbb9867216773f98a2998db9d51237fd69b787
Packet priority qualification: No priority assessment or upgrade in this consolidation.
Historical gaps and historical current-overlay text are preserved in the consolidated ledger and A:V.</t>
  </si>
  <si>
    <t>["F105"]</t>
  </si>
  <si>
    <t>Full output has Theta(Nlog N) bits. No bit-complexity breakthrough; huge constants, no practical win proved; alphabet cardinality alone does not imply logarithmic affine dimension.</t>
  </si>
  <si>
    <t>[{"archive_relative_path":"master/fft_research_master_20261009/additions/0155_material_coverage_and_new_results/constructions/restricted_tabulation/EXACT_RESTRICTED_NTT.md","sha256":"37ba83e95097b8217456cda82722405fc62e0987e1679084c6b22be4d93cc8ef","inspection":"Attributed saved evidence; supplied research programs unrun in this review","bytes":12455},{"archive_relative_path":"master/fft_research_master_20261009/additions/0216_review_completion_and_extensions/restricted_ntt_extensions/AUDIT_AND_EXTENSIONS.md","sha256":"21513b4313f1629a1a43e98259500fd08f3441439b8ede55a698c39230330126","inspection":"Attributed saved evidence; supplied research programs unrun in this review","bytes":17540},{"archive_relative_path":"master/fft_research_master_20261009/additions/0216_review_completion_and_extensions/restricted_ntt_second_audit/SECOND_AUDIT_AND_NOVELTY.md","sha256":"26d789dd10458ff9765ea84bf0bf7e9df7f687ed81d3fb377ad19fbd0387c1f5","inspection":"Attributed saved evidence; supplied research programs unrun in this review","bytes":20318}]</t>
  </si>
  <si>
    <t>proved_scoped | REVIEW-18 | Internal scoped outcome. Proof/certificate replay limits: historical_not_replayed: Original pruned-forward/inverse large test counts
Original bounded-word conversion emulation and recurrence enumeration through m4096
source_limited: False
acceptance_type: independently reviewed narrowed core with explicit inherited replay/dependency limits</t>
  </si>
  <si>
    <t>accepted_scope: With address-capable w=Theta(log N) RAM and bounded-word explicit F_(2^d), d=2^r, N=2^d-1, binary cyclic outputs take expected O(N log(d+2)) word work. Affine F2-dimension b gives expected O(N(b+1)log(d+2)), O(N) words. The separate additive-domain padding theorem gives deterministic O(L log log(L+2)) carryless polynomial multiplication for arbitrary L.
Model/guards/costs: representation_and_endpoint_guards: All field/table/basis/root/ordering/output costs charged; imported Cantor/Frobenius forward and compatible inverse theorems remain dependencies
Optional root search is Las Vegas; supplied root verified, generated root returned and defines transform
Dimension b is actual affine dimension, not log alphabet cardinality
Convolution visits only its additive subspace, not all ambient field points; inverse inputs must be compatible evaluations
Corrections/rejected extensions: rejected_or_unlicensed_claims: Complex Fourier or arbitrary-field-input extension
Bit-operation breakthrough despite Theta(N log N) output bits
Characteristic-two evaluation recovers integer carries
New asymptotic binary multiplication priority over the Cantor–Kaltofen plus tabulation deduction
Python big-integer controls demonstrate physical RAM speed</t>
  </si>
  <si>
    <t>proof_review: ### ALG-054: binary NTT and affine alphabets
Retain the address-capable w=Theta(log N) RAM, a bounded number of words per explicitly represented field element, d=2^r, N=2^d−1 and the supplied-root-versus-generated-root contract. The field tower, growing positional product tables, packed conversion recurrence, pruned tree and twiddles, full orbit expansion, primitive-root verification and cyclic ordering all have the stated charges. Optional root search is Las Vegas; exact outputs have no failure probability. A returned root defines the transform computed. Explicit full output occupies Theta(N log N) bits and Theta(N) words.
Affine discovery uses immutable basis labels and ordered pivot traversal. Linearity reduces affine F2-dimension b to b binary transforms plus the DC offset. Alphabet cardinality alone is not log-dimension. Arbitrary-length binary multiplication pads an additive domain, uses its compatible inverse transform, and needs no ambient-field-size array or cyclic root. It is carryless convolution: characteristic-two fields lose integer carries.
The primary [Frobenius additive FFT paper](https://arxiv.org/html/1802.03932), §§2–3 and Algorithms 3–4, was checked directly for the imported field/basis, pruning and inverse interfaces. The paper’s bit-cost theorem is not itself this packet’s word-table ledger. Those imported facts remain explicit dependencies, not newly formalized proofs. The [Cantor–Kaltofen paper](https://kaltofen.math.ncsu.edu/bibliography/91/CaKa91.pdf), pp. 1–2, confirms an algebra-uniform multiplication/addition bound. The source’s small-ring blocking/tabulation deduction consequently remains a valid same-time comparison, not a new binary multiplication priority claim.
Fresh: Cantor flags in degrees 1,2,4,8; 26 binary cyclic cases via independently evaluated Frobenius orbits; 20 affine cases; all 65,536 positional GF256 products; 189 packed vector division/inverse identities; 250 small-ring blocking identities and three negative scope controls. The imported pruned engine is not reimplemented, and Python big-integer algebra checks are not presented as physical RAM timing evidence.
fresh_checks: Cantor_flag_checked: True
Frobenius_orbits_checked: 364
affine_cyclic_vectors: 20
exact_F256_positional_products: 65536
finite_extension_degrees: 1
2
4
8
fresh_binary_cyclic_vectors: 26
imported_pruned_engine: not_reimplemented_or_formally_verified
negative_controls: nonbinary_Frobenius
alphabet_cardinality_not_log_dimension
characteristic_two_loses_integer_carries
packed_vector_division_inverse_cases: 189
runtime_claim: none
small_ring_blocking_recoveries: 250
Review record: research_cycle_2143/review18_interfaces/PER_ID_OUTCOMES.json; SHA256 de9762e707d29e72c766c75f6622d2c9a1e873c9ac9fc561eaec4a2d7da97723.
Consolidation verifies mapping and hashes; it does not rerun all packet checks. No priority claim.</t>
  </si>
  <si>
    <t>remaining_obligations: Imported pruned algorithms are not newly formalized; practical implementation, constants and broader novelty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</si>
  <si>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["F103"]</t>
  </si>
  <si>
    <t>Monte-Carlo confidence is not verification of this run or Las Vegas correctness. One coefficient error is not repaired by carry. Better correlated errors/modular methods remain possible.</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</si>
  <si>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</si>
  <si>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Strict sufficient coefficient error E&lt;1/2 gives exact integer rounding on the simultaneous good event; particular l1 sampler certificate forces integer tails into exact-input bypass.
Model/guards/costs: model: Unitary transform normalization; certified forward/inverse/numerical allowances; integer target; probabilistic event distinguished from verified error certificate.
cost_ledger: E=ea La B2+eb Lb A2+ea eb La Lb+ei(A2+ea La)(B2+eb Lb)+rho; certificate, norms, precision and carries paid.
Corrections/rejected extensions: rejected_or_not_established: Monte Carlo bounds do not establish this run or Las Vegas correctness.
Carries do not repair a wrong coefficient.
The rejected bridge is not a lower bound for correlated error, modular or other exact recovery.
source_corrections: Historical exhausted-iterator bug fixed; fresh list/generator result agrees at 628320.</t>
  </si>
  <si>
    <t>fresh_checks: passed: True
iterator_budget: 628320
strict_thresholds: 49/100 accepted
1/2 rejected
51/100 rejected
carry_error_persists: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</si>
  <si>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Actual interval/implementation error certification remains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</si>
  <si>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["F106"]</t>
  </si>
  <si>
    <t>Retained finite exact/conditional engineering results; broad novelty not claimed.</t>
  </si>
  <si>
    <t>Conditional saving 4.986133e−5 does not construct missing scalable core. Finite exact-width obstruction is specific topology, not all circuits.</t>
  </si>
  <si>
    <t>[{"archive_relative_path":"master/fft_research_master_20261009/library/canonical_sources/30685624bf922bb9__PROOF.md","sha256":"30685624bf922bb9d9f7ed4b0d367a660fe373cc9ee28fec33585bd8c7023e75","inspection":"Attributed saved evidence; supplied research programs unrun in this review","bytes":10524},{"archive_relative_path":"master/fft_research_master_20261009/library/canonical_sources/02848a53c8e718c2__README.md","sha256":"02848a53c8e718c256879bb8530cb4fa4993133a908a915b704b20d30ce68fcb","inspection":"Attributed saved evidence; supplied research programs unrun in this review","bytes":11529},{"archive_relative_path":"master/fft_research_master_20261009/library/canonical_sources/322ce017f4bd05a5__README.md","sha256":"322ce017f4bd05a5441f0d611a30adbb90c7cc2f7524455a8f6e130f7f7b109e","inspection":"Attributed saved evidence; supplied research programs unrun in this review","bytes":11441},{"archive_relative_path":"master/fft_research_master_20261009/library/canonical_sources/ccdba45f70f7ab2a__audit.md","sha256":"ccdba45f70f7ab2a70e0b4965c57dd25d9be7414be23fd7e71f606030e1421fd","inspection":"Attributed saved evidence; supplied research programs unrun in this review","bytes":10407},{"archive_relative_path":"master/fft_research_master_20261009/library/canonical_sources/3b3b0db72f077bef__FINISH_LINE_RESULT.md","sha256":"3b3b0db72f077bef1f4d1c2c253131278d1c2c9a9404938d936f74676d9df0b6","inspection":"Attributed saved evidence; supplied research programs unrun in this review","bytes":7211},{"archive_relative_path":"master/fft_research_master_20261009/library/canonical_sources/8eea380202a2ada7__PARAMETER_RETUNING_BREAKTHROUGH.md","sha256":"8eea380202a2ada76383ec659af320a82e5ab821dc24de0c1c812d63cc493c57","inspection":"Attributed saved evidence; supplied research programs unrun in this review","bytes":3973}]</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</si>
  <si>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PARTIAL PASS: exact plain/stacked integer-multiplication arithmetic independently reproduced from pinned recorded profiles; local interval and four-output identities, complete histogram accounting, exact moment contraction/next-grid rejection and all 47 numeric assembly slacks pass. Supplier programs were not executed. This is not an independently established all-size multiplication or FFT theorem. Historical PROOF status is preserved; pinned upstream later maintainer replay exists with explicit inherited-interface limits. No whole-row correctness or priority promotion.
[Current scope consolidated 2026-10-11 14:34 UTC]
Prior dated record, preserved verbatim:
No new task-level proof acceptance at this checkpoint; use the explicitly historical statement and scope.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</si>
  <si>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Known transform identities, search and published WHT mechanisms; no independent discovery rank. The scoped conditional-exponent audit verifies rational profile arithmetic only; it does not establish an all-size multiplication theorem, FFT transfer or priority.</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</si>
  <si>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No new current closure; historical limitations remain.</t>
  </si>
  <si>
    <t>review_missing | REVIEW-01 | Internal scoped outcome. Proof/certificate replay limits: full_historical_body_replay: False
Source identity/access boundary: source_sha256: 30685624bf922bb9d9f7ed4b0d367a660fe373cc9ee28fec33585bd8c7023e75
source_path: master/fft_research_master_20261009/library/canonical_sources/30685624bf922bb9__PROOF.md
export_path: 
export_sha256: 
state: intentionally omitted third-party upstream PROOF.md; redistribution/attribution packaging not established; catalogue claim and other scoped research sources retained
Documented sanitized exports: 322ce017f4bd05a5441f0d611a30adbb90c7cc2f7524455a8f6e130f7f7b109e. Original-byte gaps remain preserved.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</si>
  <si>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reviewed_exact_scope_and_report: # ALG-074 — review_missing, with proved scoped components and open targets
Fresh verdict: this broad multi-model row cannot honestly be promoted wholesale. All five available assigned bodies were read, including the correctly matching cancellation-aware audit. The intentionally omitted upstream PROOF.md (labelled hash30685624…) has not been recovered, and the exhaustive search completeness claims were not independently rerun. No failed search is converted into a general impossibility proof.
## What the source bodies actually say
The synthetic eight-coordinate rational target is a connected-support two-round DIF matrix M with M Mᵀ=4I and det M=256. The 37,144-candidate construction finds a16-addition baseline and a17-operation genuinely cancelling circuit; this is not all circuits. Its single-anchor restricted template has reported minimum24, but cannot express the baseline's useful sharing. The15-gate bounded SMT attempt times out, so the existence of a cheaper unrestricted circuit remains open. These historical finite-search results are retained as recorded claims, not fresh exhaustive proof acceptance.
The width16 topology report excludes deletion of one call from one fixed32-call butterfly schedule followed by at most two pair substitutions. The claimed210,833,760 labelled configurations leave556 reachability survivors, each with a one-register rank bottleneck. The mathematical bottleneck argument is sound: two H16 rows restricted to more than8 columns have rank2, whereas factoring their dependence through one scalar has rank≤1, even with endpoint monomial factors. Exhaustive enumeration and every saved certificate were not replayed here. Arbitrary31-call words and larger rewiring families remain unexcluded.
The two remaining linked files concern h24 retuning and reduced-center compression in an external exact-complex DFT framework. They are conditional compiler/network applications, not the same finite-field or rational circuit model. The local center identity is immediate: summing triple-incidence coordinates gives three times the redundant center; the replacement coefficient is |S∩T|/2−1/2. This does not freshly certify the external full compiler, tensor recurrence, exact-width or every-length interfaces.
Model/guards/costs: historical_model_preserved_subject_to_current_scope: Several distinct finite-field, real scalar and word-RAM models; incomparable without conversion.
Corrections/rejected extensions: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</si>
  <si>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review_basis: Relevant historical audit located/read and elementary controls checked, but omitted upstream proof and unreplayed exhaustive completeness prevent blanket acceptance.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</si>
  <si>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remaining_obligations: Recover omitted upstream PROOF.md and identify conditional4.986133e-5 claim.
Independently establish exhaustive-search completeness and replay full certificates before promoting those subclaims.
Scalable compiler and better unrestricted circuits remain open.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Exact 10,524-byte SHA-256 30685624bf922bb9d9f7ed4b0d367a660fe373cc9ee28fec33585bd8c7023e75 verified across original Library/master and pinned upstream GitHub. Plain 4986133/10^11 and stacked 5101691/10^11 remain attributed conditional Avi Eisenberg/community integer-multiplication witnesses, with Claude assistance; they are not project theorems or automatic exact-complex FFT transfers. Source: https://github.com/CrocSwap/integer-mult-bounds/blob/56b66d58297deca1d7dd130247d720e960f77a37/research/pair-assembly/PROOF.md
Remaining: independent restricted-search completeness/certificate replay; chosen witness carrier/frame legality, dirty-scratch restoration, child ranks, exact moments and inherited uniform/compiler/precision/model interfaces. No whole-row proof promotion. Earlier absence/identity notes remain historical and are superseded only by this source-evidence qualification.</t>
  </si>
  <si>
    <t>["F022","F124"]</t>
  </si>
  <si>
    <t>Sector and q-derivative countercontrols saved; characteristic-two examples independently reconstructed in identities audit.</t>
  </si>
  <si>
    <t>None refutes half-degree target squarefreeness. Complex orthogonality with nonpositive weights supplies no automatic simple-zero theorem.</t>
  </si>
  <si>
    <t>Keep as explicit caveats and negative evidence; unranked.</t>
  </si>
  <si>
    <t>[{"archive_relative_path":"master/fft_research_master_20261009/additions/0322_exact_code_and_chirp_results/composite_chirp_research_0308/RESEARCH_REPORT.md","sha256":"d525eb748b55610953c66872735749ce02609fe0019b48694bd9b9766071a207","inspection":"saved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</si>
  <si>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failed | REVIEW-03 | Internal scoped outcome. Proof/certificate replay limits: verification: Exact source proofs/counterexamples read; fresh H6/order31, s7/p13, six reduced-vs-unreduced contents, and ten-prime Hermite parameter controls pass.
Source identity/access boundary: 
Documented sanitized exports: 50cb43cfd3da58c0850cdc5dd1f58b15d1047e6c9217091d42e13deb1ea8fb39. Original-byte gaps remain preserved.</t>
  </si>
  <si>
    <t>accepted_exact_scope: Countercontrols reject general sector-to-algebraic-simplicity, q-difference-to-ordinary-discriminant, complex-positive-orthogonality, unrestricted degree/order, unaugmented parity-extension and unreduced-content shortcuts.
Model/guards/costs: historical_model_preserved_subject_to_current_scope: Explicit counterexamples to broader auxiliary claims, not the actual half-degree characteristic-zero conjecture.
Corrections/rejected extensions: rejected_or_not_established: No counterexample to actual characteristic-zero half-order conjecture follows
New local-J disk theorem does not validate generic sector inference
Finite tests cannot supply the missing universal lemma</t>
  </si>
  <si>
    <t>verification: Exact source proofs/counterexamples read; fresh H6/order31, s7/p13, six reduced-vs-unreduced contents, and ten-prime Hermite parameter controls pass.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</si>
  <si>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replacement must control ordinary derivative, exact half-degree and root order, actual Gaussian structure, cluster guards, and same residue component. Uniform targets remain open.
Current supplement treatment: 
Packet priority qualification: No priority assessment or upgrade in this consolidation.
Historical gaps and historical current-overlay text are preserved in the consolidated ledger and A:V.</t>
  </si>
  <si>
    <t>["F107"]</t>
  </si>
  <si>
    <t>1978 errata fully read historically; 1976 construction and thesis remain access gaps. Do not invent exact addition circuit or rule out result.</t>
  </si>
  <si>
    <t>[{"archive_relative_path":"master/fft_research_master_20261009/library/canonical_sources/ca5d82292b10f620__source_notes_access.md","sha256":"ca5d82292b10f620687ae84bfcefcabffa155a9dd22d645490961bca48abbb71","inspection":"Attributed saved evidence; supplied research programs unrun in this review","bytes":5432}]</t>
  </si>
  <si>
    <t>awaiting_source | REVIEW-01 | Internal scoped outcome. Proof/certificate replay limits: full_historical_body_replay: False
Source identity/access boundary: 
Documented sanitized exports: ca5d82292b10f620687ae84bfcefcabffa155a9dd22d645490961bca48abbb71. Original-byte gaps remain preserved.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</si>
  <si>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reviewed_exact_scope_and_report: # ALG-075 — awaiting_source
Fresh verdict: the original 1976 constructive paper remains unread beyond its publisher abstract. No exact addition circuit, uniform compiler or total-arithmetic result is accepted from the abstract or later snippets. Lack of source access is not a negative theorem.
## What was freshly recovered
The [1976 SIAM publisher abstract](https://epubs.siam.org/doi/10.1137/0205041) states the orientation n×r multiplied by r×n, with r≤log₂ n, and a multiplication count n²+o(n²). It also says multiplication/division by two is needed. The View PDF route again redirects to the abstract/access page. This is not the full constructive text.
The [1978 one-page erratum](https://epubs.siam.org/doi/epdf/10.1137/0207021) was reopened in full. On the original page 625, both summation terms in formula (*) must have minus signs, and both parenthesized terms in the preceding equation must have plus signs. No other correction appears on that page.
## Required catalogue correction
The row says the Brockett–Dobkin orientation is n×n times n×log n. That is not the direct orientation of the original abstract. The cyclic symmetry of the matrix-multiplication tensor relates these rectangular orientations at the bilinear-rank level, but converting a commutative multiplication algorithm and charging its additions/preprocessing requires an explicit argument. Do not silently replace the paper's own orientation or infer a total-operation compiler from this symmetry.
## Exact unresolved obligation
Obtain the original 1976 construction or a legitimate complete author/institutional version, apply the 1978 sign corrections, identify the arithmetic model, then extract and charge all additions, scalar operations, preprocessing, coefficient generation and uniformity. The 1973 thesis is a distinct possible lead, not a substitute already read. No outreach, purchase, login or access-control bypass was attempted.
Later-source support for a total O(n²) result may remain in the wider project, but it does not close this original-construction/compiler gap. The supplied saved source-access notes were fully read and are preserved with both original-label and actual export hashes. This classification is explicitly open at the source boundary.
Model/guards/costs: historical_model_preserved_subject_to_current_scope: Conditional algebraic circuit citation; primary construction scope unresolved.
Corrections/rejected extensions: orientation: Publisher abstract has n×r times r×n, r&lt;=log2 n; cyclic tensor orientation needs an explicit charged reduction. Apply 1978 erratum sign corrections.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</si>
  <si>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review_basis: Publisher abstract and complete erratum reopened; original1976 construction remains inaccessible and orientation needs qualification.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</si>
  <si>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remaining_obligations: Obtain and audit original1976 construction with1978 corrections.
Make orientation reduction explicit and charge additions, preprocessing, coefficient generation and uniformity.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Original access note is exactly 5,432 bytes, SHA-256 ca5d82292b10f620687ae84bfcefcabffa155a9dd22d645490961bca48abbb71. Chan total-operation citation was freshly verified. Conditional 5T orientation transfer requires a uniform formal-polynomial-identity circuit, charged preparation/constant generation and constant-only division; finite-field pointwise equality alone is insufficient. The original corrected 1976 construction and full total-operation ledger remain missing. No negative theorem follows and no whole-row proof promotion is made. Earlier absence/identity notes remain historical and are superseded only by this source-evidence qualification.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</si>
</sst>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rlito"/>
      <scheme val="minor"/>
    </font>
    <font>
      <sz val="11.0"/>
      <color rgb="FF202124"/>
      <name val="Arial"/>
    </font>
    <font>
      <b/>
      <sz val="11.0"/>
      <color rgb="FF202124"/>
      <name val="Arial"/>
    </font>
    <font>
      <sz val="11.0"/>
      <color rgb="FF000000"/>
      <name val="Arial"/>
    </font>
    <font>
      <b/>
      <sz val="11.0"/>
      <color rgb="FFFFFFFF"/>
      <name val="Arial"/>
    </font>
    <font>
      <color theme="1"/>
      <name val="Carlito"/>
      <scheme val="minor"/>
    </font>
    <font>
      <sz val="11.0"/>
      <color theme="1"/>
      <name val="Arial"/>
    </font>
    <font>
      <b/>
      <sz val="14.0"/>
      <color theme="1"/>
      <name val="Carlito"/>
      <scheme val="minor"/>
    </font>
    <font>
      <b/>
      <sz val="15.0"/>
      <color theme="1"/>
      <name val="Arial"/>
    </font>
    <font>
      <sz val="10.0"/>
      <color rgb="FF141E19"/>
      <name val="Arial"/>
    </font>
    <font>
      <b/>
      <sz val="10.0"/>
      <color theme="1"/>
      <name val="Carlito"/>
      <scheme val="minor"/>
    </font>
    <font>
      <b/>
      <sz val="11.0"/>
      <color theme="1"/>
      <name val="Arial"/>
    </font>
    <font>
      <u/>
      <sz val="10.0"/>
      <color rgb="FF141E19"/>
      <name val="Arial"/>
    </font>
    <font>
      <u/>
      <sz val="11.0"/>
      <color rgb="FF000000"/>
      <name val="Arial"/>
    </font>
    <font>
      <u/>
      <sz val="10.0"/>
      <color rgb="FF141E19"/>
      <name val="Arial"/>
    </font>
  </fonts>
  <fills count="8">
    <fill>
      <patternFill patternType="none"/>
    </fill>
    <fill>
      <patternFill patternType="lightGray"/>
    </fill>
    <fill>
      <patternFill patternType="solid">
        <fgColor rgb="FFE8EAED"/>
        <bgColor rgb="FFE8EAED"/>
      </patternFill>
    </fill>
    <fill>
      <patternFill patternType="solid">
        <fgColor rgb="FFFFFFFF"/>
        <bgColor rgb="FFFFFFFF"/>
      </patternFill>
    </fill>
    <fill>
      <patternFill patternType="solid">
        <fgColor rgb="FFFFE0E0"/>
        <bgColor rgb="FFFFE0E0"/>
      </patternFill>
    </fill>
    <fill>
      <patternFill patternType="solid">
        <fgColor rgb="FFE5E8EA"/>
        <bgColor rgb="FFE5E8EA"/>
      </patternFill>
    </fill>
    <fill>
      <patternFill patternType="solid">
        <fgColor rgb="FFD9F2DD"/>
        <bgColor rgb="FFD9F2DD"/>
      </patternFill>
    </fill>
    <fill>
      <patternFill patternType="solid">
        <fgColor rgb="FFE5EAEF"/>
        <bgColor rgb="FFE5EAEF"/>
      </patternFill>
    </fill>
  </fills>
  <borders count="4">
    <border/>
    <border>
      <left/>
      <right/>
      <top/>
      <bottom style="thin">
        <color rgb="FFB8BDC4"/>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1" fillId="2" fontId="2" numFmtId="0" xfId="0" applyAlignment="1" applyBorder="1" applyFill="1" applyFont="1">
      <alignment horizontal="center" shrinkToFit="0" vertical="center" wrapText="1"/>
    </xf>
    <xf borderId="2" fillId="3" fontId="1" numFmtId="0" xfId="0" applyAlignment="1" applyBorder="1" applyFill="1" applyFont="1">
      <alignment shrinkToFit="0" vertical="top" wrapText="1"/>
    </xf>
    <xf borderId="2" fillId="3" fontId="1" numFmtId="0" xfId="0" applyAlignment="1" applyBorder="1" applyFill="1" applyFont="1">
      <alignment readingOrder="0" shrinkToFit="0" vertical="top" wrapText="1"/>
    </xf>
    <xf borderId="1" fillId="2" fontId="2" numFmtId="0" xfId="0" applyAlignment="1" applyBorder="1" applyFill="1" applyFont="1">
      <alignment horizontal="center" readingOrder="0" shrinkToFit="0" vertical="center" wrapText="1"/>
    </xf>
    <xf borderId="2" fillId="3" fontId="1" numFmtId="1" xfId="0" applyAlignment="1" applyBorder="1" applyFill="1" applyFont="1" applyNumberFormat="1">
      <alignment horizontal="right" readingOrder="0" shrinkToFit="0" vertical="top" wrapText="1"/>
    </xf>
    <xf borderId="2" fillId="4" fontId="1" numFmtId="0" xfId="0" applyAlignment="1" applyBorder="1" applyFill="1" applyFont="1">
      <alignment readingOrder="0" shrinkToFit="0" vertical="top" wrapText="1"/>
    </xf>
    <xf borderId="0" fillId="0" fontId="3" numFmtId="0" xfId="0" applyAlignment="1" applyFont="1">
      <alignment readingOrder="0" shrinkToFit="0" vertical="top" wrapText="1"/>
    </xf>
    <xf borderId="2" fillId="4" fontId="1" numFmtId="1" xfId="0" applyAlignment="1" applyBorder="1" applyFill="1" applyFont="1" applyNumberFormat="1">
      <alignment horizontal="right" readingOrder="0" shrinkToFit="0" vertical="top" wrapText="1"/>
    </xf>
    <xf borderId="0" fillId="0" fontId="4" numFmtId="0" xfId="0" applyAlignment="1" applyFont="1">
      <alignment horizontal="center" shrinkToFit="0" vertical="center" wrapText="1"/>
    </xf>
    <xf borderId="0" fillId="0" fontId="3" numFmtId="49" xfId="0" applyAlignment="1" applyFont="1" applyNumberFormat="1">
      <alignment readingOrder="0" shrinkToFit="0" vertical="top" wrapText="1"/>
    </xf>
    <xf borderId="3" fillId="3" fontId="1" numFmtId="0" xfId="0" applyAlignment="1" applyBorder="1" applyFill="1" applyFont="1">
      <alignment shrinkToFit="0" vertical="top" wrapText="1"/>
    </xf>
    <xf borderId="3" fillId="3" fontId="1" numFmtId="0" xfId="0" applyAlignment="1" applyBorder="1" applyFill="1" applyFont="1">
      <alignment readingOrder="0" shrinkToFit="0" vertical="top" wrapText="1"/>
    </xf>
    <xf borderId="3" fillId="3" fontId="1" numFmtId="1" xfId="0" applyAlignment="1" applyBorder="1" applyFill="1" applyFont="1" applyNumberFormat="1">
      <alignment horizontal="right" readingOrder="0" shrinkToFit="0" vertical="top" wrapText="1"/>
    </xf>
    <xf borderId="0" fillId="0" fontId="5" numFmtId="0" xfId="0" applyAlignment="1" applyFont="1">
      <alignment readingOrder="0"/>
    </xf>
    <xf borderId="0" fillId="0" fontId="4" numFmtId="0" xfId="0" applyAlignment="1" applyFont="1">
      <alignment horizontal="center" readingOrder="0" shrinkToFit="0" vertical="center" wrapText="1"/>
    </xf>
    <xf borderId="0" fillId="0" fontId="5" numFmtId="1" xfId="0" applyAlignment="1" applyFont="1" applyNumberFormat="1">
      <alignment horizontal="right" readingOrder="0"/>
    </xf>
    <xf borderId="0" fillId="0" fontId="6" numFmtId="49" xfId="0" applyAlignment="1" applyFont="1" applyNumberFormat="1">
      <alignment readingOrder="0" shrinkToFit="0" vertical="top" wrapText="1"/>
    </xf>
    <xf borderId="0" fillId="0" fontId="6" numFmtId="1" xfId="0" applyAlignment="1" applyFont="1" applyNumberFormat="1">
      <alignment horizontal="right" readingOrder="0" shrinkToFit="0" vertical="top" wrapText="1"/>
    </xf>
    <xf borderId="0" fillId="0" fontId="6" numFmtId="49" xfId="0" applyAlignment="1" applyFont="1" applyNumberFormat="1">
      <alignment shrinkToFit="0" vertical="top" wrapText="1"/>
    </xf>
    <xf borderId="0" fillId="3" fontId="8" numFmtId="0" xfId="0" applyAlignment="1" applyFill="1" applyFont="1">
      <alignment shrinkToFit="0" vertical="top" wrapText="1"/>
    </xf>
    <xf borderId="0" fillId="0" fontId="7" numFmtId="0" xfId="0" applyAlignment="1" applyFont="1">
      <alignment readingOrder="0" shrinkToFit="0" vertical="top" wrapText="1"/>
    </xf>
    <xf borderId="0" fillId="3" fontId="3" numFmtId="0" xfId="0" applyAlignment="1" applyFill="1" applyFont="1">
      <alignment shrinkToFit="0" vertical="top" wrapText="1"/>
    </xf>
    <xf borderId="0" fillId="0" fontId="9" numFmtId="0" xfId="0" applyAlignment="1" applyFont="1">
      <alignment readingOrder="0" shrinkToFit="0" vertical="top" wrapText="1"/>
    </xf>
    <xf borderId="0" fillId="0" fontId="9" numFmtId="0" xfId="0" applyAlignment="1" applyFont="1">
      <alignment readingOrder="0" shrinkToFit="0" vertical="top" wrapText="1"/>
    </xf>
    <xf borderId="0" fillId="3" fontId="3" numFmtId="0" xfId="0" applyAlignment="1" applyFill="1" applyFont="1">
      <alignment readingOrder="0" shrinkToFit="0" vertical="top" wrapText="1"/>
    </xf>
    <xf borderId="0" fillId="5" fontId="10" numFmtId="0" xfId="0" applyAlignment="1" applyFill="1" applyFont="1">
      <alignment readingOrder="0" shrinkToFit="0" vertical="center" wrapText="1"/>
    </xf>
    <xf borderId="0" fillId="5" fontId="10" numFmtId="0" xfId="0" applyAlignment="1" applyFill="1" applyFont="1">
      <alignment shrinkToFit="0" vertical="center" wrapText="1"/>
    </xf>
    <xf borderId="0" fillId="6" fontId="9" numFmtId="0" xfId="0" applyAlignment="1" applyFill="1" applyFont="1">
      <alignment readingOrder="0" shrinkToFit="0" vertical="top" wrapText="1"/>
    </xf>
    <xf borderId="0" fillId="7" fontId="11" numFmtId="0" xfId="0" applyAlignment="1" applyFill="1" applyFont="1">
      <alignment readingOrder="0" shrinkToFit="0" vertical="center" wrapText="1"/>
    </xf>
    <xf borderId="0" fillId="7" fontId="11" numFmtId="0" xfId="0" applyAlignment="1" applyFill="1" applyFont="1">
      <alignment shrinkToFit="0" vertical="center" wrapText="1"/>
    </xf>
    <xf quotePrefix="1" borderId="0" fillId="3" fontId="3" numFmtId="0" xfId="0" applyAlignment="1" applyFill="1" applyFont="1">
      <alignment shrinkToFit="0" vertical="top" wrapText="1"/>
    </xf>
    <xf borderId="0" fillId="6" fontId="12" numFmtId="0" xfId="0" applyAlignment="1" applyFill="1" applyFont="1">
      <alignment readingOrder="0" shrinkToFit="0" vertical="top" wrapText="1"/>
    </xf>
    <xf borderId="0" fillId="6" fontId="9" numFmtId="1" xfId="0" applyAlignment="1" applyFill="1" applyFont="1" applyNumberFormat="1">
      <alignment horizontal="right" readingOrder="0" shrinkToFit="0" vertical="top" wrapText="1"/>
    </xf>
    <xf borderId="0" fillId="3" fontId="3" numFmtId="1" xfId="0" applyAlignment="1" applyFill="1" applyFont="1" applyNumberFormat="1">
      <alignment horizontal="right" readingOrder="0" shrinkToFit="0" vertical="top" wrapText="1"/>
    </xf>
    <xf borderId="0" fillId="3" fontId="13" numFmtId="0" xfId="0" applyAlignment="1" applyFill="1" applyFont="1">
      <alignment shrinkToFit="0" vertical="top" wrapText="1"/>
    </xf>
    <xf borderId="0" fillId="4" fontId="9" numFmtId="0" xfId="0" applyAlignment="1" applyFill="1" applyFont="1">
      <alignment readingOrder="0" shrinkToFit="0" vertical="top" wrapText="1"/>
    </xf>
    <xf borderId="0" fillId="4" fontId="14" numFmtId="0" xfId="0" applyAlignment="1" applyFill="1" applyFont="1">
      <alignment readingOrder="0" shrinkToFit="0" vertical="top" wrapText="1"/>
    </xf>
    <xf borderId="0" fillId="4" fontId="9" numFmtId="1" xfId="0" applyAlignment="1" applyFill="1" applyFont="1" applyNumberFormat="1">
      <alignment horizontal="right" readingOrder="0" shrinkToFit="0" vertical="top" wrapText="1"/>
    </xf>
  </cellXfs>
  <cellStyles count="1">
    <cellStyle xfId="0" name="Normal" builtinId="0"/>
  </cellStyles>
  <dxfs count="7">
    <dxf>
      <font>
        <color rgb="FF735B00"/>
      </font>
      <fill>
        <patternFill patternType="solid">
          <fgColor rgb="FFFFF1D6"/>
          <bgColor rgb="FFFFF1D6"/>
        </patternFill>
      </fill>
      <border/>
    </dxf>
    <dxf>
      <font>
        <color rgb="FF59616C"/>
      </font>
      <fill>
        <patternFill patternType="solid">
          <fgColor rgb="FFEEF0F3"/>
          <bgColor rgb="FFEEF0F3"/>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atalogue-style">
      <tableStyleElement dxfId="3" type="headerRow"/>
      <tableStyleElement dxfId="4" type="firstRowStripe"/>
      <tableStyleElement dxfId="5" type="secondRowStripe"/>
      <tableStyleElement dxfId="6" size="0" type="wholeTable"/>
    </tableStyle>
    <tableStyle count="4" pivot="0" name="Source comparisons-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AF181" displayName="ResearchCatalogue" name="ResearchCatalogue" id="1">
  <tableColumns count="32">
    <tableColumn name="Catalogue ID" id="1"/>
    <tableColumn name="Source family IDs" id="2"/>
    <tableColumn name="Title" id="3"/>
    <tableColumn name="Related fusion IDs" id="4"/>
    <tableColumn name="Related task IDs" id="5"/>
    <tableColumn name="Catalogue coverage state" id="6"/>
    <tableColumn name="Inventory read depth" id="7"/>
    <tableColumn name="Historical exact statement" id="8"/>
    <tableColumn name="Historical model" id="9"/>
    <tableColumn name="Historical proof status" id="10"/>
    <tableColumn name="Historical priority status" id="11"/>
    <tableColumn name="Historical limitations" id="12"/>
    <tableColumn name="Historical next check" id="13"/>
    <tableColumn name="Source evidence and hashes" id="14"/>
    <tableColumn name="Distinct-claim rule" id="15"/>
    <tableColumn name="Earlier cycle proof state" id="16"/>
    <tableColumn name="Earlier cycle proof member" id="17"/>
    <tableColumn name="Earlier cycle review member" id="18"/>
    <tableColumn name="Earlier cycle review rows" id="19"/>
    <tableColumn name="Historical checkpoint proof" id="20"/>
    <tableColumn name="Historical checkpoint priority" id="21"/>
    <tableColumn name="Historical checkpoint obligations" id="22"/>
    <tableColumn name="Internal outcome / replay limits — 2026-10-10" id="23"/>
    <tableColumn name="Reviewed exact scope / corrections" id="24"/>
    <tableColumn name="Checks performed / evidence" id="25"/>
    <tableColumn name="Remaining obligations / supplement limits" id="26"/>
    <tableColumn name="Current work priority /100" id="27"/>
    <tableColumn name="Priority rationale (provisional)" id="28"/>
    <tableColumn name="Current proof status (attributed)" id="29"/>
    <tableColumn name="Current novelty status (attributed)" id="30"/>
    <tableColumn name="Next bounded action" id="31"/>
    <tableColumn name="Pass / stop condition" id="32"/>
  </tableColumns>
  <tableStyleInfo name="Catalogue-style" showColumnStripes="0" showFirstColumn="1" showLastColumn="1" showRowStripes="1"/>
</table>
</file>

<file path=xl/tables/table2.xml><?xml version="1.0" encoding="utf-8"?>
<table xmlns="http://schemas.openxmlformats.org/spreadsheetml/2006/main" ref="A3:E23" displayName="PrimaryComparisons" name="PrimaryComparisons" id="2">
  <tableColumns count="5">
    <tableColumn name="Source and claim IDs" id="1"/>
    <tableColumn name="Classical overlap or demotion" id="2"/>
    <tableColumn name="Retained narrow statement" id="3"/>
    <tableColumn name="Still open or important caveat" id="4"/>
    <tableColumn name="Source SHA256" id="5"/>
  </tableColumns>
  <tableStyleInfo name="Source comparis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 Id="rId5"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 Id="rId5"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40" Type="http://schemas.openxmlformats.org/officeDocument/2006/relationships/hyperlink" Target="https://docs.google.com/spreadsheets/d/1BHaGJHkXxf_UfZdyTKF2zrWNFzIP4IvhaqFMj-83BjU/edit" TargetMode="External"/><Relationship Id="rId190" Type="http://schemas.openxmlformats.org/officeDocument/2006/relationships/hyperlink" Target="https://docs.google.com/spreadsheets/d/1BHaGJHkXxf_UfZdyTKF2zrWNFzIP4IvhaqFMj-83BjU/edit" TargetMode="External"/><Relationship Id="rId42" Type="http://schemas.openxmlformats.org/officeDocument/2006/relationships/hyperlink" Target="https://docs.google.com/spreadsheets/d/1BHaGJHkXxf_UfZdyTKF2zrWNFzIP4IvhaqFMj-83BjU/edit" TargetMode="External"/><Relationship Id="rId41" Type="http://schemas.openxmlformats.org/officeDocument/2006/relationships/hyperlink" Target="https://docs.google.com/spreadsheets/d/1BHaGJHkXxf_UfZdyTKF2zrWNFzIP4IvhaqFMj-83BjU/edit" TargetMode="External"/><Relationship Id="rId44" Type="http://schemas.openxmlformats.org/officeDocument/2006/relationships/hyperlink" Target="https://docs.google.com/spreadsheets/d/1BHaGJHkXxf_UfZdyTKF2zrWNFzIP4IvhaqFMj-83BjU/edit" TargetMode="External"/><Relationship Id="rId194" Type="http://schemas.openxmlformats.org/officeDocument/2006/relationships/hyperlink" Target="https://docs.google.com/spreadsheets/d/1BHaGJHkXxf_UfZdyTKF2zrWNFzIP4IvhaqFMj-83BjU/edit" TargetMode="External"/><Relationship Id="rId43" Type="http://schemas.openxmlformats.org/officeDocument/2006/relationships/hyperlink" Target="https://docs.google.com/spreadsheets/d/1BHaGJHkXxf_UfZdyTKF2zrWNFzIP4IvhaqFMj-83BjU/edit" TargetMode="External"/><Relationship Id="rId193" Type="http://schemas.openxmlformats.org/officeDocument/2006/relationships/hyperlink" Target="https://docs.google.com/spreadsheets/d/1BHaGJHkXxf_UfZdyTKF2zrWNFzIP4IvhaqFMj-83BjU/edit" TargetMode="External"/><Relationship Id="rId46" Type="http://schemas.openxmlformats.org/officeDocument/2006/relationships/hyperlink" Target="https://docs.google.com/spreadsheets/d/1BHaGJHkXxf_UfZdyTKF2zrWNFzIP4IvhaqFMj-83BjU/edit" TargetMode="External"/><Relationship Id="rId192" Type="http://schemas.openxmlformats.org/officeDocument/2006/relationships/hyperlink" Target="https://docs.google.com/spreadsheets/d/1BHaGJHkXxf_UfZdyTKF2zrWNFzIP4IvhaqFMj-83BjU/edit" TargetMode="External"/><Relationship Id="rId45" Type="http://schemas.openxmlformats.org/officeDocument/2006/relationships/hyperlink" Target="https://docs.google.com/spreadsheets/d/1BHaGJHkXxf_UfZdyTKF2zrWNFzIP4IvhaqFMj-83BjU/edit" TargetMode="External"/><Relationship Id="rId191" Type="http://schemas.openxmlformats.org/officeDocument/2006/relationships/hyperlink" Target="https://docs.google.com/spreadsheets/d/1BHaGJHkXxf_UfZdyTKF2zrWNFzIP4IvhaqFMj-83BjU/edit" TargetMode="External"/><Relationship Id="rId48" Type="http://schemas.openxmlformats.org/officeDocument/2006/relationships/hyperlink" Target="https://docs.google.com/spreadsheets/d/1BHaGJHkXxf_UfZdyTKF2zrWNFzIP4IvhaqFMj-83BjU/edit" TargetMode="External"/><Relationship Id="rId187" Type="http://schemas.openxmlformats.org/officeDocument/2006/relationships/hyperlink" Target="https://docs.google.com/spreadsheets/d/1BHaGJHkXxf_UfZdyTKF2zrWNFzIP4IvhaqFMj-83BjU/edit" TargetMode="External"/><Relationship Id="rId47" Type="http://schemas.openxmlformats.org/officeDocument/2006/relationships/hyperlink" Target="https://docs.google.com/spreadsheets/d/1BHaGJHkXxf_UfZdyTKF2zrWNFzIP4IvhaqFMj-83BjU/edit" TargetMode="External"/><Relationship Id="rId186" Type="http://schemas.openxmlformats.org/officeDocument/2006/relationships/hyperlink" Target="https://docs.google.com/spreadsheets/d/1BHaGJHkXxf_UfZdyTKF2zrWNFzIP4IvhaqFMj-83BjU/edit" TargetMode="External"/><Relationship Id="rId185" Type="http://schemas.openxmlformats.org/officeDocument/2006/relationships/hyperlink" Target="https://docs.google.com/spreadsheets/d/1BHaGJHkXxf_UfZdyTKF2zrWNFzIP4IvhaqFMj-83BjU/edit" TargetMode="External"/><Relationship Id="rId49" Type="http://schemas.openxmlformats.org/officeDocument/2006/relationships/hyperlink" Target="https://docs.google.com/spreadsheets/d/1BHaGJHkXxf_UfZdyTKF2zrWNFzIP4IvhaqFMj-83BjU/edit" TargetMode="External"/><Relationship Id="rId184" Type="http://schemas.openxmlformats.org/officeDocument/2006/relationships/hyperlink" Target="https://docs.google.com/spreadsheets/d/1BHaGJHkXxf_UfZdyTKF2zrWNFzIP4IvhaqFMj-83BjU/edit" TargetMode="External"/><Relationship Id="rId189" Type="http://schemas.openxmlformats.org/officeDocument/2006/relationships/hyperlink" Target="https://docs.google.com/spreadsheets/d/1BHaGJHkXxf_UfZdyTKF2zrWNFzIP4IvhaqFMj-83BjU/edit" TargetMode="External"/><Relationship Id="rId188" Type="http://schemas.openxmlformats.org/officeDocument/2006/relationships/hyperlink" Target="https://docs.google.com/spreadsheets/d/1BHaGJHkXxf_UfZdyTKF2zrWNFzIP4IvhaqFMj-83BjU/edit" TargetMode="External"/><Relationship Id="rId31" Type="http://schemas.openxmlformats.org/officeDocument/2006/relationships/hyperlink" Target="https://docs.google.com/spreadsheets/d/1BHaGJHkXxf_UfZdyTKF2zrWNFzIP4IvhaqFMj-83BjU/edit" TargetMode="External"/><Relationship Id="rId30" Type="http://schemas.openxmlformats.org/officeDocument/2006/relationships/hyperlink" Target="https://docs.google.com/spreadsheets/d/1BHaGJHkXxf_UfZdyTKF2zrWNFzIP4IvhaqFMj-83BjU/edit" TargetMode="External"/><Relationship Id="rId33" Type="http://schemas.openxmlformats.org/officeDocument/2006/relationships/hyperlink" Target="https://docs.google.com/spreadsheets/d/1BHaGJHkXxf_UfZdyTKF2zrWNFzIP4IvhaqFMj-83BjU/edit" TargetMode="External"/><Relationship Id="rId183" Type="http://schemas.openxmlformats.org/officeDocument/2006/relationships/hyperlink" Target="https://docs.google.com/spreadsheets/d/1BHaGJHkXxf_UfZdyTKF2zrWNFzIP4IvhaqFMj-83BjU/edit" TargetMode="External"/><Relationship Id="rId32" Type="http://schemas.openxmlformats.org/officeDocument/2006/relationships/hyperlink" Target="https://docs.google.com/spreadsheets/d/1BHaGJHkXxf_UfZdyTKF2zrWNFzIP4IvhaqFMj-83BjU/edit" TargetMode="External"/><Relationship Id="rId182" Type="http://schemas.openxmlformats.org/officeDocument/2006/relationships/hyperlink" Target="https://docs.google.com/spreadsheets/d/1BHaGJHkXxf_UfZdyTKF2zrWNFzIP4IvhaqFMj-83BjU/edit" TargetMode="External"/><Relationship Id="rId35" Type="http://schemas.openxmlformats.org/officeDocument/2006/relationships/hyperlink" Target="https://docs.google.com/spreadsheets/d/1BHaGJHkXxf_UfZdyTKF2zrWNFzIP4IvhaqFMj-83BjU/edit" TargetMode="External"/><Relationship Id="rId181" Type="http://schemas.openxmlformats.org/officeDocument/2006/relationships/hyperlink" Target="https://docs.google.com/spreadsheets/d/1BHaGJHkXxf_UfZdyTKF2zrWNFzIP4IvhaqFMj-83BjU/edit" TargetMode="External"/><Relationship Id="rId34" Type="http://schemas.openxmlformats.org/officeDocument/2006/relationships/hyperlink" Target="https://docs.google.com/spreadsheets/d/1BHaGJHkXxf_UfZdyTKF2zrWNFzIP4IvhaqFMj-83BjU/edit" TargetMode="External"/><Relationship Id="rId180" Type="http://schemas.openxmlformats.org/officeDocument/2006/relationships/hyperlink" Target="https://docs.google.com/spreadsheets/d/1BHaGJHkXxf_UfZdyTKF2zrWNFzIP4IvhaqFMj-83BjU/edit" TargetMode="External"/><Relationship Id="rId37" Type="http://schemas.openxmlformats.org/officeDocument/2006/relationships/hyperlink" Target="https://docs.google.com/spreadsheets/d/1BHaGJHkXxf_UfZdyTKF2zrWNFzIP4IvhaqFMj-83BjU/edit" TargetMode="External"/><Relationship Id="rId176" Type="http://schemas.openxmlformats.org/officeDocument/2006/relationships/hyperlink" Target="https://docs.google.com/spreadsheets/d/1BHaGJHkXxf_UfZdyTKF2zrWNFzIP4IvhaqFMj-83BjU/edit" TargetMode="External"/><Relationship Id="rId297" Type="http://schemas.openxmlformats.org/officeDocument/2006/relationships/hyperlink" Target="https://docs.google.com/spreadsheets/d/1BHaGJHkXxf_UfZdyTKF2zrWNFzIP4IvhaqFMj-83BjU/edit" TargetMode="External"/><Relationship Id="rId36" Type="http://schemas.openxmlformats.org/officeDocument/2006/relationships/hyperlink" Target="https://docs.google.com/spreadsheets/d/1BHaGJHkXxf_UfZdyTKF2zrWNFzIP4IvhaqFMj-83BjU/edit" TargetMode="External"/><Relationship Id="rId175" Type="http://schemas.openxmlformats.org/officeDocument/2006/relationships/hyperlink" Target="https://docs.google.com/spreadsheets/d/1BHaGJHkXxf_UfZdyTKF2zrWNFzIP4IvhaqFMj-83BjU/edit" TargetMode="External"/><Relationship Id="rId296" Type="http://schemas.openxmlformats.org/officeDocument/2006/relationships/hyperlink" Target="https://docs.google.com/spreadsheets/d/1BHaGJHkXxf_UfZdyTKF2zrWNFzIP4IvhaqFMj-83BjU/edit" TargetMode="External"/><Relationship Id="rId39" Type="http://schemas.openxmlformats.org/officeDocument/2006/relationships/hyperlink" Target="https://docs.google.com/spreadsheets/d/1BHaGJHkXxf_UfZdyTKF2zrWNFzIP4IvhaqFMj-83BjU/edit" TargetMode="External"/><Relationship Id="rId174" Type="http://schemas.openxmlformats.org/officeDocument/2006/relationships/hyperlink" Target="https://docs.google.com/spreadsheets/d/1BHaGJHkXxf_UfZdyTKF2zrWNFzIP4IvhaqFMj-83BjU/edit" TargetMode="External"/><Relationship Id="rId295" Type="http://schemas.openxmlformats.org/officeDocument/2006/relationships/hyperlink" Target="https://docs.google.com/spreadsheets/d/1BHaGJHkXxf_UfZdyTKF2zrWNFzIP4IvhaqFMj-83BjU/edit" TargetMode="External"/><Relationship Id="rId38" Type="http://schemas.openxmlformats.org/officeDocument/2006/relationships/hyperlink" Target="https://docs.google.com/spreadsheets/d/1BHaGJHkXxf_UfZdyTKF2zrWNFzIP4IvhaqFMj-83BjU/edit" TargetMode="External"/><Relationship Id="rId173" Type="http://schemas.openxmlformats.org/officeDocument/2006/relationships/hyperlink" Target="https://docs.google.com/spreadsheets/d/1BHaGJHkXxf_UfZdyTKF2zrWNFzIP4IvhaqFMj-83BjU/edit" TargetMode="External"/><Relationship Id="rId294" Type="http://schemas.openxmlformats.org/officeDocument/2006/relationships/hyperlink" Target="https://docs.google.com/spreadsheets/d/1BHaGJHkXxf_UfZdyTKF2zrWNFzIP4IvhaqFMj-83BjU/edit" TargetMode="External"/><Relationship Id="rId179" Type="http://schemas.openxmlformats.org/officeDocument/2006/relationships/hyperlink" Target="https://docs.google.com/spreadsheets/d/1BHaGJHkXxf_UfZdyTKF2zrWNFzIP4IvhaqFMj-83BjU/edit" TargetMode="External"/><Relationship Id="rId178" Type="http://schemas.openxmlformats.org/officeDocument/2006/relationships/hyperlink" Target="https://docs.google.com/spreadsheets/d/1BHaGJHkXxf_UfZdyTKF2zrWNFzIP4IvhaqFMj-83BjU/edit" TargetMode="External"/><Relationship Id="rId299" Type="http://schemas.openxmlformats.org/officeDocument/2006/relationships/hyperlink" Target="https://docs.google.com/spreadsheets/d/1BHaGJHkXxf_UfZdyTKF2zrWNFzIP4IvhaqFMj-83BjU/edit" TargetMode="External"/><Relationship Id="rId177" Type="http://schemas.openxmlformats.org/officeDocument/2006/relationships/hyperlink" Target="https://docs.google.com/spreadsheets/d/1BHaGJHkXxf_UfZdyTKF2zrWNFzIP4IvhaqFMj-83BjU/edit" TargetMode="External"/><Relationship Id="rId298" Type="http://schemas.openxmlformats.org/officeDocument/2006/relationships/hyperlink" Target="https://docs.google.com/spreadsheets/d/1BHaGJHkXxf_UfZdyTKF2zrWNFzIP4IvhaqFMj-83BjU/edit" TargetMode="External"/><Relationship Id="rId20" Type="http://schemas.openxmlformats.org/officeDocument/2006/relationships/hyperlink" Target="https://docs.google.com/spreadsheets/d/1BHaGJHkXxf_UfZdyTKF2zrWNFzIP4IvhaqFMj-83BjU/edit" TargetMode="External"/><Relationship Id="rId22" Type="http://schemas.openxmlformats.org/officeDocument/2006/relationships/hyperlink" Target="https://docs.google.com/spreadsheets/d/1BHaGJHkXxf_UfZdyTKF2zrWNFzIP4IvhaqFMj-83BjU/edit" TargetMode="External"/><Relationship Id="rId21" Type="http://schemas.openxmlformats.org/officeDocument/2006/relationships/hyperlink" Target="https://docs.google.com/spreadsheets/d/1BHaGJHkXxf_UfZdyTKF2zrWNFzIP4IvhaqFMj-83BjU/edit" TargetMode="External"/><Relationship Id="rId24" Type="http://schemas.openxmlformats.org/officeDocument/2006/relationships/hyperlink" Target="https://docs.google.com/spreadsheets/d/1BHaGJHkXxf_UfZdyTKF2zrWNFzIP4IvhaqFMj-83BjU/edit" TargetMode="External"/><Relationship Id="rId23" Type="http://schemas.openxmlformats.org/officeDocument/2006/relationships/hyperlink" Target="https://docs.google.com/spreadsheets/d/1BHaGJHkXxf_UfZdyTKF2zrWNFzIP4IvhaqFMj-83BjU/edit" TargetMode="External"/><Relationship Id="rId26" Type="http://schemas.openxmlformats.org/officeDocument/2006/relationships/hyperlink" Target="https://docs.google.com/spreadsheets/d/1BHaGJHkXxf_UfZdyTKF2zrWNFzIP4IvhaqFMj-83BjU/edit" TargetMode="External"/><Relationship Id="rId25" Type="http://schemas.openxmlformats.org/officeDocument/2006/relationships/hyperlink" Target="https://docs.google.com/spreadsheets/d/1BHaGJHkXxf_UfZdyTKF2zrWNFzIP4IvhaqFMj-83BjU/edit" TargetMode="External"/><Relationship Id="rId28" Type="http://schemas.openxmlformats.org/officeDocument/2006/relationships/hyperlink" Target="https://docs.google.com/spreadsheets/d/1BHaGJHkXxf_UfZdyTKF2zrWNFzIP4IvhaqFMj-83BjU/edit" TargetMode="External"/><Relationship Id="rId27" Type="http://schemas.openxmlformats.org/officeDocument/2006/relationships/hyperlink" Target="https://docs.google.com/spreadsheets/d/1BHaGJHkXxf_UfZdyTKF2zrWNFzIP4IvhaqFMj-83BjU/edit" TargetMode="External"/><Relationship Id="rId29" Type="http://schemas.openxmlformats.org/officeDocument/2006/relationships/hyperlink" Target="https://docs.google.com/spreadsheets/d/1BHaGJHkXxf_UfZdyTKF2zrWNFzIP4IvhaqFMj-83BjU/edit" TargetMode="External"/><Relationship Id="rId11" Type="http://schemas.openxmlformats.org/officeDocument/2006/relationships/hyperlink" Target="https://docs.google.com/spreadsheets/d/1BHaGJHkXxf_UfZdyTKF2zrWNFzIP4IvhaqFMj-83BjU/edit" TargetMode="External"/><Relationship Id="rId10" Type="http://schemas.openxmlformats.org/officeDocument/2006/relationships/hyperlink" Target="https://docs.google.com/spreadsheets/d/1BHaGJHkXxf_UfZdyTKF2zrWNFzIP4IvhaqFMj-83BjU/edit" TargetMode="External"/><Relationship Id="rId13" Type="http://schemas.openxmlformats.org/officeDocument/2006/relationships/hyperlink" Target="https://docs.google.com/spreadsheets/d/1BHaGJHkXxf_UfZdyTKF2zrWNFzIP4IvhaqFMj-83BjU/edit" TargetMode="External"/><Relationship Id="rId12" Type="http://schemas.openxmlformats.org/officeDocument/2006/relationships/hyperlink" Target="https://docs.google.com/spreadsheets/d/1BHaGJHkXxf_UfZdyTKF2zrWNFzIP4IvhaqFMj-83BjU/edit" TargetMode="External"/><Relationship Id="rId15" Type="http://schemas.openxmlformats.org/officeDocument/2006/relationships/hyperlink" Target="https://docs.google.com/spreadsheets/d/1BHaGJHkXxf_UfZdyTKF2zrWNFzIP4IvhaqFMj-83BjU/edit" TargetMode="External"/><Relationship Id="rId198" Type="http://schemas.openxmlformats.org/officeDocument/2006/relationships/hyperlink" Target="https://docs.google.com/spreadsheets/d/1BHaGJHkXxf_UfZdyTKF2zrWNFzIP4IvhaqFMj-83BjU/edit" TargetMode="External"/><Relationship Id="rId14" Type="http://schemas.openxmlformats.org/officeDocument/2006/relationships/hyperlink" Target="https://docs.google.com/spreadsheets/d/1BHaGJHkXxf_UfZdyTKF2zrWNFzIP4IvhaqFMj-83BjU/edit" TargetMode="External"/><Relationship Id="rId197" Type="http://schemas.openxmlformats.org/officeDocument/2006/relationships/hyperlink" Target="https://docs.google.com/spreadsheets/d/1BHaGJHkXxf_UfZdyTKF2zrWNFzIP4IvhaqFMj-83BjU/edit" TargetMode="External"/><Relationship Id="rId17" Type="http://schemas.openxmlformats.org/officeDocument/2006/relationships/hyperlink" Target="https://docs.google.com/spreadsheets/d/1BHaGJHkXxf_UfZdyTKF2zrWNFzIP4IvhaqFMj-83BjU/edit" TargetMode="External"/><Relationship Id="rId196" Type="http://schemas.openxmlformats.org/officeDocument/2006/relationships/hyperlink" Target="https://docs.google.com/spreadsheets/d/1BHaGJHkXxf_UfZdyTKF2zrWNFzIP4IvhaqFMj-83BjU/edit" TargetMode="External"/><Relationship Id="rId16" Type="http://schemas.openxmlformats.org/officeDocument/2006/relationships/hyperlink" Target="https://docs.google.com/spreadsheets/d/1BHaGJHkXxf_UfZdyTKF2zrWNFzIP4IvhaqFMj-83BjU/edit" TargetMode="External"/><Relationship Id="rId195" Type="http://schemas.openxmlformats.org/officeDocument/2006/relationships/hyperlink" Target="https://docs.google.com/spreadsheets/d/1BHaGJHkXxf_UfZdyTKF2zrWNFzIP4IvhaqFMj-83BjU/edit" TargetMode="External"/><Relationship Id="rId19" Type="http://schemas.openxmlformats.org/officeDocument/2006/relationships/hyperlink" Target="https://docs.google.com/spreadsheets/d/1BHaGJHkXxf_UfZdyTKF2zrWNFzIP4IvhaqFMj-83BjU/edit" TargetMode="External"/><Relationship Id="rId18" Type="http://schemas.openxmlformats.org/officeDocument/2006/relationships/hyperlink" Target="https://docs.google.com/spreadsheets/d/1BHaGJHkXxf_UfZdyTKF2zrWNFzIP4IvhaqFMj-83BjU/edit" TargetMode="External"/><Relationship Id="rId199" Type="http://schemas.openxmlformats.org/officeDocument/2006/relationships/hyperlink" Target="https://docs.google.com/spreadsheets/d/1BHaGJHkXxf_UfZdyTKF2zrWNFzIP4IvhaqFMj-83BjU/edit" TargetMode="External"/><Relationship Id="rId84" Type="http://schemas.openxmlformats.org/officeDocument/2006/relationships/hyperlink" Target="https://docs.google.com/spreadsheets/d/1BHaGJHkXxf_UfZdyTKF2zrWNFzIP4IvhaqFMj-83BjU/edit" TargetMode="External"/><Relationship Id="rId83" Type="http://schemas.openxmlformats.org/officeDocument/2006/relationships/hyperlink" Target="https://docs.google.com/spreadsheets/d/1BHaGJHkXxf_UfZdyTKF2zrWNFzIP4IvhaqFMj-83BjU/edit" TargetMode="External"/><Relationship Id="rId86" Type="http://schemas.openxmlformats.org/officeDocument/2006/relationships/hyperlink" Target="https://docs.google.com/spreadsheets/d/1BHaGJHkXxf_UfZdyTKF2zrWNFzIP4IvhaqFMj-83BjU/edit" TargetMode="External"/><Relationship Id="rId85" Type="http://schemas.openxmlformats.org/officeDocument/2006/relationships/hyperlink" Target="https://docs.google.com/spreadsheets/d/1BHaGJHkXxf_UfZdyTKF2zrWNFzIP4IvhaqFMj-83BjU/edit" TargetMode="External"/><Relationship Id="rId88" Type="http://schemas.openxmlformats.org/officeDocument/2006/relationships/hyperlink" Target="https://docs.google.com/spreadsheets/d/1BHaGJHkXxf_UfZdyTKF2zrWNFzIP4IvhaqFMj-83BjU/edit" TargetMode="External"/><Relationship Id="rId150" Type="http://schemas.openxmlformats.org/officeDocument/2006/relationships/hyperlink" Target="https://docs.google.com/spreadsheets/d/1BHaGJHkXxf_UfZdyTKF2zrWNFzIP4IvhaqFMj-83BjU/edit" TargetMode="External"/><Relationship Id="rId271" Type="http://schemas.openxmlformats.org/officeDocument/2006/relationships/hyperlink" Target="https://docs.google.com/spreadsheets/d/1BHaGJHkXxf_UfZdyTKF2zrWNFzIP4IvhaqFMj-83BjU/edit" TargetMode="External"/><Relationship Id="rId87" Type="http://schemas.openxmlformats.org/officeDocument/2006/relationships/hyperlink" Target="https://docs.google.com/spreadsheets/d/1BHaGJHkXxf_UfZdyTKF2zrWNFzIP4IvhaqFMj-83BjU/edit" TargetMode="External"/><Relationship Id="rId270" Type="http://schemas.openxmlformats.org/officeDocument/2006/relationships/hyperlink" Target="https://docs.google.com/spreadsheets/d/1BHaGJHkXxf_UfZdyTKF2zrWNFzIP4IvhaqFMj-83BjU/edit" TargetMode="External"/><Relationship Id="rId89" Type="http://schemas.openxmlformats.org/officeDocument/2006/relationships/hyperlink" Target="https://docs.google.com/spreadsheets/d/1BHaGJHkXxf_UfZdyTKF2zrWNFzIP4IvhaqFMj-83BjU/edit" TargetMode="External"/><Relationship Id="rId80" Type="http://schemas.openxmlformats.org/officeDocument/2006/relationships/hyperlink" Target="https://docs.google.com/spreadsheets/d/1BHaGJHkXxf_UfZdyTKF2zrWNFzIP4IvhaqFMj-83BjU/edit" TargetMode="External"/><Relationship Id="rId82" Type="http://schemas.openxmlformats.org/officeDocument/2006/relationships/hyperlink" Target="https://docs.google.com/spreadsheets/d/1BHaGJHkXxf_UfZdyTKF2zrWNFzIP4IvhaqFMj-83BjU/edit" TargetMode="External"/><Relationship Id="rId81" Type="http://schemas.openxmlformats.org/officeDocument/2006/relationships/hyperlink" Target="https://docs.google.com/spreadsheets/d/1BHaGJHkXxf_UfZdyTKF2zrWNFzIP4IvhaqFMj-83BjU/edit" TargetMode="External"/><Relationship Id="rId1" Type="http://schemas.openxmlformats.org/officeDocument/2006/relationships/comments" Target="../comments11.xml"/><Relationship Id="rId2" Type="http://schemas.openxmlformats.org/officeDocument/2006/relationships/hyperlink" Target="https://docs.google.com/spreadsheets/d/1BHaGJHkXxf_UfZdyTKF2zrWNFzIP4IvhaqFMj-83BjU/edit" TargetMode="External"/><Relationship Id="rId3" Type="http://schemas.openxmlformats.org/officeDocument/2006/relationships/hyperlink" Target="https://docs.google.com/spreadsheets/d/1BHaGJHkXxf_UfZdyTKF2zrWNFzIP4IvhaqFMj-83BjU/edit" TargetMode="External"/><Relationship Id="rId149" Type="http://schemas.openxmlformats.org/officeDocument/2006/relationships/hyperlink" Target="https://docs.google.com/spreadsheets/d/1BHaGJHkXxf_UfZdyTKF2zrWNFzIP4IvhaqFMj-83BjU/edit" TargetMode="External"/><Relationship Id="rId4" Type="http://schemas.openxmlformats.org/officeDocument/2006/relationships/hyperlink" Target="https://docs.google.com/spreadsheets/d/1BHaGJHkXxf_UfZdyTKF2zrWNFzIP4IvhaqFMj-83BjU/edit" TargetMode="External"/><Relationship Id="rId148" Type="http://schemas.openxmlformats.org/officeDocument/2006/relationships/hyperlink" Target="https://docs.google.com/spreadsheets/d/1BHaGJHkXxf_UfZdyTKF2zrWNFzIP4IvhaqFMj-83BjU/edit" TargetMode="External"/><Relationship Id="rId269" Type="http://schemas.openxmlformats.org/officeDocument/2006/relationships/hyperlink" Target="https://docs.google.com/spreadsheets/d/1BHaGJHkXxf_UfZdyTKF2zrWNFzIP4IvhaqFMj-83BjU/edit" TargetMode="External"/><Relationship Id="rId9" Type="http://schemas.openxmlformats.org/officeDocument/2006/relationships/hyperlink" Target="https://docs.google.com/spreadsheets/d/1BHaGJHkXxf_UfZdyTKF2zrWNFzIP4IvhaqFMj-83BjU/edit" TargetMode="External"/><Relationship Id="rId143" Type="http://schemas.openxmlformats.org/officeDocument/2006/relationships/hyperlink" Target="https://docs.google.com/spreadsheets/d/1BHaGJHkXxf_UfZdyTKF2zrWNFzIP4IvhaqFMj-83BjU/edit" TargetMode="External"/><Relationship Id="rId264" Type="http://schemas.openxmlformats.org/officeDocument/2006/relationships/hyperlink" Target="https://docs.google.com/spreadsheets/d/1BHaGJHkXxf_UfZdyTKF2zrWNFzIP4IvhaqFMj-83BjU/edit" TargetMode="External"/><Relationship Id="rId142" Type="http://schemas.openxmlformats.org/officeDocument/2006/relationships/hyperlink" Target="https://docs.google.com/spreadsheets/d/1BHaGJHkXxf_UfZdyTKF2zrWNFzIP4IvhaqFMj-83BjU/edit" TargetMode="External"/><Relationship Id="rId263" Type="http://schemas.openxmlformats.org/officeDocument/2006/relationships/hyperlink" Target="https://docs.google.com/spreadsheets/d/1BHaGJHkXxf_UfZdyTKF2zrWNFzIP4IvhaqFMj-83BjU/edit" TargetMode="External"/><Relationship Id="rId141" Type="http://schemas.openxmlformats.org/officeDocument/2006/relationships/hyperlink" Target="https://docs.google.com/spreadsheets/d/1BHaGJHkXxf_UfZdyTKF2zrWNFzIP4IvhaqFMj-83BjU/edit" TargetMode="External"/><Relationship Id="rId262" Type="http://schemas.openxmlformats.org/officeDocument/2006/relationships/hyperlink" Target="https://docs.google.com/spreadsheets/d/1BHaGJHkXxf_UfZdyTKF2zrWNFzIP4IvhaqFMj-83BjU/edit" TargetMode="External"/><Relationship Id="rId140" Type="http://schemas.openxmlformats.org/officeDocument/2006/relationships/hyperlink" Target="https://docs.google.com/spreadsheets/d/1BHaGJHkXxf_UfZdyTKF2zrWNFzIP4IvhaqFMj-83BjU/edit" TargetMode="External"/><Relationship Id="rId261" Type="http://schemas.openxmlformats.org/officeDocument/2006/relationships/hyperlink" Target="https://docs.google.com/spreadsheets/d/1BHaGJHkXxf_UfZdyTKF2zrWNFzIP4IvhaqFMj-83BjU/edit" TargetMode="External"/><Relationship Id="rId5" Type="http://schemas.openxmlformats.org/officeDocument/2006/relationships/hyperlink" Target="https://docs.google.com/spreadsheets/d/1BHaGJHkXxf_UfZdyTKF2zrWNFzIP4IvhaqFMj-83BjU/edit" TargetMode="External"/><Relationship Id="rId147" Type="http://schemas.openxmlformats.org/officeDocument/2006/relationships/hyperlink" Target="https://docs.google.com/spreadsheets/d/1BHaGJHkXxf_UfZdyTKF2zrWNFzIP4IvhaqFMj-83BjU/edit" TargetMode="External"/><Relationship Id="rId268" Type="http://schemas.openxmlformats.org/officeDocument/2006/relationships/hyperlink" Target="https://docs.google.com/spreadsheets/d/1BHaGJHkXxf_UfZdyTKF2zrWNFzIP4IvhaqFMj-83BjU/edit" TargetMode="External"/><Relationship Id="rId6" Type="http://schemas.openxmlformats.org/officeDocument/2006/relationships/hyperlink" Target="https://docs.google.com/spreadsheets/d/1BHaGJHkXxf_UfZdyTKF2zrWNFzIP4IvhaqFMj-83BjU/edit" TargetMode="External"/><Relationship Id="rId146" Type="http://schemas.openxmlformats.org/officeDocument/2006/relationships/hyperlink" Target="https://docs.google.com/spreadsheets/d/1BHaGJHkXxf_UfZdyTKF2zrWNFzIP4IvhaqFMj-83BjU/edit" TargetMode="External"/><Relationship Id="rId267" Type="http://schemas.openxmlformats.org/officeDocument/2006/relationships/hyperlink" Target="https://docs.google.com/spreadsheets/d/1BHaGJHkXxf_UfZdyTKF2zrWNFzIP4IvhaqFMj-83BjU/edit" TargetMode="External"/><Relationship Id="rId7" Type="http://schemas.openxmlformats.org/officeDocument/2006/relationships/hyperlink" Target="https://docs.google.com/spreadsheets/d/1BHaGJHkXxf_UfZdyTKF2zrWNFzIP4IvhaqFMj-83BjU/edit" TargetMode="External"/><Relationship Id="rId145" Type="http://schemas.openxmlformats.org/officeDocument/2006/relationships/hyperlink" Target="https://docs.google.com/spreadsheets/d/1BHaGJHkXxf_UfZdyTKF2zrWNFzIP4IvhaqFMj-83BjU/edit" TargetMode="External"/><Relationship Id="rId266" Type="http://schemas.openxmlformats.org/officeDocument/2006/relationships/hyperlink" Target="https://docs.google.com/spreadsheets/d/1BHaGJHkXxf_UfZdyTKF2zrWNFzIP4IvhaqFMj-83BjU/edit" TargetMode="External"/><Relationship Id="rId8" Type="http://schemas.openxmlformats.org/officeDocument/2006/relationships/hyperlink" Target="https://docs.google.com/spreadsheets/d/1BHaGJHkXxf_UfZdyTKF2zrWNFzIP4IvhaqFMj-83BjU/edit" TargetMode="External"/><Relationship Id="rId144" Type="http://schemas.openxmlformats.org/officeDocument/2006/relationships/hyperlink" Target="https://docs.google.com/spreadsheets/d/1BHaGJHkXxf_UfZdyTKF2zrWNFzIP4IvhaqFMj-83BjU/edit" TargetMode="External"/><Relationship Id="rId265" Type="http://schemas.openxmlformats.org/officeDocument/2006/relationships/hyperlink" Target="https://docs.google.com/spreadsheets/d/1BHaGJHkXxf_UfZdyTKF2zrWNFzIP4IvhaqFMj-83BjU/edit" TargetMode="External"/><Relationship Id="rId73" Type="http://schemas.openxmlformats.org/officeDocument/2006/relationships/hyperlink" Target="https://docs.google.com/spreadsheets/d/1BHaGJHkXxf_UfZdyTKF2zrWNFzIP4IvhaqFMj-83BjU/edit" TargetMode="External"/><Relationship Id="rId72" Type="http://schemas.openxmlformats.org/officeDocument/2006/relationships/hyperlink" Target="https://docs.google.com/spreadsheets/d/1BHaGJHkXxf_UfZdyTKF2zrWNFzIP4IvhaqFMj-83BjU/edit" TargetMode="External"/><Relationship Id="rId75" Type="http://schemas.openxmlformats.org/officeDocument/2006/relationships/hyperlink" Target="https://docs.google.com/spreadsheets/d/1BHaGJHkXxf_UfZdyTKF2zrWNFzIP4IvhaqFMj-83BjU/edit" TargetMode="External"/><Relationship Id="rId74" Type="http://schemas.openxmlformats.org/officeDocument/2006/relationships/hyperlink" Target="https://docs.google.com/spreadsheets/d/1BHaGJHkXxf_UfZdyTKF2zrWNFzIP4IvhaqFMj-83BjU/edit" TargetMode="External"/><Relationship Id="rId77" Type="http://schemas.openxmlformats.org/officeDocument/2006/relationships/hyperlink" Target="https://docs.google.com/spreadsheets/d/1BHaGJHkXxf_UfZdyTKF2zrWNFzIP4IvhaqFMj-83BjU/edit" TargetMode="External"/><Relationship Id="rId260" Type="http://schemas.openxmlformats.org/officeDocument/2006/relationships/hyperlink" Target="https://docs.google.com/spreadsheets/d/1BHaGJHkXxf_UfZdyTKF2zrWNFzIP4IvhaqFMj-83BjU/edit" TargetMode="External"/><Relationship Id="rId76" Type="http://schemas.openxmlformats.org/officeDocument/2006/relationships/hyperlink" Target="https://docs.google.com/spreadsheets/d/1BHaGJHkXxf_UfZdyTKF2zrWNFzIP4IvhaqFMj-83BjU/edit" TargetMode="External"/><Relationship Id="rId79" Type="http://schemas.openxmlformats.org/officeDocument/2006/relationships/hyperlink" Target="https://docs.google.com/spreadsheets/d/1BHaGJHkXxf_UfZdyTKF2zrWNFzIP4IvhaqFMj-83BjU/edit" TargetMode="External"/><Relationship Id="rId78" Type="http://schemas.openxmlformats.org/officeDocument/2006/relationships/hyperlink" Target="https://docs.google.com/spreadsheets/d/1BHaGJHkXxf_UfZdyTKF2zrWNFzIP4IvhaqFMj-83BjU/edit" TargetMode="External"/><Relationship Id="rId71" Type="http://schemas.openxmlformats.org/officeDocument/2006/relationships/hyperlink" Target="https://docs.google.com/spreadsheets/d/1BHaGJHkXxf_UfZdyTKF2zrWNFzIP4IvhaqFMj-83BjU/edit" TargetMode="External"/><Relationship Id="rId70" Type="http://schemas.openxmlformats.org/officeDocument/2006/relationships/hyperlink" Target="https://docs.google.com/spreadsheets/d/1BHaGJHkXxf_UfZdyTKF2zrWNFzIP4IvhaqFMj-83BjU/edit" TargetMode="External"/><Relationship Id="rId139" Type="http://schemas.openxmlformats.org/officeDocument/2006/relationships/hyperlink" Target="https://docs.google.com/spreadsheets/d/1BHaGJHkXxf_UfZdyTKF2zrWNFzIP4IvhaqFMj-83BjU/edit" TargetMode="External"/><Relationship Id="rId138" Type="http://schemas.openxmlformats.org/officeDocument/2006/relationships/hyperlink" Target="https://docs.google.com/spreadsheets/d/1BHaGJHkXxf_UfZdyTKF2zrWNFzIP4IvhaqFMj-83BjU/edit" TargetMode="External"/><Relationship Id="rId259" Type="http://schemas.openxmlformats.org/officeDocument/2006/relationships/hyperlink" Target="https://docs.google.com/spreadsheets/d/1BHaGJHkXxf_UfZdyTKF2zrWNFzIP4IvhaqFMj-83BjU/edit" TargetMode="External"/><Relationship Id="rId137" Type="http://schemas.openxmlformats.org/officeDocument/2006/relationships/hyperlink" Target="https://docs.google.com/spreadsheets/d/1BHaGJHkXxf_UfZdyTKF2zrWNFzIP4IvhaqFMj-83BjU/edit" TargetMode="External"/><Relationship Id="rId258" Type="http://schemas.openxmlformats.org/officeDocument/2006/relationships/hyperlink" Target="https://docs.google.com/spreadsheets/d/1BHaGJHkXxf_UfZdyTKF2zrWNFzIP4IvhaqFMj-83BjU/edit" TargetMode="External"/><Relationship Id="rId132" Type="http://schemas.openxmlformats.org/officeDocument/2006/relationships/hyperlink" Target="https://docs.google.com/spreadsheets/d/1BHaGJHkXxf_UfZdyTKF2zrWNFzIP4IvhaqFMj-83BjU/edit" TargetMode="External"/><Relationship Id="rId253" Type="http://schemas.openxmlformats.org/officeDocument/2006/relationships/hyperlink" Target="https://docs.google.com/spreadsheets/d/1BHaGJHkXxf_UfZdyTKF2zrWNFzIP4IvhaqFMj-83BjU/edit" TargetMode="External"/><Relationship Id="rId131" Type="http://schemas.openxmlformats.org/officeDocument/2006/relationships/hyperlink" Target="https://docs.google.com/spreadsheets/d/1BHaGJHkXxf_UfZdyTKF2zrWNFzIP4IvhaqFMj-83BjU/edit" TargetMode="External"/><Relationship Id="rId252" Type="http://schemas.openxmlformats.org/officeDocument/2006/relationships/hyperlink" Target="https://docs.google.com/spreadsheets/d/1BHaGJHkXxf_UfZdyTKF2zrWNFzIP4IvhaqFMj-83BjU/edit" TargetMode="External"/><Relationship Id="rId130" Type="http://schemas.openxmlformats.org/officeDocument/2006/relationships/hyperlink" Target="https://docs.google.com/spreadsheets/d/1BHaGJHkXxf_UfZdyTKF2zrWNFzIP4IvhaqFMj-83BjU/edit" TargetMode="External"/><Relationship Id="rId251" Type="http://schemas.openxmlformats.org/officeDocument/2006/relationships/hyperlink" Target="https://docs.google.com/spreadsheets/d/1BHaGJHkXxf_UfZdyTKF2zrWNFzIP4IvhaqFMj-83BjU/edit" TargetMode="External"/><Relationship Id="rId250" Type="http://schemas.openxmlformats.org/officeDocument/2006/relationships/hyperlink" Target="https://docs.google.com/spreadsheets/d/1BHaGJHkXxf_UfZdyTKF2zrWNFzIP4IvhaqFMj-83BjU/edit" TargetMode="External"/><Relationship Id="rId136" Type="http://schemas.openxmlformats.org/officeDocument/2006/relationships/hyperlink" Target="https://docs.google.com/spreadsheets/d/1BHaGJHkXxf_UfZdyTKF2zrWNFzIP4IvhaqFMj-83BjU/edit" TargetMode="External"/><Relationship Id="rId257" Type="http://schemas.openxmlformats.org/officeDocument/2006/relationships/hyperlink" Target="https://docs.google.com/spreadsheets/d/1BHaGJHkXxf_UfZdyTKF2zrWNFzIP4IvhaqFMj-83BjU/edit" TargetMode="External"/><Relationship Id="rId135" Type="http://schemas.openxmlformats.org/officeDocument/2006/relationships/hyperlink" Target="https://docs.google.com/spreadsheets/d/1BHaGJHkXxf_UfZdyTKF2zrWNFzIP4IvhaqFMj-83BjU/edit" TargetMode="External"/><Relationship Id="rId256" Type="http://schemas.openxmlformats.org/officeDocument/2006/relationships/hyperlink" Target="https://docs.google.com/spreadsheets/d/1BHaGJHkXxf_UfZdyTKF2zrWNFzIP4IvhaqFMj-83BjU/edit" TargetMode="External"/><Relationship Id="rId134" Type="http://schemas.openxmlformats.org/officeDocument/2006/relationships/hyperlink" Target="https://docs.google.com/spreadsheets/d/1BHaGJHkXxf_UfZdyTKF2zrWNFzIP4IvhaqFMj-83BjU/edit" TargetMode="External"/><Relationship Id="rId255" Type="http://schemas.openxmlformats.org/officeDocument/2006/relationships/hyperlink" Target="https://docs.google.com/spreadsheets/d/1BHaGJHkXxf_UfZdyTKF2zrWNFzIP4IvhaqFMj-83BjU/edit" TargetMode="External"/><Relationship Id="rId133" Type="http://schemas.openxmlformats.org/officeDocument/2006/relationships/hyperlink" Target="https://docs.google.com/spreadsheets/d/1BHaGJHkXxf_UfZdyTKF2zrWNFzIP4IvhaqFMj-83BjU/edit" TargetMode="External"/><Relationship Id="rId254" Type="http://schemas.openxmlformats.org/officeDocument/2006/relationships/hyperlink" Target="https://docs.google.com/spreadsheets/d/1BHaGJHkXxf_UfZdyTKF2zrWNFzIP4IvhaqFMj-83BjU/edit" TargetMode="External"/><Relationship Id="rId62" Type="http://schemas.openxmlformats.org/officeDocument/2006/relationships/hyperlink" Target="https://docs.google.com/spreadsheets/d/1BHaGJHkXxf_UfZdyTKF2zrWNFzIP4IvhaqFMj-83BjU/edit" TargetMode="External"/><Relationship Id="rId61" Type="http://schemas.openxmlformats.org/officeDocument/2006/relationships/hyperlink" Target="https://docs.google.com/spreadsheets/d/1BHaGJHkXxf_UfZdyTKF2zrWNFzIP4IvhaqFMj-83BjU/edit" TargetMode="External"/><Relationship Id="rId64" Type="http://schemas.openxmlformats.org/officeDocument/2006/relationships/hyperlink" Target="https://docs.google.com/spreadsheets/d/1BHaGJHkXxf_UfZdyTKF2zrWNFzIP4IvhaqFMj-83BjU/edit" TargetMode="External"/><Relationship Id="rId63" Type="http://schemas.openxmlformats.org/officeDocument/2006/relationships/hyperlink" Target="https://docs.google.com/spreadsheets/d/1BHaGJHkXxf_UfZdyTKF2zrWNFzIP4IvhaqFMj-83BjU/edit" TargetMode="External"/><Relationship Id="rId66" Type="http://schemas.openxmlformats.org/officeDocument/2006/relationships/hyperlink" Target="https://docs.google.com/spreadsheets/d/1BHaGJHkXxf_UfZdyTKF2zrWNFzIP4IvhaqFMj-83BjU/edit" TargetMode="External"/><Relationship Id="rId172" Type="http://schemas.openxmlformats.org/officeDocument/2006/relationships/hyperlink" Target="https://docs.google.com/spreadsheets/d/1BHaGJHkXxf_UfZdyTKF2zrWNFzIP4IvhaqFMj-83BjU/edit" TargetMode="External"/><Relationship Id="rId293" Type="http://schemas.openxmlformats.org/officeDocument/2006/relationships/hyperlink" Target="https://docs.google.com/spreadsheets/d/1BHaGJHkXxf_UfZdyTKF2zrWNFzIP4IvhaqFMj-83BjU/edit" TargetMode="External"/><Relationship Id="rId65" Type="http://schemas.openxmlformats.org/officeDocument/2006/relationships/hyperlink" Target="https://docs.google.com/spreadsheets/d/1BHaGJHkXxf_UfZdyTKF2zrWNFzIP4IvhaqFMj-83BjU/edit" TargetMode="External"/><Relationship Id="rId171" Type="http://schemas.openxmlformats.org/officeDocument/2006/relationships/hyperlink" Target="https://docs.google.com/spreadsheets/d/1BHaGJHkXxf_UfZdyTKF2zrWNFzIP4IvhaqFMj-83BjU/edit" TargetMode="External"/><Relationship Id="rId292" Type="http://schemas.openxmlformats.org/officeDocument/2006/relationships/hyperlink" Target="https://docs.google.com/spreadsheets/d/1BHaGJHkXxf_UfZdyTKF2zrWNFzIP4IvhaqFMj-83BjU/edit" TargetMode="External"/><Relationship Id="rId68" Type="http://schemas.openxmlformats.org/officeDocument/2006/relationships/hyperlink" Target="https://docs.google.com/spreadsheets/d/1BHaGJHkXxf_UfZdyTKF2zrWNFzIP4IvhaqFMj-83BjU/edit" TargetMode="External"/><Relationship Id="rId170" Type="http://schemas.openxmlformats.org/officeDocument/2006/relationships/hyperlink" Target="https://docs.google.com/spreadsheets/d/1BHaGJHkXxf_UfZdyTKF2zrWNFzIP4IvhaqFMj-83BjU/edit" TargetMode="External"/><Relationship Id="rId291" Type="http://schemas.openxmlformats.org/officeDocument/2006/relationships/hyperlink" Target="https://docs.google.com/spreadsheets/d/1BHaGJHkXxf_UfZdyTKF2zrWNFzIP4IvhaqFMj-83BjU/edit" TargetMode="External"/><Relationship Id="rId67" Type="http://schemas.openxmlformats.org/officeDocument/2006/relationships/hyperlink" Target="https://docs.google.com/spreadsheets/d/1BHaGJHkXxf_UfZdyTKF2zrWNFzIP4IvhaqFMj-83BjU/edit" TargetMode="External"/><Relationship Id="rId290" Type="http://schemas.openxmlformats.org/officeDocument/2006/relationships/hyperlink" Target="https://docs.google.com/spreadsheets/d/1BHaGJHkXxf_UfZdyTKF2zrWNFzIP4IvhaqFMj-83BjU/edit" TargetMode="External"/><Relationship Id="rId60" Type="http://schemas.openxmlformats.org/officeDocument/2006/relationships/hyperlink" Target="https://docs.google.com/spreadsheets/d/1BHaGJHkXxf_UfZdyTKF2zrWNFzIP4IvhaqFMj-83BjU/edit" TargetMode="External"/><Relationship Id="rId165" Type="http://schemas.openxmlformats.org/officeDocument/2006/relationships/hyperlink" Target="https://docs.google.com/spreadsheets/d/1BHaGJHkXxf_UfZdyTKF2zrWNFzIP4IvhaqFMj-83BjU/edit" TargetMode="External"/><Relationship Id="rId286" Type="http://schemas.openxmlformats.org/officeDocument/2006/relationships/hyperlink" Target="https://docs.google.com/spreadsheets/d/1BHaGJHkXxf_UfZdyTKF2zrWNFzIP4IvhaqFMj-83BjU/edit" TargetMode="External"/><Relationship Id="rId69" Type="http://schemas.openxmlformats.org/officeDocument/2006/relationships/hyperlink" Target="https://docs.google.com/spreadsheets/d/1BHaGJHkXxf_UfZdyTKF2zrWNFzIP4IvhaqFMj-83BjU/edit" TargetMode="External"/><Relationship Id="rId164" Type="http://schemas.openxmlformats.org/officeDocument/2006/relationships/hyperlink" Target="https://docs.google.com/spreadsheets/d/1BHaGJHkXxf_UfZdyTKF2zrWNFzIP4IvhaqFMj-83BjU/edit" TargetMode="External"/><Relationship Id="rId285" Type="http://schemas.openxmlformats.org/officeDocument/2006/relationships/hyperlink" Target="https://docs.google.com/spreadsheets/d/1BHaGJHkXxf_UfZdyTKF2zrWNFzIP4IvhaqFMj-83BjU/edit" TargetMode="External"/><Relationship Id="rId163" Type="http://schemas.openxmlformats.org/officeDocument/2006/relationships/hyperlink" Target="https://docs.google.com/spreadsheets/d/1BHaGJHkXxf_UfZdyTKF2zrWNFzIP4IvhaqFMj-83BjU/edit" TargetMode="External"/><Relationship Id="rId284" Type="http://schemas.openxmlformats.org/officeDocument/2006/relationships/hyperlink" Target="https://docs.google.com/spreadsheets/d/1BHaGJHkXxf_UfZdyTKF2zrWNFzIP4IvhaqFMj-83BjU/edit" TargetMode="External"/><Relationship Id="rId162" Type="http://schemas.openxmlformats.org/officeDocument/2006/relationships/hyperlink" Target="https://docs.google.com/spreadsheets/d/1BHaGJHkXxf_UfZdyTKF2zrWNFzIP4IvhaqFMj-83BjU/edit" TargetMode="External"/><Relationship Id="rId283" Type="http://schemas.openxmlformats.org/officeDocument/2006/relationships/hyperlink" Target="https://docs.google.com/spreadsheets/d/1BHaGJHkXxf_UfZdyTKF2zrWNFzIP4IvhaqFMj-83BjU/edit" TargetMode="External"/><Relationship Id="rId169" Type="http://schemas.openxmlformats.org/officeDocument/2006/relationships/hyperlink" Target="https://docs.google.com/spreadsheets/d/1BHaGJHkXxf_UfZdyTKF2zrWNFzIP4IvhaqFMj-83BjU/edit" TargetMode="External"/><Relationship Id="rId168" Type="http://schemas.openxmlformats.org/officeDocument/2006/relationships/hyperlink" Target="https://docs.google.com/spreadsheets/d/1BHaGJHkXxf_UfZdyTKF2zrWNFzIP4IvhaqFMj-83BjU/edit" TargetMode="External"/><Relationship Id="rId289" Type="http://schemas.openxmlformats.org/officeDocument/2006/relationships/hyperlink" Target="https://docs.google.com/spreadsheets/d/1BHaGJHkXxf_UfZdyTKF2zrWNFzIP4IvhaqFMj-83BjU/edit" TargetMode="External"/><Relationship Id="rId167" Type="http://schemas.openxmlformats.org/officeDocument/2006/relationships/hyperlink" Target="https://docs.google.com/spreadsheets/d/1BHaGJHkXxf_UfZdyTKF2zrWNFzIP4IvhaqFMj-83BjU/edit" TargetMode="External"/><Relationship Id="rId288" Type="http://schemas.openxmlformats.org/officeDocument/2006/relationships/hyperlink" Target="https://docs.google.com/spreadsheets/d/1BHaGJHkXxf_UfZdyTKF2zrWNFzIP4IvhaqFMj-83BjU/edit" TargetMode="External"/><Relationship Id="rId166" Type="http://schemas.openxmlformats.org/officeDocument/2006/relationships/hyperlink" Target="https://docs.google.com/spreadsheets/d/1BHaGJHkXxf_UfZdyTKF2zrWNFzIP4IvhaqFMj-83BjU/edit" TargetMode="External"/><Relationship Id="rId287" Type="http://schemas.openxmlformats.org/officeDocument/2006/relationships/hyperlink" Target="https://docs.google.com/spreadsheets/d/1BHaGJHkXxf_UfZdyTKF2zrWNFzIP4IvhaqFMj-83BjU/edit" TargetMode="External"/><Relationship Id="rId51" Type="http://schemas.openxmlformats.org/officeDocument/2006/relationships/hyperlink" Target="https://docs.google.com/spreadsheets/d/1BHaGJHkXxf_UfZdyTKF2zrWNFzIP4IvhaqFMj-83BjU/edit" TargetMode="External"/><Relationship Id="rId50" Type="http://schemas.openxmlformats.org/officeDocument/2006/relationships/hyperlink" Target="https://docs.google.com/spreadsheets/d/1BHaGJHkXxf_UfZdyTKF2zrWNFzIP4IvhaqFMj-83BjU/edit" TargetMode="External"/><Relationship Id="rId53" Type="http://schemas.openxmlformats.org/officeDocument/2006/relationships/hyperlink" Target="https://docs.google.com/spreadsheets/d/1BHaGJHkXxf_UfZdyTKF2zrWNFzIP4IvhaqFMj-83BjU/edit" TargetMode="External"/><Relationship Id="rId52" Type="http://schemas.openxmlformats.org/officeDocument/2006/relationships/hyperlink" Target="https://docs.google.com/spreadsheets/d/1BHaGJHkXxf_UfZdyTKF2zrWNFzIP4IvhaqFMj-83BjU/edit" TargetMode="External"/><Relationship Id="rId55" Type="http://schemas.openxmlformats.org/officeDocument/2006/relationships/hyperlink" Target="https://docs.google.com/spreadsheets/d/1BHaGJHkXxf_UfZdyTKF2zrWNFzIP4IvhaqFMj-83BjU/edit" TargetMode="External"/><Relationship Id="rId161" Type="http://schemas.openxmlformats.org/officeDocument/2006/relationships/hyperlink" Target="https://docs.google.com/spreadsheets/d/1BHaGJHkXxf_UfZdyTKF2zrWNFzIP4IvhaqFMj-83BjU/edit" TargetMode="External"/><Relationship Id="rId282" Type="http://schemas.openxmlformats.org/officeDocument/2006/relationships/hyperlink" Target="https://docs.google.com/spreadsheets/d/1BHaGJHkXxf_UfZdyTKF2zrWNFzIP4IvhaqFMj-83BjU/edit" TargetMode="External"/><Relationship Id="rId54" Type="http://schemas.openxmlformats.org/officeDocument/2006/relationships/hyperlink" Target="https://docs.google.com/spreadsheets/d/1BHaGJHkXxf_UfZdyTKF2zrWNFzIP4IvhaqFMj-83BjU/edit" TargetMode="External"/><Relationship Id="rId160" Type="http://schemas.openxmlformats.org/officeDocument/2006/relationships/hyperlink" Target="https://docs.google.com/spreadsheets/d/1BHaGJHkXxf_UfZdyTKF2zrWNFzIP4IvhaqFMj-83BjU/edit" TargetMode="External"/><Relationship Id="rId281" Type="http://schemas.openxmlformats.org/officeDocument/2006/relationships/hyperlink" Target="https://docs.google.com/spreadsheets/d/1BHaGJHkXxf_UfZdyTKF2zrWNFzIP4IvhaqFMj-83BjU/edit" TargetMode="External"/><Relationship Id="rId57" Type="http://schemas.openxmlformats.org/officeDocument/2006/relationships/hyperlink" Target="https://docs.google.com/spreadsheets/d/1BHaGJHkXxf_UfZdyTKF2zrWNFzIP4IvhaqFMj-83BjU/edit" TargetMode="External"/><Relationship Id="rId280" Type="http://schemas.openxmlformats.org/officeDocument/2006/relationships/hyperlink" Target="https://docs.google.com/spreadsheets/d/1BHaGJHkXxf_UfZdyTKF2zrWNFzIP4IvhaqFMj-83BjU/edit" TargetMode="External"/><Relationship Id="rId56" Type="http://schemas.openxmlformats.org/officeDocument/2006/relationships/hyperlink" Target="https://docs.google.com/spreadsheets/d/1BHaGJHkXxf_UfZdyTKF2zrWNFzIP4IvhaqFMj-83BjU/edit" TargetMode="External"/><Relationship Id="rId159" Type="http://schemas.openxmlformats.org/officeDocument/2006/relationships/hyperlink" Target="https://docs.google.com/spreadsheets/d/1BHaGJHkXxf_UfZdyTKF2zrWNFzIP4IvhaqFMj-83BjU/edit" TargetMode="External"/><Relationship Id="rId59" Type="http://schemas.openxmlformats.org/officeDocument/2006/relationships/hyperlink" Target="https://docs.google.com/spreadsheets/d/1BHaGJHkXxf_UfZdyTKF2zrWNFzIP4IvhaqFMj-83BjU/edit" TargetMode="External"/><Relationship Id="rId154" Type="http://schemas.openxmlformats.org/officeDocument/2006/relationships/hyperlink" Target="https://docs.google.com/spreadsheets/d/1BHaGJHkXxf_UfZdyTKF2zrWNFzIP4IvhaqFMj-83BjU/edit" TargetMode="External"/><Relationship Id="rId275" Type="http://schemas.openxmlformats.org/officeDocument/2006/relationships/hyperlink" Target="https://docs.google.com/spreadsheets/d/1BHaGJHkXxf_UfZdyTKF2zrWNFzIP4IvhaqFMj-83BjU/edit" TargetMode="External"/><Relationship Id="rId58" Type="http://schemas.openxmlformats.org/officeDocument/2006/relationships/hyperlink" Target="https://docs.google.com/spreadsheets/d/1BHaGJHkXxf_UfZdyTKF2zrWNFzIP4IvhaqFMj-83BjU/edit" TargetMode="External"/><Relationship Id="rId153" Type="http://schemas.openxmlformats.org/officeDocument/2006/relationships/hyperlink" Target="https://docs.google.com/spreadsheets/d/1BHaGJHkXxf_UfZdyTKF2zrWNFzIP4IvhaqFMj-83BjU/edit" TargetMode="External"/><Relationship Id="rId274" Type="http://schemas.openxmlformats.org/officeDocument/2006/relationships/hyperlink" Target="https://docs.google.com/spreadsheets/d/1BHaGJHkXxf_UfZdyTKF2zrWNFzIP4IvhaqFMj-83BjU/edit" TargetMode="External"/><Relationship Id="rId152" Type="http://schemas.openxmlformats.org/officeDocument/2006/relationships/hyperlink" Target="https://docs.google.com/spreadsheets/d/1BHaGJHkXxf_UfZdyTKF2zrWNFzIP4IvhaqFMj-83BjU/edit" TargetMode="External"/><Relationship Id="rId273" Type="http://schemas.openxmlformats.org/officeDocument/2006/relationships/hyperlink" Target="https://docs.google.com/spreadsheets/d/1BHaGJHkXxf_UfZdyTKF2zrWNFzIP4IvhaqFMj-83BjU/edit" TargetMode="External"/><Relationship Id="rId151" Type="http://schemas.openxmlformats.org/officeDocument/2006/relationships/hyperlink" Target="https://docs.google.com/spreadsheets/d/1BHaGJHkXxf_UfZdyTKF2zrWNFzIP4IvhaqFMj-83BjU/edit" TargetMode="External"/><Relationship Id="rId272" Type="http://schemas.openxmlformats.org/officeDocument/2006/relationships/hyperlink" Target="https://docs.google.com/spreadsheets/d/1BHaGJHkXxf_UfZdyTKF2zrWNFzIP4IvhaqFMj-83BjU/edit" TargetMode="External"/><Relationship Id="rId158" Type="http://schemas.openxmlformats.org/officeDocument/2006/relationships/hyperlink" Target="https://docs.google.com/spreadsheets/d/1BHaGJHkXxf_UfZdyTKF2zrWNFzIP4IvhaqFMj-83BjU/edit" TargetMode="External"/><Relationship Id="rId279" Type="http://schemas.openxmlformats.org/officeDocument/2006/relationships/hyperlink" Target="https://docs.google.com/spreadsheets/d/1BHaGJHkXxf_UfZdyTKF2zrWNFzIP4IvhaqFMj-83BjU/edit" TargetMode="External"/><Relationship Id="rId157" Type="http://schemas.openxmlformats.org/officeDocument/2006/relationships/hyperlink" Target="https://docs.google.com/spreadsheets/d/1BHaGJHkXxf_UfZdyTKF2zrWNFzIP4IvhaqFMj-83BjU/edit" TargetMode="External"/><Relationship Id="rId278" Type="http://schemas.openxmlformats.org/officeDocument/2006/relationships/hyperlink" Target="https://docs.google.com/spreadsheets/d/1BHaGJHkXxf_UfZdyTKF2zrWNFzIP4IvhaqFMj-83BjU/edit" TargetMode="External"/><Relationship Id="rId156" Type="http://schemas.openxmlformats.org/officeDocument/2006/relationships/hyperlink" Target="https://docs.google.com/spreadsheets/d/1BHaGJHkXxf_UfZdyTKF2zrWNFzIP4IvhaqFMj-83BjU/edit" TargetMode="External"/><Relationship Id="rId277" Type="http://schemas.openxmlformats.org/officeDocument/2006/relationships/hyperlink" Target="https://docs.google.com/spreadsheets/d/1BHaGJHkXxf_UfZdyTKF2zrWNFzIP4IvhaqFMj-83BjU/edit" TargetMode="External"/><Relationship Id="rId155" Type="http://schemas.openxmlformats.org/officeDocument/2006/relationships/hyperlink" Target="https://docs.google.com/spreadsheets/d/1BHaGJHkXxf_UfZdyTKF2zrWNFzIP4IvhaqFMj-83BjU/edit" TargetMode="External"/><Relationship Id="rId276" Type="http://schemas.openxmlformats.org/officeDocument/2006/relationships/hyperlink" Target="https://docs.google.com/spreadsheets/d/1BHaGJHkXxf_UfZdyTKF2zrWNFzIP4IvhaqFMj-83BjU/edit" TargetMode="External"/><Relationship Id="rId107" Type="http://schemas.openxmlformats.org/officeDocument/2006/relationships/hyperlink" Target="https://docs.google.com/spreadsheets/d/1BHaGJHkXxf_UfZdyTKF2zrWNFzIP4IvhaqFMj-83BjU/edit" TargetMode="External"/><Relationship Id="rId228" Type="http://schemas.openxmlformats.org/officeDocument/2006/relationships/hyperlink" Target="https://docs.google.com/spreadsheets/d/1BHaGJHkXxf_UfZdyTKF2zrWNFzIP4IvhaqFMj-83BjU/edit" TargetMode="External"/><Relationship Id="rId106" Type="http://schemas.openxmlformats.org/officeDocument/2006/relationships/hyperlink" Target="https://docs.google.com/spreadsheets/d/1BHaGJHkXxf_UfZdyTKF2zrWNFzIP4IvhaqFMj-83BjU/edit" TargetMode="External"/><Relationship Id="rId227" Type="http://schemas.openxmlformats.org/officeDocument/2006/relationships/hyperlink" Target="https://docs.google.com/spreadsheets/d/1BHaGJHkXxf_UfZdyTKF2zrWNFzIP4IvhaqFMj-83BjU/edit" TargetMode="External"/><Relationship Id="rId105" Type="http://schemas.openxmlformats.org/officeDocument/2006/relationships/hyperlink" Target="https://docs.google.com/spreadsheets/d/1BHaGJHkXxf_UfZdyTKF2zrWNFzIP4IvhaqFMj-83BjU/edit" TargetMode="External"/><Relationship Id="rId226" Type="http://schemas.openxmlformats.org/officeDocument/2006/relationships/hyperlink" Target="https://docs.google.com/spreadsheets/d/1BHaGJHkXxf_UfZdyTKF2zrWNFzIP4IvhaqFMj-83BjU/edit" TargetMode="External"/><Relationship Id="rId104" Type="http://schemas.openxmlformats.org/officeDocument/2006/relationships/hyperlink" Target="https://docs.google.com/spreadsheets/d/1BHaGJHkXxf_UfZdyTKF2zrWNFzIP4IvhaqFMj-83BjU/edit" TargetMode="External"/><Relationship Id="rId225" Type="http://schemas.openxmlformats.org/officeDocument/2006/relationships/hyperlink" Target="https://docs.google.com/spreadsheets/d/1BHaGJHkXxf_UfZdyTKF2zrWNFzIP4IvhaqFMj-83BjU/edit" TargetMode="External"/><Relationship Id="rId109" Type="http://schemas.openxmlformats.org/officeDocument/2006/relationships/hyperlink" Target="https://docs.google.com/spreadsheets/d/1BHaGJHkXxf_UfZdyTKF2zrWNFzIP4IvhaqFMj-83BjU/edit" TargetMode="External"/><Relationship Id="rId108" Type="http://schemas.openxmlformats.org/officeDocument/2006/relationships/hyperlink" Target="https://docs.google.com/spreadsheets/d/1BHaGJHkXxf_UfZdyTKF2zrWNFzIP4IvhaqFMj-83BjU/edit" TargetMode="External"/><Relationship Id="rId229" Type="http://schemas.openxmlformats.org/officeDocument/2006/relationships/hyperlink" Target="https://docs.google.com/spreadsheets/d/1BHaGJHkXxf_UfZdyTKF2zrWNFzIP4IvhaqFMj-83BjU/edit" TargetMode="External"/><Relationship Id="rId220" Type="http://schemas.openxmlformats.org/officeDocument/2006/relationships/hyperlink" Target="https://docs.google.com/spreadsheets/d/1BHaGJHkXxf_UfZdyTKF2zrWNFzIP4IvhaqFMj-83BjU/edit" TargetMode="External"/><Relationship Id="rId103" Type="http://schemas.openxmlformats.org/officeDocument/2006/relationships/hyperlink" Target="https://docs.google.com/spreadsheets/d/1BHaGJHkXxf_UfZdyTKF2zrWNFzIP4IvhaqFMj-83BjU/edit" TargetMode="External"/><Relationship Id="rId224" Type="http://schemas.openxmlformats.org/officeDocument/2006/relationships/hyperlink" Target="https://docs.google.com/spreadsheets/d/1BHaGJHkXxf_UfZdyTKF2zrWNFzIP4IvhaqFMj-83BjU/edit" TargetMode="External"/><Relationship Id="rId102" Type="http://schemas.openxmlformats.org/officeDocument/2006/relationships/hyperlink" Target="https://docs.google.com/spreadsheets/d/1BHaGJHkXxf_UfZdyTKF2zrWNFzIP4IvhaqFMj-83BjU/edit" TargetMode="External"/><Relationship Id="rId223" Type="http://schemas.openxmlformats.org/officeDocument/2006/relationships/hyperlink" Target="https://docs.google.com/spreadsheets/d/1BHaGJHkXxf_UfZdyTKF2zrWNFzIP4IvhaqFMj-83BjU/edit" TargetMode="External"/><Relationship Id="rId101" Type="http://schemas.openxmlformats.org/officeDocument/2006/relationships/hyperlink" Target="https://docs.google.com/spreadsheets/d/1BHaGJHkXxf_UfZdyTKF2zrWNFzIP4IvhaqFMj-83BjU/edit" TargetMode="External"/><Relationship Id="rId222" Type="http://schemas.openxmlformats.org/officeDocument/2006/relationships/hyperlink" Target="https://docs.google.com/spreadsheets/d/1BHaGJHkXxf_UfZdyTKF2zrWNFzIP4IvhaqFMj-83BjU/edit" TargetMode="External"/><Relationship Id="rId100" Type="http://schemas.openxmlformats.org/officeDocument/2006/relationships/hyperlink" Target="https://docs.google.com/spreadsheets/d/1BHaGJHkXxf_UfZdyTKF2zrWNFzIP4IvhaqFMj-83BjU/edit" TargetMode="External"/><Relationship Id="rId221" Type="http://schemas.openxmlformats.org/officeDocument/2006/relationships/hyperlink" Target="https://docs.google.com/spreadsheets/d/1BHaGJHkXxf_UfZdyTKF2zrWNFzIP4IvhaqFMj-83BjU/edit" TargetMode="External"/><Relationship Id="rId217" Type="http://schemas.openxmlformats.org/officeDocument/2006/relationships/hyperlink" Target="https://docs.google.com/spreadsheets/d/1BHaGJHkXxf_UfZdyTKF2zrWNFzIP4IvhaqFMj-83BjU/edit" TargetMode="External"/><Relationship Id="rId216" Type="http://schemas.openxmlformats.org/officeDocument/2006/relationships/hyperlink" Target="https://docs.google.com/spreadsheets/d/1BHaGJHkXxf_UfZdyTKF2zrWNFzIP4IvhaqFMj-83BjU/edit" TargetMode="External"/><Relationship Id="rId215" Type="http://schemas.openxmlformats.org/officeDocument/2006/relationships/hyperlink" Target="https://docs.google.com/spreadsheets/d/1BHaGJHkXxf_UfZdyTKF2zrWNFzIP4IvhaqFMj-83BjU/edit" TargetMode="External"/><Relationship Id="rId214" Type="http://schemas.openxmlformats.org/officeDocument/2006/relationships/hyperlink" Target="https://docs.google.com/spreadsheets/d/1BHaGJHkXxf_UfZdyTKF2zrWNFzIP4IvhaqFMj-83BjU/edit" TargetMode="External"/><Relationship Id="rId219" Type="http://schemas.openxmlformats.org/officeDocument/2006/relationships/hyperlink" Target="https://docs.google.com/spreadsheets/d/1BHaGJHkXxf_UfZdyTKF2zrWNFzIP4IvhaqFMj-83BjU/edit" TargetMode="External"/><Relationship Id="rId218" Type="http://schemas.openxmlformats.org/officeDocument/2006/relationships/hyperlink" Target="https://docs.google.com/spreadsheets/d/1BHaGJHkXxf_UfZdyTKF2zrWNFzIP4IvhaqFMj-83BjU/edit" TargetMode="External"/><Relationship Id="rId213" Type="http://schemas.openxmlformats.org/officeDocument/2006/relationships/hyperlink" Target="https://docs.google.com/spreadsheets/d/1BHaGJHkXxf_UfZdyTKF2zrWNFzIP4IvhaqFMj-83BjU/edit" TargetMode="External"/><Relationship Id="rId212" Type="http://schemas.openxmlformats.org/officeDocument/2006/relationships/hyperlink" Target="https://docs.google.com/spreadsheets/d/1BHaGJHkXxf_UfZdyTKF2zrWNFzIP4IvhaqFMj-83BjU/edit" TargetMode="External"/><Relationship Id="rId211" Type="http://schemas.openxmlformats.org/officeDocument/2006/relationships/hyperlink" Target="https://docs.google.com/spreadsheets/d/1BHaGJHkXxf_UfZdyTKF2zrWNFzIP4IvhaqFMj-83BjU/edit" TargetMode="External"/><Relationship Id="rId210" Type="http://schemas.openxmlformats.org/officeDocument/2006/relationships/hyperlink" Target="https://docs.google.com/spreadsheets/d/1BHaGJHkXxf_UfZdyTKF2zrWNFzIP4IvhaqFMj-83BjU/edit" TargetMode="External"/><Relationship Id="rId129" Type="http://schemas.openxmlformats.org/officeDocument/2006/relationships/hyperlink" Target="https://docs.google.com/spreadsheets/d/1BHaGJHkXxf_UfZdyTKF2zrWNFzIP4IvhaqFMj-83BjU/edit" TargetMode="External"/><Relationship Id="rId128" Type="http://schemas.openxmlformats.org/officeDocument/2006/relationships/hyperlink" Target="https://docs.google.com/spreadsheets/d/1BHaGJHkXxf_UfZdyTKF2zrWNFzIP4IvhaqFMj-83BjU/edit" TargetMode="External"/><Relationship Id="rId249" Type="http://schemas.openxmlformats.org/officeDocument/2006/relationships/hyperlink" Target="https://docs.google.com/spreadsheets/d/1BHaGJHkXxf_UfZdyTKF2zrWNFzIP4IvhaqFMj-83BjU/edit" TargetMode="External"/><Relationship Id="rId127" Type="http://schemas.openxmlformats.org/officeDocument/2006/relationships/hyperlink" Target="https://docs.google.com/spreadsheets/d/1BHaGJHkXxf_UfZdyTKF2zrWNFzIP4IvhaqFMj-83BjU/edit" TargetMode="External"/><Relationship Id="rId248" Type="http://schemas.openxmlformats.org/officeDocument/2006/relationships/hyperlink" Target="https://docs.google.com/spreadsheets/d/1BHaGJHkXxf_UfZdyTKF2zrWNFzIP4IvhaqFMj-83BjU/edit" TargetMode="External"/><Relationship Id="rId126" Type="http://schemas.openxmlformats.org/officeDocument/2006/relationships/hyperlink" Target="https://docs.google.com/spreadsheets/d/1BHaGJHkXxf_UfZdyTKF2zrWNFzIP4IvhaqFMj-83BjU/edit" TargetMode="External"/><Relationship Id="rId247" Type="http://schemas.openxmlformats.org/officeDocument/2006/relationships/hyperlink" Target="https://docs.google.com/spreadsheets/d/1BHaGJHkXxf_UfZdyTKF2zrWNFzIP4IvhaqFMj-83BjU/edit" TargetMode="External"/><Relationship Id="rId121" Type="http://schemas.openxmlformats.org/officeDocument/2006/relationships/hyperlink" Target="https://docs.google.com/spreadsheets/d/1BHaGJHkXxf_UfZdyTKF2zrWNFzIP4IvhaqFMj-83BjU/edit" TargetMode="External"/><Relationship Id="rId242" Type="http://schemas.openxmlformats.org/officeDocument/2006/relationships/hyperlink" Target="https://docs.google.com/spreadsheets/d/1BHaGJHkXxf_UfZdyTKF2zrWNFzIP4IvhaqFMj-83BjU/edit" TargetMode="External"/><Relationship Id="rId120" Type="http://schemas.openxmlformats.org/officeDocument/2006/relationships/hyperlink" Target="https://docs.google.com/spreadsheets/d/1BHaGJHkXxf_UfZdyTKF2zrWNFzIP4IvhaqFMj-83BjU/edit" TargetMode="External"/><Relationship Id="rId241" Type="http://schemas.openxmlformats.org/officeDocument/2006/relationships/hyperlink" Target="https://docs.google.com/spreadsheets/d/1BHaGJHkXxf_UfZdyTKF2zrWNFzIP4IvhaqFMj-83BjU/edit" TargetMode="External"/><Relationship Id="rId240" Type="http://schemas.openxmlformats.org/officeDocument/2006/relationships/hyperlink" Target="https://docs.google.com/spreadsheets/d/1BHaGJHkXxf_UfZdyTKF2zrWNFzIP4IvhaqFMj-83BjU/edit" TargetMode="External"/><Relationship Id="rId125" Type="http://schemas.openxmlformats.org/officeDocument/2006/relationships/hyperlink" Target="https://docs.google.com/spreadsheets/d/1BHaGJHkXxf_UfZdyTKF2zrWNFzIP4IvhaqFMj-83BjU/edit" TargetMode="External"/><Relationship Id="rId246" Type="http://schemas.openxmlformats.org/officeDocument/2006/relationships/hyperlink" Target="https://docs.google.com/spreadsheets/d/1BHaGJHkXxf_UfZdyTKF2zrWNFzIP4IvhaqFMj-83BjU/edit" TargetMode="External"/><Relationship Id="rId124" Type="http://schemas.openxmlformats.org/officeDocument/2006/relationships/hyperlink" Target="https://docs.google.com/spreadsheets/d/1BHaGJHkXxf_UfZdyTKF2zrWNFzIP4IvhaqFMj-83BjU/edit" TargetMode="External"/><Relationship Id="rId245" Type="http://schemas.openxmlformats.org/officeDocument/2006/relationships/hyperlink" Target="https://docs.google.com/spreadsheets/d/1BHaGJHkXxf_UfZdyTKF2zrWNFzIP4IvhaqFMj-83BjU/edit" TargetMode="External"/><Relationship Id="rId123" Type="http://schemas.openxmlformats.org/officeDocument/2006/relationships/hyperlink" Target="https://docs.google.com/spreadsheets/d/1BHaGJHkXxf_UfZdyTKF2zrWNFzIP4IvhaqFMj-83BjU/edit" TargetMode="External"/><Relationship Id="rId244" Type="http://schemas.openxmlformats.org/officeDocument/2006/relationships/hyperlink" Target="https://docs.google.com/spreadsheets/d/1BHaGJHkXxf_UfZdyTKF2zrWNFzIP4IvhaqFMj-83BjU/edit" TargetMode="External"/><Relationship Id="rId122" Type="http://schemas.openxmlformats.org/officeDocument/2006/relationships/hyperlink" Target="https://docs.google.com/spreadsheets/d/1BHaGJHkXxf_UfZdyTKF2zrWNFzIP4IvhaqFMj-83BjU/edit" TargetMode="External"/><Relationship Id="rId243" Type="http://schemas.openxmlformats.org/officeDocument/2006/relationships/hyperlink" Target="https://docs.google.com/spreadsheets/d/1BHaGJHkXxf_UfZdyTKF2zrWNFzIP4IvhaqFMj-83BjU/edit" TargetMode="External"/><Relationship Id="rId95" Type="http://schemas.openxmlformats.org/officeDocument/2006/relationships/hyperlink" Target="https://docs.google.com/spreadsheets/d/1BHaGJHkXxf_UfZdyTKF2zrWNFzIP4IvhaqFMj-83BjU/edit" TargetMode="External"/><Relationship Id="rId94" Type="http://schemas.openxmlformats.org/officeDocument/2006/relationships/hyperlink" Target="https://docs.google.com/spreadsheets/d/1BHaGJHkXxf_UfZdyTKF2zrWNFzIP4IvhaqFMj-83BjU/edit" TargetMode="External"/><Relationship Id="rId97" Type="http://schemas.openxmlformats.org/officeDocument/2006/relationships/hyperlink" Target="https://docs.google.com/spreadsheets/d/1BHaGJHkXxf_UfZdyTKF2zrWNFzIP4IvhaqFMj-83BjU/edit" TargetMode="External"/><Relationship Id="rId96" Type="http://schemas.openxmlformats.org/officeDocument/2006/relationships/hyperlink" Target="https://docs.google.com/spreadsheets/d/1BHaGJHkXxf_UfZdyTKF2zrWNFzIP4IvhaqFMj-83BjU/edit" TargetMode="External"/><Relationship Id="rId99" Type="http://schemas.openxmlformats.org/officeDocument/2006/relationships/hyperlink" Target="https://docs.google.com/spreadsheets/d/1BHaGJHkXxf_UfZdyTKF2zrWNFzIP4IvhaqFMj-83BjU/edit" TargetMode="External"/><Relationship Id="rId98" Type="http://schemas.openxmlformats.org/officeDocument/2006/relationships/hyperlink" Target="https://docs.google.com/spreadsheets/d/1BHaGJHkXxf_UfZdyTKF2zrWNFzIP4IvhaqFMj-83BjU/edit" TargetMode="External"/><Relationship Id="rId91" Type="http://schemas.openxmlformats.org/officeDocument/2006/relationships/hyperlink" Target="https://docs.google.com/spreadsheets/d/1BHaGJHkXxf_UfZdyTKF2zrWNFzIP4IvhaqFMj-83BjU/edit" TargetMode="External"/><Relationship Id="rId90" Type="http://schemas.openxmlformats.org/officeDocument/2006/relationships/hyperlink" Target="https://docs.google.com/spreadsheets/d/1BHaGJHkXxf_UfZdyTKF2zrWNFzIP4IvhaqFMj-83BjU/edit" TargetMode="External"/><Relationship Id="rId93" Type="http://schemas.openxmlformats.org/officeDocument/2006/relationships/hyperlink" Target="https://docs.google.com/spreadsheets/d/1BHaGJHkXxf_UfZdyTKF2zrWNFzIP4IvhaqFMj-83BjU/edit" TargetMode="External"/><Relationship Id="rId92" Type="http://schemas.openxmlformats.org/officeDocument/2006/relationships/hyperlink" Target="https://docs.google.com/spreadsheets/d/1BHaGJHkXxf_UfZdyTKF2zrWNFzIP4IvhaqFMj-83BjU/edit" TargetMode="External"/><Relationship Id="rId118" Type="http://schemas.openxmlformats.org/officeDocument/2006/relationships/hyperlink" Target="https://docs.google.com/spreadsheets/d/1BHaGJHkXxf_UfZdyTKF2zrWNFzIP4IvhaqFMj-83BjU/edit" TargetMode="External"/><Relationship Id="rId239" Type="http://schemas.openxmlformats.org/officeDocument/2006/relationships/hyperlink" Target="https://docs.google.com/spreadsheets/d/1BHaGJHkXxf_UfZdyTKF2zrWNFzIP4IvhaqFMj-83BjU/edit" TargetMode="External"/><Relationship Id="rId117" Type="http://schemas.openxmlformats.org/officeDocument/2006/relationships/hyperlink" Target="https://docs.google.com/spreadsheets/d/1BHaGJHkXxf_UfZdyTKF2zrWNFzIP4IvhaqFMj-83BjU/edit" TargetMode="External"/><Relationship Id="rId238" Type="http://schemas.openxmlformats.org/officeDocument/2006/relationships/hyperlink" Target="https://docs.google.com/spreadsheets/d/1BHaGJHkXxf_UfZdyTKF2zrWNFzIP4IvhaqFMj-83BjU/edit" TargetMode="External"/><Relationship Id="rId116" Type="http://schemas.openxmlformats.org/officeDocument/2006/relationships/hyperlink" Target="https://docs.google.com/spreadsheets/d/1BHaGJHkXxf_UfZdyTKF2zrWNFzIP4IvhaqFMj-83BjU/edit" TargetMode="External"/><Relationship Id="rId237" Type="http://schemas.openxmlformats.org/officeDocument/2006/relationships/hyperlink" Target="https://docs.google.com/spreadsheets/d/1BHaGJHkXxf_UfZdyTKF2zrWNFzIP4IvhaqFMj-83BjU/edit" TargetMode="External"/><Relationship Id="rId115" Type="http://schemas.openxmlformats.org/officeDocument/2006/relationships/hyperlink" Target="https://docs.google.com/spreadsheets/d/1BHaGJHkXxf_UfZdyTKF2zrWNFzIP4IvhaqFMj-83BjU/edit" TargetMode="External"/><Relationship Id="rId236" Type="http://schemas.openxmlformats.org/officeDocument/2006/relationships/hyperlink" Target="https://docs.google.com/spreadsheets/d/1BHaGJHkXxf_UfZdyTKF2zrWNFzIP4IvhaqFMj-83BjU/edit" TargetMode="External"/><Relationship Id="rId119" Type="http://schemas.openxmlformats.org/officeDocument/2006/relationships/hyperlink" Target="https://docs.google.com/spreadsheets/d/1BHaGJHkXxf_UfZdyTKF2zrWNFzIP4IvhaqFMj-83BjU/edit" TargetMode="External"/><Relationship Id="rId110" Type="http://schemas.openxmlformats.org/officeDocument/2006/relationships/hyperlink" Target="https://docs.google.com/spreadsheets/d/1BHaGJHkXxf_UfZdyTKF2zrWNFzIP4IvhaqFMj-83BjU/edit" TargetMode="External"/><Relationship Id="rId231" Type="http://schemas.openxmlformats.org/officeDocument/2006/relationships/hyperlink" Target="https://docs.google.com/spreadsheets/d/1BHaGJHkXxf_UfZdyTKF2zrWNFzIP4IvhaqFMj-83BjU/edit" TargetMode="External"/><Relationship Id="rId230" Type="http://schemas.openxmlformats.org/officeDocument/2006/relationships/hyperlink" Target="https://docs.google.com/spreadsheets/d/1BHaGJHkXxf_UfZdyTKF2zrWNFzIP4IvhaqFMj-83BjU/edit" TargetMode="External"/><Relationship Id="rId114" Type="http://schemas.openxmlformats.org/officeDocument/2006/relationships/hyperlink" Target="https://docs.google.com/spreadsheets/d/1BHaGJHkXxf_UfZdyTKF2zrWNFzIP4IvhaqFMj-83BjU/edit" TargetMode="External"/><Relationship Id="rId235" Type="http://schemas.openxmlformats.org/officeDocument/2006/relationships/hyperlink" Target="https://docs.google.com/spreadsheets/d/1BHaGJHkXxf_UfZdyTKF2zrWNFzIP4IvhaqFMj-83BjU/edit" TargetMode="External"/><Relationship Id="rId113" Type="http://schemas.openxmlformats.org/officeDocument/2006/relationships/hyperlink" Target="https://docs.google.com/spreadsheets/d/1BHaGJHkXxf_UfZdyTKF2zrWNFzIP4IvhaqFMj-83BjU/edit" TargetMode="External"/><Relationship Id="rId234" Type="http://schemas.openxmlformats.org/officeDocument/2006/relationships/hyperlink" Target="https://docs.google.com/spreadsheets/d/1BHaGJHkXxf_UfZdyTKF2zrWNFzIP4IvhaqFMj-83BjU/edit" TargetMode="External"/><Relationship Id="rId112" Type="http://schemas.openxmlformats.org/officeDocument/2006/relationships/hyperlink" Target="https://docs.google.com/spreadsheets/d/1BHaGJHkXxf_UfZdyTKF2zrWNFzIP4IvhaqFMj-83BjU/edit" TargetMode="External"/><Relationship Id="rId233" Type="http://schemas.openxmlformats.org/officeDocument/2006/relationships/hyperlink" Target="https://docs.google.com/spreadsheets/d/1BHaGJHkXxf_UfZdyTKF2zrWNFzIP4IvhaqFMj-83BjU/edit" TargetMode="External"/><Relationship Id="rId111" Type="http://schemas.openxmlformats.org/officeDocument/2006/relationships/hyperlink" Target="https://docs.google.com/spreadsheets/d/1BHaGJHkXxf_UfZdyTKF2zrWNFzIP4IvhaqFMj-83BjU/edit" TargetMode="External"/><Relationship Id="rId232" Type="http://schemas.openxmlformats.org/officeDocument/2006/relationships/hyperlink" Target="https://docs.google.com/spreadsheets/d/1BHaGJHkXxf_UfZdyTKF2zrWNFzIP4IvhaqFMj-83BjU/edit" TargetMode="External"/><Relationship Id="rId305" Type="http://schemas.openxmlformats.org/officeDocument/2006/relationships/hyperlink" Target="https://docs.google.com/spreadsheets/d/1BHaGJHkXxf_UfZdyTKF2zrWNFzIP4IvhaqFMj-83BjU/edit" TargetMode="External"/><Relationship Id="rId304" Type="http://schemas.openxmlformats.org/officeDocument/2006/relationships/hyperlink" Target="https://docs.google.com/spreadsheets/d/1BHaGJHkXxf_UfZdyTKF2zrWNFzIP4IvhaqFMj-83BjU/edit" TargetMode="External"/><Relationship Id="rId303" Type="http://schemas.openxmlformats.org/officeDocument/2006/relationships/hyperlink" Target="https://docs.google.com/spreadsheets/d/1BHaGJHkXxf_UfZdyTKF2zrWNFzIP4IvhaqFMj-83BjU/edit" TargetMode="External"/><Relationship Id="rId302" Type="http://schemas.openxmlformats.org/officeDocument/2006/relationships/hyperlink" Target="https://docs.google.com/spreadsheets/d/1BHaGJHkXxf_UfZdyTKF2zrWNFzIP4IvhaqFMj-83BjU/edit" TargetMode="External"/><Relationship Id="rId309" Type="http://schemas.openxmlformats.org/officeDocument/2006/relationships/hyperlink" Target="https://docs.google.com/spreadsheets/d/1BHaGJHkXxf_UfZdyTKF2zrWNFzIP4IvhaqFMj-83BjU/edit" TargetMode="External"/><Relationship Id="rId308" Type="http://schemas.openxmlformats.org/officeDocument/2006/relationships/hyperlink" Target="https://docs.google.com/spreadsheets/d/1BHaGJHkXxf_UfZdyTKF2zrWNFzIP4IvhaqFMj-83BjU/edit" TargetMode="External"/><Relationship Id="rId307" Type="http://schemas.openxmlformats.org/officeDocument/2006/relationships/hyperlink" Target="https://docs.google.com/spreadsheets/d/1BHaGJHkXxf_UfZdyTKF2zrWNFzIP4IvhaqFMj-83BjU/edit" TargetMode="External"/><Relationship Id="rId306" Type="http://schemas.openxmlformats.org/officeDocument/2006/relationships/hyperlink" Target="https://docs.google.com/spreadsheets/d/1BHaGJHkXxf_UfZdyTKF2zrWNFzIP4IvhaqFMj-83BjU/edit" TargetMode="External"/><Relationship Id="rId301" Type="http://schemas.openxmlformats.org/officeDocument/2006/relationships/hyperlink" Target="https://docs.google.com/spreadsheets/d/1BHaGJHkXxf_UfZdyTKF2zrWNFzIP4IvhaqFMj-83BjU/edit" TargetMode="External"/><Relationship Id="rId300" Type="http://schemas.openxmlformats.org/officeDocument/2006/relationships/hyperlink" Target="https://docs.google.com/spreadsheets/d/1BHaGJHkXxf_UfZdyTKF2zrWNFzIP4IvhaqFMj-83BjU/edit" TargetMode="External"/><Relationship Id="rId206" Type="http://schemas.openxmlformats.org/officeDocument/2006/relationships/hyperlink" Target="https://docs.google.com/spreadsheets/d/1BHaGJHkXxf_UfZdyTKF2zrWNFzIP4IvhaqFMj-83BjU/edit" TargetMode="External"/><Relationship Id="rId205" Type="http://schemas.openxmlformats.org/officeDocument/2006/relationships/hyperlink" Target="https://docs.google.com/spreadsheets/d/1BHaGJHkXxf_UfZdyTKF2zrWNFzIP4IvhaqFMj-83BjU/edit" TargetMode="External"/><Relationship Id="rId204" Type="http://schemas.openxmlformats.org/officeDocument/2006/relationships/hyperlink" Target="https://docs.google.com/spreadsheets/d/1BHaGJHkXxf_UfZdyTKF2zrWNFzIP4IvhaqFMj-83BjU/edit" TargetMode="External"/><Relationship Id="rId203" Type="http://schemas.openxmlformats.org/officeDocument/2006/relationships/hyperlink" Target="https://docs.google.com/spreadsheets/d/1BHaGJHkXxf_UfZdyTKF2zrWNFzIP4IvhaqFMj-83BjU/edit" TargetMode="External"/><Relationship Id="rId209" Type="http://schemas.openxmlformats.org/officeDocument/2006/relationships/hyperlink" Target="https://docs.google.com/spreadsheets/d/1BHaGJHkXxf_UfZdyTKF2zrWNFzIP4IvhaqFMj-83BjU/edit" TargetMode="External"/><Relationship Id="rId208" Type="http://schemas.openxmlformats.org/officeDocument/2006/relationships/hyperlink" Target="https://docs.google.com/spreadsheets/d/1BHaGJHkXxf_UfZdyTKF2zrWNFzIP4IvhaqFMj-83BjU/edit" TargetMode="External"/><Relationship Id="rId207" Type="http://schemas.openxmlformats.org/officeDocument/2006/relationships/hyperlink" Target="https://docs.google.com/spreadsheets/d/1BHaGJHkXxf_UfZdyTKF2zrWNFzIP4IvhaqFMj-83BjU/edit" TargetMode="External"/><Relationship Id="rId202" Type="http://schemas.openxmlformats.org/officeDocument/2006/relationships/hyperlink" Target="https://docs.google.com/spreadsheets/d/1BHaGJHkXxf_UfZdyTKF2zrWNFzIP4IvhaqFMj-83BjU/edit" TargetMode="External"/><Relationship Id="rId201" Type="http://schemas.openxmlformats.org/officeDocument/2006/relationships/hyperlink" Target="https://docs.google.com/spreadsheets/d/1BHaGJHkXxf_UfZdyTKF2zrWNFzIP4IvhaqFMj-83BjU/edit" TargetMode="External"/><Relationship Id="rId200" Type="http://schemas.openxmlformats.org/officeDocument/2006/relationships/hyperlink" Target="https://docs.google.com/spreadsheets/d/1BHaGJHkXxf_UfZdyTKF2zrWNFzIP4IvhaqFMj-83BjU/edit" TargetMode="External"/><Relationship Id="rId316" Type="http://schemas.openxmlformats.org/officeDocument/2006/relationships/vmlDrawing" Target="../drawings/vmlDrawing11.vml"/><Relationship Id="rId315" Type="http://schemas.openxmlformats.org/officeDocument/2006/relationships/drawing" Target="../drawings/drawing13.xml"/><Relationship Id="rId314" Type="http://schemas.openxmlformats.org/officeDocument/2006/relationships/hyperlink" Target="https://docs.google.com/spreadsheets/d/1BHaGJHkXxf_UfZdyTKF2zrWNFzIP4IvhaqFMj-83BjU/edit" TargetMode="External"/><Relationship Id="rId313" Type="http://schemas.openxmlformats.org/officeDocument/2006/relationships/hyperlink" Target="https://docs.google.com/spreadsheets/d/1BHaGJHkXxf_UfZdyTKF2zrWNFzIP4IvhaqFMj-83BjU/edit" TargetMode="External"/><Relationship Id="rId312" Type="http://schemas.openxmlformats.org/officeDocument/2006/relationships/hyperlink" Target="https://docs.google.com/spreadsheets/d/1BHaGJHkXxf_UfZdyTKF2zrWNFzIP4IvhaqFMj-83BjU/edit" TargetMode="External"/><Relationship Id="rId311" Type="http://schemas.openxmlformats.org/officeDocument/2006/relationships/hyperlink" Target="https://docs.google.com/spreadsheets/d/1BHaGJHkXxf_UfZdyTKF2zrWNFzIP4IvhaqFMj-83BjU/edit" TargetMode="External"/><Relationship Id="rId310" Type="http://schemas.openxmlformats.org/officeDocument/2006/relationships/hyperlink" Target="https://docs.google.com/spreadsheets/d/1BHaGJHkXxf_UfZdyTKF2zrWNFzIP4IvhaqFMj-83BjU/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1.5"/>
    <col customWidth="1" min="2" max="2" width="51.0"/>
    <col customWidth="1" min="3" max="3" width="54.0"/>
    <col customWidth="1" min="4" max="26" width="8.63"/>
  </cols>
  <sheetData>
    <row r="1" ht="222.0" customHeight="1">
      <c r="A1" s="2" t="s">
        <v>2</v>
      </c>
    </row>
    <row r="2" ht="19.5" customHeight="1"/>
    <row r="3" ht="34.5" customHeight="1">
      <c r="A3" s="3" t="s">
        <v>6</v>
      </c>
      <c r="B3" s="3" t="s">
        <v>18</v>
      </c>
      <c r="C3" s="3" t="s">
        <v>21</v>
      </c>
    </row>
    <row r="4">
      <c r="A4" s="4" t="s">
        <v>29</v>
      </c>
      <c r="B4" s="5" t="s">
        <v>38</v>
      </c>
      <c r="C4" s="5" t="s">
        <v>53</v>
      </c>
    </row>
    <row r="5">
      <c r="A5" s="4" t="s">
        <v>57</v>
      </c>
      <c r="B5" s="5">
        <v>33.0</v>
      </c>
      <c r="C5" s="5" t="s">
        <v>62</v>
      </c>
    </row>
    <row r="6" ht="46.5" customHeight="1">
      <c r="A6" s="4" t="s">
        <v>64</v>
      </c>
      <c r="B6" s="4">
        <v>0.0</v>
      </c>
      <c r="C6" s="4" t="s">
        <v>69</v>
      </c>
    </row>
    <row r="7" ht="225.0" customHeight="1">
      <c r="A7" s="4" t="s">
        <v>70</v>
      </c>
      <c r="B7" s="5">
        <v>3.0</v>
      </c>
      <c r="C7" s="5" t="s">
        <v>98</v>
      </c>
    </row>
    <row r="8" ht="46.5" customHeight="1">
      <c r="A8" s="4" t="s">
        <v>102</v>
      </c>
      <c r="B8" s="4">
        <v>1.0</v>
      </c>
      <c r="C8" s="4" t="s">
        <v>105</v>
      </c>
    </row>
    <row r="9">
      <c r="A9" s="4" t="s">
        <v>107</v>
      </c>
      <c r="B9" s="4">
        <v>3.0</v>
      </c>
      <c r="C9" s="5" t="s">
        <v>108</v>
      </c>
    </row>
    <row r="10" ht="151.5" customHeight="1">
      <c r="A10" s="4" t="s">
        <v>111</v>
      </c>
      <c r="B10" s="5" t="s">
        <v>116</v>
      </c>
      <c r="C10" s="5" t="s">
        <v>118</v>
      </c>
    </row>
    <row r="11" ht="46.5" customHeight="1">
      <c r="A11" s="4" t="s">
        <v>121</v>
      </c>
      <c r="B11" s="4" t="s">
        <v>122</v>
      </c>
      <c r="C11" s="4" t="s">
        <v>123</v>
      </c>
    </row>
    <row r="12" ht="46.5" customHeight="1">
      <c r="A12" s="4" t="s">
        <v>125</v>
      </c>
      <c r="B12" s="4" t="s">
        <v>127</v>
      </c>
      <c r="C12" s="5" t="s">
        <v>129</v>
      </c>
    </row>
    <row r="13" ht="270.0" customHeight="1">
      <c r="A13" s="4" t="s">
        <v>132</v>
      </c>
      <c r="B13" s="5" t="s">
        <v>135</v>
      </c>
      <c r="C13" s="4" t="s">
        <v>137</v>
      </c>
    </row>
    <row r="14" ht="46.5" customHeight="1">
      <c r="A14" s="4" t="s">
        <v>139</v>
      </c>
      <c r="B14" s="4" t="s">
        <v>141</v>
      </c>
      <c r="C14" s="4" t="s">
        <v>144</v>
      </c>
    </row>
    <row r="15">
      <c r="A15" s="4" t="s">
        <v>30</v>
      </c>
      <c r="B15" s="5" t="s">
        <v>146</v>
      </c>
      <c r="C15" s="5" t="s">
        <v>147</v>
      </c>
    </row>
    <row r="16" ht="51.0" customHeight="1">
      <c r="A16" s="4" t="s">
        <v>149</v>
      </c>
      <c r="B16" s="4" t="s">
        <v>150</v>
      </c>
      <c r="C16" s="4" t="s">
        <v>151</v>
      </c>
    </row>
    <row r="17">
      <c r="A17" s="4" t="s">
        <v>15</v>
      </c>
      <c r="B17" s="5" t="s">
        <v>152</v>
      </c>
      <c r="C17" s="5" t="s">
        <v>155</v>
      </c>
    </row>
    <row r="18" ht="85.5" customHeight="1">
      <c r="A18" s="4" t="s">
        <v>157</v>
      </c>
      <c r="B18" s="5" t="s">
        <v>159</v>
      </c>
      <c r="C18" s="5" t="s">
        <v>160</v>
      </c>
    </row>
    <row r="19" ht="46.5" customHeight="1">
      <c r="A19" s="4" t="s">
        <v>161</v>
      </c>
      <c r="B19" s="4" t="s">
        <v>163</v>
      </c>
      <c r="C19" s="4" t="s">
        <v>164</v>
      </c>
    </row>
    <row r="20" ht="46.5" customHeight="1">
      <c r="A20" s="4" t="s">
        <v>166</v>
      </c>
      <c r="B20" s="4" t="s">
        <v>168</v>
      </c>
      <c r="C20" s="4" t="s">
        <v>170</v>
      </c>
    </row>
    <row r="21">
      <c r="A21" s="5" t="s">
        <v>172</v>
      </c>
      <c r="B21" s="5" t="s">
        <v>174</v>
      </c>
      <c r="C21" s="5" t="s">
        <v>175</v>
      </c>
    </row>
    <row r="22">
      <c r="A22" s="5" t="s">
        <v>176</v>
      </c>
      <c r="B22" s="5" t="s">
        <v>178</v>
      </c>
      <c r="C22" s="5" t="s">
        <v>179</v>
      </c>
    </row>
    <row r="23">
      <c r="A23" s="5" t="s">
        <v>181</v>
      </c>
      <c r="B23" s="5" t="s">
        <v>183</v>
      </c>
      <c r="C23" s="5" t="s">
        <v>186</v>
      </c>
    </row>
    <row r="24" ht="432.0" customHeight="1">
      <c r="A24" s="5" t="s">
        <v>188</v>
      </c>
      <c r="B24" s="5" t="s">
        <v>189</v>
      </c>
      <c r="C24" s="5" t="s">
        <v>191</v>
      </c>
    </row>
    <row r="25" ht="142.5" customHeight="1">
      <c r="A25" s="5" t="s">
        <v>192</v>
      </c>
      <c r="B25" s="5" t="s">
        <v>195</v>
      </c>
      <c r="C25" s="5" t="s">
        <v>197</v>
      </c>
    </row>
    <row r="26" ht="142.5" customHeight="1">
      <c r="A26" s="5" t="s">
        <v>198</v>
      </c>
      <c r="B26" s="5" t="s">
        <v>200</v>
      </c>
      <c r="C26" s="5" t="s">
        <v>202</v>
      </c>
    </row>
    <row r="27" ht="142.5" customHeight="1">
      <c r="A27" s="5" t="s">
        <v>204</v>
      </c>
      <c r="B27" s="5" t="s">
        <v>206</v>
      </c>
      <c r="C27" s="5" t="s">
        <v>209</v>
      </c>
    </row>
    <row r="28" ht="142.5" customHeight="1">
      <c r="A28" s="5" t="s">
        <v>211</v>
      </c>
      <c r="B28" s="5" t="s">
        <v>213</v>
      </c>
      <c r="C28" s="5" t="s">
        <v>214</v>
      </c>
    </row>
    <row r="29" ht="142.5" customHeight="1">
      <c r="A29" s="5" t="s">
        <v>215</v>
      </c>
      <c r="B29" s="5" t="s">
        <v>217</v>
      </c>
      <c r="C29" s="5" t="s">
        <v>219</v>
      </c>
    </row>
    <row r="30" ht="142.5" customHeight="1">
      <c r="A30" s="5" t="s">
        <v>222</v>
      </c>
      <c r="B30" s="5" t="s">
        <v>226</v>
      </c>
      <c r="C30" s="5" t="s">
        <v>228</v>
      </c>
    </row>
    <row r="31" ht="142.5" customHeight="1">
      <c r="A31" s="5" t="s">
        <v>231</v>
      </c>
      <c r="B31" s="5" t="s">
        <v>234</v>
      </c>
      <c r="C31" s="5" t="s">
        <v>235</v>
      </c>
    </row>
    <row r="32" ht="165.0" customHeight="1">
      <c r="A32" s="5" t="s">
        <v>237</v>
      </c>
      <c r="B32" s="5" t="s">
        <v>240</v>
      </c>
      <c r="C32" s="5" t="s">
        <v>241</v>
      </c>
    </row>
    <row r="33" ht="165.0" customHeight="1">
      <c r="A33" s="5" t="s">
        <v>244</v>
      </c>
      <c r="B33" s="5" t="s">
        <v>245</v>
      </c>
      <c r="C33" s="5" t="s">
        <v>247</v>
      </c>
    </row>
    <row r="34" ht="165.0" customHeight="1">
      <c r="A34" s="5" t="s">
        <v>248</v>
      </c>
      <c r="B34" s="5" t="s">
        <v>249</v>
      </c>
      <c r="C34" s="5" t="s">
        <v>250</v>
      </c>
    </row>
    <row r="35" ht="165.0" customHeight="1">
      <c r="A35" s="5" t="s">
        <v>251</v>
      </c>
      <c r="B35" s="5" t="s">
        <v>252</v>
      </c>
      <c r="C35" s="5" t="s">
        <v>253</v>
      </c>
    </row>
    <row r="36" ht="165.0" customHeight="1">
      <c r="A36" s="5" t="s">
        <v>254</v>
      </c>
      <c r="B36" s="5" t="s">
        <v>256</v>
      </c>
      <c r="C36" s="5" t="s">
        <v>258</v>
      </c>
    </row>
    <row r="37" ht="165.0" customHeight="1">
      <c r="A37" s="5" t="s">
        <v>260</v>
      </c>
      <c r="B37" s="5" t="s">
        <v>263</v>
      </c>
      <c r="C37" s="5" t="s">
        <v>266</v>
      </c>
    </row>
    <row r="38" ht="165.0" customHeight="1">
      <c r="A38" s="5" t="s">
        <v>268</v>
      </c>
      <c r="B38" s="5" t="s">
        <v>269</v>
      </c>
      <c r="C38" s="5" t="s">
        <v>271</v>
      </c>
    </row>
    <row r="39" ht="165.0" customHeight="1">
      <c r="A39" s="5" t="s">
        <v>273</v>
      </c>
      <c r="B39" s="5" t="s">
        <v>274</v>
      </c>
      <c r="C39" s="5" t="s">
        <v>278</v>
      </c>
    </row>
    <row r="40" ht="165.0" customHeight="1">
      <c r="A40" s="5" t="s">
        <v>279</v>
      </c>
      <c r="B40" s="5" t="s">
        <v>280</v>
      </c>
      <c r="C40" s="5" t="s">
        <v>281</v>
      </c>
    </row>
    <row r="41" ht="165.0" customHeight="1">
      <c r="A41" s="5" t="s">
        <v>282</v>
      </c>
      <c r="B41" s="5" t="s">
        <v>283</v>
      </c>
      <c r="C41" s="5" t="s">
        <v>284</v>
      </c>
    </row>
    <row r="42" ht="165.0" customHeight="1">
      <c r="A42" s="5" t="s">
        <v>286</v>
      </c>
      <c r="B42" s="5" t="s">
        <v>289</v>
      </c>
      <c r="C42" s="5" t="s">
        <v>292</v>
      </c>
    </row>
    <row r="43" ht="165.0" customHeight="1">
      <c r="A43" s="5" t="s">
        <v>295</v>
      </c>
      <c r="B43" s="5" t="s">
        <v>297</v>
      </c>
      <c r="C43" s="5" t="s">
        <v>298</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5"/>
    <col customWidth="1" min="2" max="2" width="30.0"/>
    <col customWidth="1" min="3" max="3" width="15.5"/>
    <col customWidth="1" min="4" max="4" width="54.0"/>
    <col customWidth="1" min="5" max="5" width="39.0"/>
    <col customWidth="1" min="6" max="6" width="24.0"/>
    <col customWidth="1" min="7" max="7" width="39.0"/>
    <col customWidth="1" min="8" max="8" width="16.0"/>
    <col customWidth="1" min="9" max="9" width="14.0"/>
    <col customWidth="1" min="10" max="10" width="16.0"/>
    <col customWidth="1" min="11" max="26" width="8.63"/>
  </cols>
  <sheetData>
    <row r="1" ht="19.5" customHeight="1">
      <c r="A1" s="1" t="s">
        <v>0</v>
      </c>
    </row>
    <row r="2" ht="19.5" customHeight="1"/>
    <row r="3" ht="34.5" customHeight="1">
      <c r="A3" s="3" t="s">
        <v>4</v>
      </c>
      <c r="B3" s="3" t="s">
        <v>8</v>
      </c>
      <c r="C3" s="3" t="s">
        <v>10</v>
      </c>
      <c r="D3" s="3" t="s">
        <v>11</v>
      </c>
      <c r="E3" s="3" t="s">
        <v>13</v>
      </c>
      <c r="F3" s="3" t="s">
        <v>15</v>
      </c>
      <c r="G3" s="3" t="s">
        <v>17</v>
      </c>
      <c r="H3" s="3" t="s">
        <v>19</v>
      </c>
      <c r="I3" s="3" t="s">
        <v>22</v>
      </c>
      <c r="J3" s="3" t="s">
        <v>26</v>
      </c>
    </row>
    <row r="4">
      <c r="A4" s="4" t="s">
        <v>32</v>
      </c>
      <c r="B4" s="4" t="s">
        <v>34</v>
      </c>
      <c r="C4" s="4" t="s">
        <v>35</v>
      </c>
      <c r="D4" s="5" t="s">
        <v>43</v>
      </c>
      <c r="E4" s="5" t="s">
        <v>46</v>
      </c>
      <c r="F4" s="5" t="s">
        <v>49</v>
      </c>
      <c r="G4" s="5" t="s">
        <v>51</v>
      </c>
      <c r="H4" s="5" t="s">
        <v>41</v>
      </c>
      <c r="I4" s="5" t="s">
        <v>42</v>
      </c>
      <c r="J4" s="5" t="s">
        <v>54</v>
      </c>
    </row>
    <row r="5">
      <c r="A5" s="4" t="s">
        <v>44</v>
      </c>
      <c r="B5" s="4" t="s">
        <v>45</v>
      </c>
      <c r="C5" s="4" t="s">
        <v>35</v>
      </c>
      <c r="D5" s="5" t="s">
        <v>68</v>
      </c>
      <c r="E5" s="5" t="s">
        <v>72</v>
      </c>
      <c r="F5" s="5" t="s">
        <v>74</v>
      </c>
      <c r="G5" s="5" t="s">
        <v>79</v>
      </c>
      <c r="H5" s="5" t="s">
        <v>81</v>
      </c>
      <c r="I5" s="5" t="s">
        <v>56</v>
      </c>
      <c r="J5" s="5" t="s">
        <v>84</v>
      </c>
    </row>
    <row r="6">
      <c r="A6" s="4" t="s">
        <v>58</v>
      </c>
      <c r="B6" s="4" t="s">
        <v>60</v>
      </c>
      <c r="C6" s="4" t="s">
        <v>35</v>
      </c>
      <c r="D6" s="4" t="s">
        <v>90</v>
      </c>
      <c r="E6" s="5" t="s">
        <v>92</v>
      </c>
      <c r="F6" s="4" t="s">
        <v>74</v>
      </c>
      <c r="G6" s="4" t="s">
        <v>67</v>
      </c>
      <c r="H6" s="4" t="s">
        <v>73</v>
      </c>
      <c r="I6" s="4" t="s">
        <v>76</v>
      </c>
      <c r="J6" s="4" t="s">
        <v>103</v>
      </c>
    </row>
    <row r="7">
      <c r="A7" s="4" t="s">
        <v>78</v>
      </c>
      <c r="B7" s="4" t="s">
        <v>80</v>
      </c>
      <c r="C7" s="4" t="s">
        <v>35</v>
      </c>
      <c r="D7" s="5" t="s">
        <v>112</v>
      </c>
      <c r="E7" s="5" t="s">
        <v>114</v>
      </c>
      <c r="F7" s="5" t="s">
        <v>115</v>
      </c>
      <c r="G7" s="5" t="s">
        <v>120</v>
      </c>
      <c r="H7" s="5" t="s">
        <v>95</v>
      </c>
      <c r="I7" s="5" t="s">
        <v>96</v>
      </c>
      <c r="J7" s="5" t="s">
        <v>124</v>
      </c>
    </row>
    <row r="8">
      <c r="A8" s="4" t="s">
        <v>99</v>
      </c>
      <c r="B8" s="4" t="s">
        <v>101</v>
      </c>
      <c r="C8" s="4" t="s">
        <v>35</v>
      </c>
      <c r="D8" s="5" t="s">
        <v>142</v>
      </c>
      <c r="E8" s="5" t="s">
        <v>145</v>
      </c>
      <c r="F8" s="5" t="s">
        <v>148</v>
      </c>
      <c r="G8" s="5" t="s">
        <v>153</v>
      </c>
      <c r="H8" s="5" t="s">
        <v>133</v>
      </c>
      <c r="I8" s="5" t="s">
        <v>134</v>
      </c>
      <c r="J8" s="5" t="s">
        <v>156</v>
      </c>
    </row>
    <row r="9">
      <c r="A9" s="4" t="s">
        <v>136</v>
      </c>
      <c r="B9" s="4" t="s">
        <v>138</v>
      </c>
      <c r="C9" s="4" t="s">
        <v>35</v>
      </c>
      <c r="D9" s="4" t="s">
        <v>140</v>
      </c>
      <c r="E9" s="5" t="s">
        <v>177</v>
      </c>
      <c r="F9" s="5" t="s">
        <v>180</v>
      </c>
      <c r="G9" s="4" t="s">
        <v>143</v>
      </c>
      <c r="H9" s="4" t="s">
        <v>184</v>
      </c>
      <c r="I9" s="4" t="s">
        <v>185</v>
      </c>
      <c r="J9" s="4" t="s">
        <v>275</v>
      </c>
    </row>
    <row r="10">
      <c r="A10" s="4" t="s">
        <v>223</v>
      </c>
      <c r="B10" s="4" t="s">
        <v>224</v>
      </c>
      <c r="C10" s="4" t="s">
        <v>35</v>
      </c>
      <c r="D10" s="5" t="s">
        <v>287</v>
      </c>
      <c r="E10" s="5" t="s">
        <v>291</v>
      </c>
      <c r="F10" s="5" t="s">
        <v>294</v>
      </c>
      <c r="G10" s="5" t="s">
        <v>296</v>
      </c>
      <c r="H10" s="5" t="s">
        <v>238</v>
      </c>
      <c r="I10" s="5" t="s">
        <v>239</v>
      </c>
      <c r="J10" s="5" t="s">
        <v>299</v>
      </c>
    </row>
    <row r="11">
      <c r="A11" s="4" t="s">
        <v>242</v>
      </c>
      <c r="B11" s="4" t="s">
        <v>243</v>
      </c>
      <c r="C11" s="4" t="s">
        <v>35</v>
      </c>
      <c r="D11" s="4" t="s">
        <v>246</v>
      </c>
      <c r="E11" s="5" t="s">
        <v>300</v>
      </c>
      <c r="F11" s="4" t="s">
        <v>74</v>
      </c>
      <c r="G11" s="4" t="s">
        <v>255</v>
      </c>
      <c r="H11" s="4" t="s">
        <v>259</v>
      </c>
      <c r="I11" s="4" t="s">
        <v>261</v>
      </c>
      <c r="J11" s="4" t="s">
        <v>306</v>
      </c>
    </row>
    <row r="12" ht="330.0" customHeight="1">
      <c r="A12" s="4" t="s">
        <v>307</v>
      </c>
      <c r="B12" s="4" t="s">
        <v>308</v>
      </c>
      <c r="C12" s="4" t="s">
        <v>35</v>
      </c>
      <c r="D12" s="5" t="s">
        <v>313</v>
      </c>
      <c r="E12" s="4" t="s">
        <v>66</v>
      </c>
      <c r="F12" s="5" t="s">
        <v>75</v>
      </c>
      <c r="G12" s="5" t="s">
        <v>316</v>
      </c>
      <c r="H12" s="4" t="s">
        <v>33</v>
      </c>
      <c r="I12" s="4" t="s">
        <v>77</v>
      </c>
      <c r="J12" s="4" t="s">
        <v>319</v>
      </c>
    </row>
    <row r="13">
      <c r="A13" s="4" t="s">
        <v>321</v>
      </c>
      <c r="B13" s="4" t="s">
        <v>322</v>
      </c>
      <c r="C13" s="4" t="s">
        <v>35</v>
      </c>
      <c r="D13" s="4" t="s">
        <v>88</v>
      </c>
      <c r="E13" s="5" t="s">
        <v>94</v>
      </c>
      <c r="F13" s="4" t="s">
        <v>74</v>
      </c>
      <c r="G13" s="4" t="s">
        <v>89</v>
      </c>
      <c r="H13" s="4" t="s">
        <v>83</v>
      </c>
      <c r="I13" s="4" t="s">
        <v>97</v>
      </c>
      <c r="J13" s="4" t="s">
        <v>100</v>
      </c>
    </row>
    <row r="14">
      <c r="A14" s="4" t="s">
        <v>325</v>
      </c>
      <c r="B14" s="4" t="s">
        <v>327</v>
      </c>
      <c r="C14" s="4" t="s">
        <v>35</v>
      </c>
      <c r="D14" s="4" t="s">
        <v>109</v>
      </c>
      <c r="E14" s="5" t="s">
        <v>117</v>
      </c>
      <c r="F14" s="4" t="s">
        <v>115</v>
      </c>
      <c r="G14" s="4" t="s">
        <v>110</v>
      </c>
      <c r="H14" s="4" t="s">
        <v>104</v>
      </c>
      <c r="I14" s="4" t="s">
        <v>97</v>
      </c>
      <c r="J14" s="4" t="s">
        <v>330</v>
      </c>
    </row>
    <row r="15">
      <c r="A15" s="4" t="s">
        <v>331</v>
      </c>
      <c r="B15" s="4" t="s">
        <v>332</v>
      </c>
      <c r="C15" s="4" t="s">
        <v>35</v>
      </c>
      <c r="D15" s="5" t="s">
        <v>333</v>
      </c>
      <c r="E15" s="5" t="s">
        <v>162</v>
      </c>
      <c r="F15" s="4" t="s">
        <v>74</v>
      </c>
      <c r="G15" s="5" t="s">
        <v>158</v>
      </c>
      <c r="H15" s="4" t="s">
        <v>128</v>
      </c>
      <c r="I15" s="4" t="s">
        <v>165</v>
      </c>
      <c r="J15" s="4" t="s">
        <v>167</v>
      </c>
    </row>
    <row r="16" ht="195.0" customHeight="1">
      <c r="A16" s="4" t="s">
        <v>336</v>
      </c>
      <c r="B16" s="4" t="s">
        <v>337</v>
      </c>
      <c r="C16" s="5" t="s">
        <v>173</v>
      </c>
      <c r="D16" s="5" t="s">
        <v>182</v>
      </c>
      <c r="E16" s="5" t="s">
        <v>190</v>
      </c>
      <c r="F16" s="4" t="s">
        <v>74</v>
      </c>
      <c r="G16" s="5" t="s">
        <v>187</v>
      </c>
      <c r="H16" s="4" t="s">
        <v>169</v>
      </c>
      <c r="I16" s="4" t="s">
        <v>165</v>
      </c>
      <c r="J16" s="5" t="s">
        <v>193</v>
      </c>
    </row>
    <row r="17" ht="40.5" customHeight="1">
      <c r="A17" s="4" t="s">
        <v>340</v>
      </c>
      <c r="B17" s="4" t="s">
        <v>341</v>
      </c>
      <c r="C17" s="4" t="s">
        <v>35</v>
      </c>
      <c r="D17" s="5" t="s">
        <v>112</v>
      </c>
      <c r="E17" s="4" t="s">
        <v>203</v>
      </c>
      <c r="F17" s="4" t="s">
        <v>115</v>
      </c>
      <c r="G17" s="5" t="s">
        <v>342</v>
      </c>
      <c r="H17" s="4" t="s">
        <v>194</v>
      </c>
      <c r="I17" s="4" t="s">
        <v>207</v>
      </c>
      <c r="J17" s="4" t="s">
        <v>208</v>
      </c>
    </row>
    <row r="18" ht="40.5" customHeight="1">
      <c r="A18" s="4" t="s">
        <v>343</v>
      </c>
      <c r="B18" s="4" t="s">
        <v>344</v>
      </c>
      <c r="C18" s="4" t="s">
        <v>35</v>
      </c>
      <c r="D18" s="5" t="s">
        <v>345</v>
      </c>
      <c r="E18" s="4" t="s">
        <v>221</v>
      </c>
      <c r="F18" s="5" t="s">
        <v>349</v>
      </c>
      <c r="G18" s="5" t="s">
        <v>350</v>
      </c>
      <c r="H18" s="4" t="s">
        <v>210</v>
      </c>
      <c r="I18" s="4" t="s">
        <v>207</v>
      </c>
      <c r="J18" s="4" t="s">
        <v>227</v>
      </c>
    </row>
    <row r="19" ht="40.5" customHeight="1">
      <c r="A19" s="4" t="s">
        <v>351</v>
      </c>
      <c r="B19" s="4" t="s">
        <v>353</v>
      </c>
      <c r="C19" s="4" t="s">
        <v>35</v>
      </c>
      <c r="D19" s="4" t="s">
        <v>140</v>
      </c>
      <c r="E19" s="4" t="s">
        <v>334</v>
      </c>
      <c r="F19" s="5" t="s">
        <v>180</v>
      </c>
      <c r="G19" s="4" t="s">
        <v>143</v>
      </c>
      <c r="H19" s="4" t="s">
        <v>230</v>
      </c>
      <c r="I19" s="4" t="s">
        <v>207</v>
      </c>
      <c r="J19" s="4" t="s">
        <v>392</v>
      </c>
    </row>
    <row r="20" ht="40.5" customHeight="1">
      <c r="A20" s="4" t="s">
        <v>394</v>
      </c>
      <c r="B20" s="4" t="s">
        <v>395</v>
      </c>
      <c r="C20" s="4" t="s">
        <v>35</v>
      </c>
      <c r="D20" s="5" t="s">
        <v>287</v>
      </c>
      <c r="E20" s="4" t="s">
        <v>356</v>
      </c>
      <c r="F20" s="5" t="s">
        <v>294</v>
      </c>
      <c r="G20" s="5" t="s">
        <v>296</v>
      </c>
      <c r="H20" s="4" t="s">
        <v>347</v>
      </c>
      <c r="I20" s="4" t="s">
        <v>207</v>
      </c>
      <c r="J20" s="4" t="s">
        <v>404</v>
      </c>
    </row>
    <row r="21" ht="40.5" customHeight="1">
      <c r="A21" s="4" t="s">
        <v>407</v>
      </c>
      <c r="B21" s="4" t="s">
        <v>409</v>
      </c>
      <c r="C21" s="4" t="s">
        <v>35</v>
      </c>
      <c r="D21" s="4" t="s">
        <v>246</v>
      </c>
      <c r="E21" s="4" t="s">
        <v>361</v>
      </c>
      <c r="F21" s="4" t="s">
        <v>74</v>
      </c>
      <c r="G21" s="4" t="s">
        <v>255</v>
      </c>
      <c r="H21" s="4" t="s">
        <v>359</v>
      </c>
      <c r="I21" s="4" t="s">
        <v>207</v>
      </c>
      <c r="J21" s="4" t="s">
        <v>362</v>
      </c>
    </row>
    <row r="22">
      <c r="A22" s="4" t="s">
        <v>414</v>
      </c>
      <c r="B22" s="4" t="s">
        <v>415</v>
      </c>
      <c r="C22" s="5" t="s">
        <v>416</v>
      </c>
      <c r="D22" s="5" t="s">
        <v>450</v>
      </c>
      <c r="E22" s="5" t="s">
        <v>94</v>
      </c>
      <c r="F22" s="4" t="s">
        <v>74</v>
      </c>
      <c r="G22" s="5" t="s">
        <v>464</v>
      </c>
      <c r="H22" s="4" t="s">
        <v>83</v>
      </c>
      <c r="I22" s="4" t="s">
        <v>97</v>
      </c>
      <c r="J22" s="5" t="s">
        <v>465</v>
      </c>
    </row>
    <row r="23" ht="195.0" customHeight="1">
      <c r="A23" s="4" t="s">
        <v>466</v>
      </c>
      <c r="B23" s="4" t="s">
        <v>467</v>
      </c>
      <c r="C23" s="5" t="s">
        <v>173</v>
      </c>
      <c r="D23" s="5" t="s">
        <v>468</v>
      </c>
      <c r="E23" s="5" t="s">
        <v>190</v>
      </c>
      <c r="F23" s="4" t="s">
        <v>74</v>
      </c>
      <c r="G23" s="5" t="s">
        <v>187</v>
      </c>
      <c r="H23" s="4" t="s">
        <v>169</v>
      </c>
      <c r="I23" s="4" t="s">
        <v>165</v>
      </c>
      <c r="J23" s="5" t="s">
        <v>193</v>
      </c>
    </row>
    <row r="24" ht="40.5" customHeight="1">
      <c r="A24" s="4" t="s">
        <v>471</v>
      </c>
      <c r="B24" s="4" t="s">
        <v>472</v>
      </c>
      <c r="C24" s="4" t="s">
        <v>35</v>
      </c>
      <c r="D24" s="5" t="s">
        <v>475</v>
      </c>
      <c r="E24" s="5" t="s">
        <v>476</v>
      </c>
      <c r="F24" s="5" t="s">
        <v>75</v>
      </c>
      <c r="G24" s="5" t="s">
        <v>316</v>
      </c>
      <c r="H24" s="4" t="s">
        <v>33</v>
      </c>
      <c r="I24" s="4" t="s">
        <v>77</v>
      </c>
      <c r="J24" s="4" t="s">
        <v>319</v>
      </c>
    </row>
    <row r="25">
      <c r="A25" s="4" t="s">
        <v>478</v>
      </c>
      <c r="B25" s="4" t="s">
        <v>479</v>
      </c>
      <c r="C25" s="4" t="s">
        <v>35</v>
      </c>
      <c r="D25" s="5" t="s">
        <v>483</v>
      </c>
      <c r="E25" s="5" t="s">
        <v>412</v>
      </c>
      <c r="F25" s="5" t="s">
        <v>487</v>
      </c>
      <c r="G25" s="5" t="s">
        <v>494</v>
      </c>
      <c r="H25" s="5" t="s">
        <v>364</v>
      </c>
      <c r="I25" s="5" t="s">
        <v>424</v>
      </c>
      <c r="J25" s="5" t="s">
        <v>502</v>
      </c>
    </row>
    <row r="26">
      <c r="A26" s="4" t="s">
        <v>503</v>
      </c>
      <c r="B26" s="4" t="s">
        <v>504</v>
      </c>
      <c r="C26" s="4" t="s">
        <v>35</v>
      </c>
      <c r="D26" s="5" t="s">
        <v>505</v>
      </c>
      <c r="E26" s="5" t="s">
        <v>162</v>
      </c>
      <c r="F26" s="4" t="s">
        <v>74</v>
      </c>
      <c r="G26" s="5" t="s">
        <v>158</v>
      </c>
      <c r="H26" s="4" t="s">
        <v>128</v>
      </c>
      <c r="I26" s="4" t="s">
        <v>165</v>
      </c>
      <c r="J26" s="4" t="s">
        <v>167</v>
      </c>
    </row>
    <row r="27">
      <c r="A27" s="4" t="s">
        <v>506</v>
      </c>
      <c r="B27" s="4" t="s">
        <v>507</v>
      </c>
      <c r="C27" s="4" t="s">
        <v>35</v>
      </c>
      <c r="D27" s="4" t="s">
        <v>443</v>
      </c>
      <c r="E27" s="5" t="s">
        <v>445</v>
      </c>
      <c r="F27" s="4" t="s">
        <v>74</v>
      </c>
      <c r="G27" s="4" t="s">
        <v>444</v>
      </c>
      <c r="H27" s="4" t="s">
        <v>434</v>
      </c>
      <c r="I27" s="4" t="s">
        <v>446</v>
      </c>
      <c r="J27" s="4" t="s">
        <v>448</v>
      </c>
    </row>
    <row r="28" ht="40.5" customHeight="1">
      <c r="A28" s="4" t="s">
        <v>510</v>
      </c>
      <c r="B28" s="4" t="s">
        <v>511</v>
      </c>
      <c r="C28" s="5" t="s">
        <v>512</v>
      </c>
      <c r="D28" s="5" t="s">
        <v>513</v>
      </c>
      <c r="E28" s="4" t="s">
        <v>514</v>
      </c>
      <c r="F28" s="5" t="s">
        <v>517</v>
      </c>
      <c r="G28" s="5" t="s">
        <v>521</v>
      </c>
      <c r="H28" s="4" t="s">
        <v>449</v>
      </c>
      <c r="I28" s="4" t="s">
        <v>474</v>
      </c>
      <c r="J28" s="5" t="s">
        <v>524</v>
      </c>
    </row>
    <row r="29" ht="195.0" customHeight="1">
      <c r="A29" s="4" t="s">
        <v>525</v>
      </c>
      <c r="B29" s="4" t="s">
        <v>526</v>
      </c>
      <c r="C29" s="5" t="s">
        <v>527</v>
      </c>
      <c r="D29" s="5" t="s">
        <v>530</v>
      </c>
      <c r="E29" s="5" t="s">
        <v>531</v>
      </c>
      <c r="F29" s="5" t="s">
        <v>488</v>
      </c>
      <c r="G29" s="5" t="s">
        <v>536</v>
      </c>
      <c r="H29" s="5" t="s">
        <v>480</v>
      </c>
      <c r="I29" s="5" t="s">
        <v>489</v>
      </c>
      <c r="J29" s="5" t="s">
        <v>490</v>
      </c>
    </row>
    <row r="30" ht="210.0" customHeight="1">
      <c r="A30" s="4" t="s">
        <v>537</v>
      </c>
      <c r="B30" s="4" t="s">
        <v>538</v>
      </c>
      <c r="C30" s="5" t="s">
        <v>493</v>
      </c>
      <c r="D30" s="5" t="s">
        <v>539</v>
      </c>
      <c r="E30" s="5" t="s">
        <v>497</v>
      </c>
      <c r="F30" s="4" t="s">
        <v>74</v>
      </c>
      <c r="G30" s="5" t="s">
        <v>540</v>
      </c>
      <c r="H30" s="4" t="s">
        <v>491</v>
      </c>
      <c r="I30" s="4" t="s">
        <v>498</v>
      </c>
      <c r="J30" s="4" t="s">
        <v>499</v>
      </c>
    </row>
    <row r="31" ht="389.25" customHeight="1">
      <c r="A31" s="4" t="s">
        <v>544</v>
      </c>
      <c r="B31" s="4" t="s">
        <v>545</v>
      </c>
      <c r="C31" s="5" t="s">
        <v>546</v>
      </c>
      <c r="D31" s="5" t="s">
        <v>549</v>
      </c>
      <c r="E31" s="4" t="s">
        <v>523</v>
      </c>
      <c r="F31" s="5" t="s">
        <v>550</v>
      </c>
      <c r="G31" s="5" t="s">
        <v>554</v>
      </c>
      <c r="H31" s="4" t="s">
        <v>339</v>
      </c>
      <c r="I31" s="4" t="s">
        <v>535</v>
      </c>
      <c r="J31" s="5" t="s">
        <v>690</v>
      </c>
    </row>
    <row r="32">
      <c r="A32" s="4" t="s">
        <v>695</v>
      </c>
      <c r="B32" s="4" t="s">
        <v>698</v>
      </c>
      <c r="C32" s="4" t="s">
        <v>35</v>
      </c>
      <c r="D32" s="5" t="s">
        <v>703</v>
      </c>
      <c r="E32" s="5" t="s">
        <v>117</v>
      </c>
      <c r="F32" s="4" t="s">
        <v>115</v>
      </c>
      <c r="G32" s="5" t="s">
        <v>718</v>
      </c>
      <c r="H32" s="4" t="s">
        <v>104</v>
      </c>
      <c r="I32" s="4" t="s">
        <v>97</v>
      </c>
      <c r="J32" s="4" t="s">
        <v>330</v>
      </c>
    </row>
    <row r="33" ht="405.0" customHeight="1">
      <c r="A33" s="4" t="s">
        <v>722</v>
      </c>
      <c r="B33" s="4" t="s">
        <v>723</v>
      </c>
      <c r="C33" s="4" t="s">
        <v>35</v>
      </c>
      <c r="D33" s="5" t="s">
        <v>734</v>
      </c>
      <c r="E33" s="5" t="s">
        <v>738</v>
      </c>
      <c r="F33" s="5" t="s">
        <v>739</v>
      </c>
      <c r="G33" s="5" t="s">
        <v>741</v>
      </c>
      <c r="H33" s="4" t="s">
        <v>542</v>
      </c>
      <c r="I33" s="4" t="s">
        <v>553</v>
      </c>
      <c r="J33" s="5" t="s">
        <v>745</v>
      </c>
    </row>
    <row r="34" ht="612.0" customHeight="1">
      <c r="A34" s="5" t="s">
        <v>748</v>
      </c>
      <c r="B34" s="5" t="s">
        <v>750</v>
      </c>
      <c r="C34" s="5" t="s">
        <v>751</v>
      </c>
      <c r="D34" s="5" t="s">
        <v>752</v>
      </c>
      <c r="E34" s="5" t="s">
        <v>753</v>
      </c>
      <c r="F34" s="5" t="s">
        <v>755</v>
      </c>
      <c r="G34" s="5" t="s">
        <v>757</v>
      </c>
      <c r="H34" s="5" t="s">
        <v>758</v>
      </c>
      <c r="I34" s="5" t="s">
        <v>759</v>
      </c>
      <c r="J34" s="5" t="s">
        <v>761</v>
      </c>
    </row>
    <row r="35" ht="177.75" customHeight="1">
      <c r="A35" s="5" t="s">
        <v>763</v>
      </c>
      <c r="B35" s="5" t="s">
        <v>765</v>
      </c>
      <c r="C35" s="5" t="s">
        <v>766</v>
      </c>
      <c r="D35" s="5" t="s">
        <v>768</v>
      </c>
      <c r="E35" s="5" t="s">
        <v>770</v>
      </c>
      <c r="F35" s="5" t="s">
        <v>771</v>
      </c>
      <c r="G35" s="5" t="s">
        <v>774</v>
      </c>
      <c r="H35" s="5" t="s">
        <v>763</v>
      </c>
      <c r="I35" s="5" t="s">
        <v>776</v>
      </c>
      <c r="J35" s="5" t="s">
        <v>778</v>
      </c>
    </row>
    <row r="36" ht="507.0" customHeight="1">
      <c r="A36" s="5" t="s">
        <v>779</v>
      </c>
      <c r="B36" s="5" t="s">
        <v>781</v>
      </c>
      <c r="C36" s="5" t="s">
        <v>782</v>
      </c>
      <c r="D36" s="5" t="s">
        <v>784</v>
      </c>
      <c r="E36" s="5" t="s">
        <v>785</v>
      </c>
      <c r="F36" s="5" t="s">
        <v>787</v>
      </c>
      <c r="G36" s="5" t="s">
        <v>788</v>
      </c>
      <c r="H36" s="5" t="s">
        <v>789</v>
      </c>
      <c r="I36" s="5" t="s">
        <v>790</v>
      </c>
      <c r="J36" s="5" t="s">
        <v>791</v>
      </c>
    </row>
    <row r="37" ht="342.0" customHeight="1">
      <c r="A37" s="5" t="s">
        <v>792</v>
      </c>
      <c r="B37" s="5" t="s">
        <v>793</v>
      </c>
      <c r="C37" s="5" t="s">
        <v>751</v>
      </c>
      <c r="D37" s="5" t="s">
        <v>794</v>
      </c>
      <c r="E37" s="5" t="s">
        <v>795</v>
      </c>
      <c r="F37" s="5" t="s">
        <v>796</v>
      </c>
      <c r="G37" s="5" t="s">
        <v>797</v>
      </c>
      <c r="H37" s="5" t="s">
        <v>798</v>
      </c>
      <c r="I37" s="5" t="s">
        <v>799</v>
      </c>
      <c r="J37" s="5" t="s">
        <v>800</v>
      </c>
    </row>
    <row r="38" ht="342.0" customHeight="1">
      <c r="A38" s="5" t="s">
        <v>801</v>
      </c>
      <c r="B38" s="5" t="s">
        <v>802</v>
      </c>
      <c r="C38" s="5" t="s">
        <v>803</v>
      </c>
      <c r="D38" s="5" t="s">
        <v>805</v>
      </c>
      <c r="E38" s="5" t="s">
        <v>806</v>
      </c>
      <c r="F38" s="5" t="s">
        <v>807</v>
      </c>
      <c r="G38" s="5" t="s">
        <v>808</v>
      </c>
      <c r="H38" s="5" t="s">
        <v>809</v>
      </c>
      <c r="I38" s="5" t="s">
        <v>810</v>
      </c>
      <c r="J38" s="5" t="s">
        <v>811</v>
      </c>
    </row>
    <row r="39" ht="357.0" customHeight="1">
      <c r="A39" s="5" t="s">
        <v>812</v>
      </c>
      <c r="B39" s="5" t="s">
        <v>813</v>
      </c>
      <c r="C39" s="5" t="s">
        <v>814</v>
      </c>
      <c r="D39" s="5" t="s">
        <v>815</v>
      </c>
      <c r="E39" s="5" t="s">
        <v>817</v>
      </c>
      <c r="F39" s="5" t="s">
        <v>818</v>
      </c>
      <c r="G39" s="5" t="s">
        <v>819</v>
      </c>
      <c r="H39" s="5" t="s">
        <v>820</v>
      </c>
      <c r="I39" s="5" t="s">
        <v>821</v>
      </c>
      <c r="J39" s="5" t="s">
        <v>823</v>
      </c>
    </row>
    <row r="40" ht="132.0" customHeight="1">
      <c r="A40" s="5" t="s">
        <v>825</v>
      </c>
      <c r="B40" s="5" t="s">
        <v>826</v>
      </c>
      <c r="C40" s="5" t="s">
        <v>751</v>
      </c>
      <c r="D40" s="5" t="s">
        <v>827</v>
      </c>
      <c r="E40" s="5" t="s">
        <v>828</v>
      </c>
      <c r="F40" s="4"/>
      <c r="G40" s="5" t="s">
        <v>829</v>
      </c>
      <c r="H40" s="5" t="s">
        <v>825</v>
      </c>
      <c r="I40" s="5" t="s">
        <v>830</v>
      </c>
      <c r="J40" s="5" t="s">
        <v>831</v>
      </c>
    </row>
    <row r="41" ht="132.0" customHeight="1">
      <c r="A41" s="5" t="s">
        <v>832</v>
      </c>
      <c r="B41" s="5" t="s">
        <v>834</v>
      </c>
      <c r="C41" s="5" t="s">
        <v>751</v>
      </c>
      <c r="D41" s="5" t="s">
        <v>836</v>
      </c>
      <c r="E41" s="5" t="s">
        <v>837</v>
      </c>
      <c r="F41" s="4"/>
      <c r="G41" s="5" t="s">
        <v>838</v>
      </c>
      <c r="H41" s="5" t="s">
        <v>832</v>
      </c>
      <c r="I41" s="5" t="s">
        <v>839</v>
      </c>
      <c r="J41" s="5" t="s">
        <v>840</v>
      </c>
    </row>
    <row r="42" ht="162.0" customHeight="1">
      <c r="A42" s="5" t="s">
        <v>841</v>
      </c>
      <c r="B42" s="5" t="s">
        <v>842</v>
      </c>
      <c r="C42" s="5" t="s">
        <v>751</v>
      </c>
      <c r="D42" s="5" t="s">
        <v>843</v>
      </c>
      <c r="E42" s="5" t="s">
        <v>844</v>
      </c>
      <c r="F42" s="4"/>
      <c r="G42" s="5" t="s">
        <v>845</v>
      </c>
      <c r="H42" s="5" t="s">
        <v>841</v>
      </c>
      <c r="I42" s="5" t="s">
        <v>847</v>
      </c>
      <c r="J42" s="5" t="s">
        <v>848</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2">
    <cfRule type="containsText" dxfId="0" priority="1" operator="containsText" text="Blocked">
      <formula>NOT(ISERROR(SEARCH(("Blocked"),(C4))))</formula>
    </cfRule>
  </conditionalFormatting>
  <conditionalFormatting sqref="C4:C42">
    <cfRule type="containsText" dxfId="1" priority="2" operator="containsText" text="Candidate">
      <formula>NOT(ISERROR(SEARCH(("Candidate"),(C4))))</formula>
    </cfRule>
  </conditionalFormatting>
  <conditionalFormatting sqref="C4:C42">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0.0"/>
    <col customWidth="1" min="3" max="3" width="19.0"/>
    <col customWidth="1" min="4" max="4" width="18.5"/>
    <col customWidth="1" min="5" max="5" width="53.0"/>
    <col customWidth="1" min="6" max="6" width="49.0"/>
    <col customWidth="1" min="7" max="7" width="35.0"/>
    <col customWidth="1" min="8" max="8" width="17.0"/>
    <col customWidth="1" min="9" max="9" width="33.0"/>
    <col customWidth="1" min="10" max="10" width="25.0"/>
    <col customWidth="1" min="11" max="11" width="14.0"/>
    <col customWidth="1" min="12" max="12" width="16.0"/>
    <col customWidth="1" min="13" max="26" width="8.63"/>
  </cols>
  <sheetData>
    <row r="1" ht="36.0" customHeight="1">
      <c r="A1" s="2" t="s">
        <v>3</v>
      </c>
    </row>
    <row r="2" ht="19.5" customHeight="1"/>
    <row r="3" ht="34.5" customHeight="1">
      <c r="A3" s="3" t="s">
        <v>5</v>
      </c>
      <c r="B3" s="3" t="s">
        <v>9</v>
      </c>
      <c r="C3" s="3" t="s">
        <v>12</v>
      </c>
      <c r="D3" s="3" t="s">
        <v>16</v>
      </c>
      <c r="E3" s="3" t="s">
        <v>20</v>
      </c>
      <c r="F3" s="3" t="s">
        <v>23</v>
      </c>
      <c r="G3" s="3" t="s">
        <v>25</v>
      </c>
      <c r="H3" s="3" t="s">
        <v>27</v>
      </c>
      <c r="I3" s="3" t="s">
        <v>30</v>
      </c>
      <c r="J3" s="3" t="s">
        <v>15</v>
      </c>
      <c r="K3" s="3" t="s">
        <v>22</v>
      </c>
      <c r="L3" s="3" t="s">
        <v>26</v>
      </c>
    </row>
    <row r="4" ht="525.0" customHeight="1">
      <c r="A4" s="4" t="s">
        <v>33</v>
      </c>
      <c r="B4" s="4" t="s">
        <v>36</v>
      </c>
      <c r="C4" s="4" t="s">
        <v>35</v>
      </c>
      <c r="D4" s="4" t="s">
        <v>35</v>
      </c>
      <c r="E4" s="5" t="s">
        <v>47</v>
      </c>
      <c r="F4" s="5" t="s">
        <v>59</v>
      </c>
      <c r="G4" s="4" t="s">
        <v>61</v>
      </c>
      <c r="H4" s="5" t="s">
        <v>63</v>
      </c>
      <c r="I4" s="4" t="s">
        <v>66</v>
      </c>
      <c r="J4" s="5" t="s">
        <v>75</v>
      </c>
      <c r="K4" s="4" t="s">
        <v>77</v>
      </c>
      <c r="L4" s="5" t="s">
        <v>82</v>
      </c>
    </row>
    <row r="5">
      <c r="A5" s="4" t="s">
        <v>83</v>
      </c>
      <c r="B5" s="4" t="s">
        <v>86</v>
      </c>
      <c r="C5" s="4" t="s">
        <v>35</v>
      </c>
      <c r="D5" s="4" t="s">
        <v>35</v>
      </c>
      <c r="E5" s="4" t="s">
        <v>88</v>
      </c>
      <c r="F5" s="4" t="s">
        <v>89</v>
      </c>
      <c r="G5" s="4" t="s">
        <v>61</v>
      </c>
      <c r="H5" s="4" t="s">
        <v>91</v>
      </c>
      <c r="I5" s="5" t="s">
        <v>94</v>
      </c>
      <c r="J5" s="4" t="s">
        <v>74</v>
      </c>
      <c r="K5" s="4" t="s">
        <v>97</v>
      </c>
      <c r="L5" s="4" t="s">
        <v>100</v>
      </c>
    </row>
    <row r="6">
      <c r="A6" s="4" t="s">
        <v>104</v>
      </c>
      <c r="B6" s="4" t="s">
        <v>106</v>
      </c>
      <c r="C6" s="4" t="s">
        <v>35</v>
      </c>
      <c r="D6" s="4" t="s">
        <v>35</v>
      </c>
      <c r="E6" s="4" t="s">
        <v>109</v>
      </c>
      <c r="F6" s="4" t="s">
        <v>110</v>
      </c>
      <c r="G6" s="4" t="s">
        <v>61</v>
      </c>
      <c r="H6" s="4" t="s">
        <v>91</v>
      </c>
      <c r="I6" s="5" t="s">
        <v>117</v>
      </c>
      <c r="J6" s="4" t="s">
        <v>115</v>
      </c>
      <c r="K6" s="4" t="s">
        <v>97</v>
      </c>
      <c r="L6" s="5" t="s">
        <v>126</v>
      </c>
    </row>
    <row r="7">
      <c r="A7" s="4" t="s">
        <v>128</v>
      </c>
      <c r="B7" s="4" t="s">
        <v>130</v>
      </c>
      <c r="C7" s="4" t="s">
        <v>35</v>
      </c>
      <c r="D7" s="4" t="s">
        <v>35</v>
      </c>
      <c r="E7" s="5" t="s">
        <v>154</v>
      </c>
      <c r="F7" s="5" t="s">
        <v>158</v>
      </c>
      <c r="G7" s="4" t="s">
        <v>61</v>
      </c>
      <c r="H7" s="4" t="s">
        <v>91</v>
      </c>
      <c r="I7" s="5" t="s">
        <v>162</v>
      </c>
      <c r="J7" s="4" t="s">
        <v>74</v>
      </c>
      <c r="K7" s="4" t="s">
        <v>165</v>
      </c>
      <c r="L7" s="4" t="s">
        <v>167</v>
      </c>
    </row>
    <row r="8" ht="180.0" customHeight="1">
      <c r="A8" s="4" t="s">
        <v>169</v>
      </c>
      <c r="B8" s="4" t="s">
        <v>171</v>
      </c>
      <c r="C8" s="5" t="s">
        <v>173</v>
      </c>
      <c r="D8" s="4" t="s">
        <v>35</v>
      </c>
      <c r="E8" s="5" t="s">
        <v>182</v>
      </c>
      <c r="F8" s="5" t="s">
        <v>187</v>
      </c>
      <c r="G8" s="4" t="s">
        <v>61</v>
      </c>
      <c r="H8" s="4" t="s">
        <v>91</v>
      </c>
      <c r="I8" s="5" t="s">
        <v>190</v>
      </c>
      <c r="J8" s="4" t="s">
        <v>74</v>
      </c>
      <c r="K8" s="4" t="s">
        <v>165</v>
      </c>
      <c r="L8" s="5" t="s">
        <v>193</v>
      </c>
    </row>
    <row r="9" ht="40.5" customHeight="1">
      <c r="A9" s="4" t="s">
        <v>194</v>
      </c>
      <c r="B9" s="4" t="s">
        <v>196</v>
      </c>
      <c r="C9" s="4" t="s">
        <v>35</v>
      </c>
      <c r="D9" s="4" t="s">
        <v>35</v>
      </c>
      <c r="E9" s="5" t="s">
        <v>199</v>
      </c>
      <c r="F9" s="5" t="s">
        <v>201</v>
      </c>
      <c r="G9" s="4" t="s">
        <v>61</v>
      </c>
      <c r="H9" s="4" t="s">
        <v>91</v>
      </c>
      <c r="I9" s="4" t="s">
        <v>203</v>
      </c>
      <c r="J9" s="5" t="s">
        <v>205</v>
      </c>
      <c r="K9" s="4" t="s">
        <v>207</v>
      </c>
      <c r="L9" s="4" t="s">
        <v>208</v>
      </c>
    </row>
    <row r="10" ht="120.0" customHeight="1">
      <c r="A10" s="4" t="s">
        <v>210</v>
      </c>
      <c r="B10" s="4" t="s">
        <v>212</v>
      </c>
      <c r="C10" s="4" t="s">
        <v>35</v>
      </c>
      <c r="D10" s="4" t="s">
        <v>35</v>
      </c>
      <c r="E10" s="5" t="s">
        <v>216</v>
      </c>
      <c r="F10" s="5" t="s">
        <v>220</v>
      </c>
      <c r="G10" s="4" t="s">
        <v>61</v>
      </c>
      <c r="H10" s="4" t="s">
        <v>91</v>
      </c>
      <c r="I10" s="4" t="s">
        <v>221</v>
      </c>
      <c r="J10" s="5" t="s">
        <v>225</v>
      </c>
      <c r="K10" s="4" t="s">
        <v>207</v>
      </c>
      <c r="L10" s="4" t="s">
        <v>227</v>
      </c>
    </row>
    <row r="11" ht="40.5" customHeight="1">
      <c r="A11" s="4" t="s">
        <v>230</v>
      </c>
      <c r="B11" s="4" t="s">
        <v>232</v>
      </c>
      <c r="C11" s="5" t="s">
        <v>264</v>
      </c>
      <c r="D11" s="4" t="s">
        <v>35</v>
      </c>
      <c r="E11" s="5" t="s">
        <v>304</v>
      </c>
      <c r="F11" s="5" t="s">
        <v>329</v>
      </c>
      <c r="G11" s="4" t="s">
        <v>61</v>
      </c>
      <c r="H11" s="4" t="s">
        <v>91</v>
      </c>
      <c r="I11" s="4" t="s">
        <v>334</v>
      </c>
      <c r="J11" s="5" t="s">
        <v>335</v>
      </c>
      <c r="K11" s="4" t="s">
        <v>207</v>
      </c>
      <c r="L11" s="5" t="s">
        <v>346</v>
      </c>
    </row>
    <row r="12" ht="40.5" customHeight="1">
      <c r="A12" s="4" t="s">
        <v>347</v>
      </c>
      <c r="B12" s="4" t="s">
        <v>348</v>
      </c>
      <c r="C12" s="5" t="s">
        <v>352</v>
      </c>
      <c r="D12" s="4" t="s">
        <v>35</v>
      </c>
      <c r="E12" s="5" t="s">
        <v>354</v>
      </c>
      <c r="F12" s="5" t="s">
        <v>355</v>
      </c>
      <c r="G12" s="4" t="s">
        <v>61</v>
      </c>
      <c r="H12" s="4" t="s">
        <v>91</v>
      </c>
      <c r="I12" s="4" t="s">
        <v>356</v>
      </c>
      <c r="J12" s="5" t="s">
        <v>357</v>
      </c>
      <c r="K12" s="4" t="s">
        <v>207</v>
      </c>
      <c r="L12" s="5" t="s">
        <v>358</v>
      </c>
    </row>
    <row r="13" ht="40.5" customHeight="1">
      <c r="A13" s="4" t="s">
        <v>359</v>
      </c>
      <c r="B13" s="4" t="s">
        <v>360</v>
      </c>
      <c r="C13" s="4" t="s">
        <v>35</v>
      </c>
      <c r="D13" s="4" t="s">
        <v>35</v>
      </c>
      <c r="E13" s="4" t="s">
        <v>246</v>
      </c>
      <c r="F13" s="4" t="s">
        <v>255</v>
      </c>
      <c r="G13" s="4" t="s">
        <v>61</v>
      </c>
      <c r="H13" s="4" t="s">
        <v>91</v>
      </c>
      <c r="I13" s="4" t="s">
        <v>361</v>
      </c>
      <c r="J13" s="4" t="s">
        <v>74</v>
      </c>
      <c r="K13" s="4" t="s">
        <v>207</v>
      </c>
      <c r="L13" s="4" t="s">
        <v>362</v>
      </c>
    </row>
    <row r="14">
      <c r="A14" s="4" t="s">
        <v>364</v>
      </c>
      <c r="B14" s="4" t="s">
        <v>365</v>
      </c>
      <c r="C14" s="4" t="s">
        <v>35</v>
      </c>
      <c r="D14" s="4" t="s">
        <v>35</v>
      </c>
      <c r="E14" s="5" t="s">
        <v>377</v>
      </c>
      <c r="F14" s="5" t="s">
        <v>384</v>
      </c>
      <c r="G14" s="5" t="s">
        <v>406</v>
      </c>
      <c r="H14" s="5" t="s">
        <v>91</v>
      </c>
      <c r="I14" s="5" t="s">
        <v>412</v>
      </c>
      <c r="J14" s="5" t="s">
        <v>423</v>
      </c>
      <c r="K14" s="5" t="s">
        <v>424</v>
      </c>
      <c r="L14" s="5" t="s">
        <v>433</v>
      </c>
    </row>
    <row r="15">
      <c r="A15" s="4" t="s">
        <v>434</v>
      </c>
      <c r="B15" s="4" t="s">
        <v>440</v>
      </c>
      <c r="C15" s="4" t="s">
        <v>35</v>
      </c>
      <c r="D15" s="4" t="s">
        <v>35</v>
      </c>
      <c r="E15" s="4" t="s">
        <v>443</v>
      </c>
      <c r="F15" s="4" t="s">
        <v>444</v>
      </c>
      <c r="G15" s="4" t="s">
        <v>61</v>
      </c>
      <c r="H15" s="4" t="s">
        <v>91</v>
      </c>
      <c r="I15" s="5" t="s">
        <v>445</v>
      </c>
      <c r="J15" s="4" t="s">
        <v>74</v>
      </c>
      <c r="K15" s="4" t="s">
        <v>446</v>
      </c>
      <c r="L15" s="4" t="s">
        <v>448</v>
      </c>
    </row>
    <row r="16" ht="165.0" customHeight="1">
      <c r="A16" s="4" t="s">
        <v>449</v>
      </c>
      <c r="B16" s="4" t="s">
        <v>451</v>
      </c>
      <c r="C16" s="5" t="s">
        <v>456</v>
      </c>
      <c r="D16" s="4" t="s">
        <v>35</v>
      </c>
      <c r="E16" s="5" t="s">
        <v>463</v>
      </c>
      <c r="F16" s="5" t="s">
        <v>469</v>
      </c>
      <c r="G16" s="4" t="s">
        <v>61</v>
      </c>
      <c r="H16" s="4" t="s">
        <v>91</v>
      </c>
      <c r="I16" s="5" t="s">
        <v>470</v>
      </c>
      <c r="J16" s="5" t="s">
        <v>473</v>
      </c>
      <c r="K16" s="4" t="s">
        <v>474</v>
      </c>
      <c r="L16" s="5" t="s">
        <v>477</v>
      </c>
    </row>
    <row r="17">
      <c r="A17" s="4" t="s">
        <v>480</v>
      </c>
      <c r="B17" s="4" t="s">
        <v>481</v>
      </c>
      <c r="C17" s="4" t="s">
        <v>35</v>
      </c>
      <c r="D17" s="4" t="s">
        <v>35</v>
      </c>
      <c r="E17" s="5" t="s">
        <v>482</v>
      </c>
      <c r="F17" s="5" t="s">
        <v>484</v>
      </c>
      <c r="G17" s="5" t="s">
        <v>485</v>
      </c>
      <c r="H17" s="5" t="s">
        <v>91</v>
      </c>
      <c r="I17" s="5" t="s">
        <v>486</v>
      </c>
      <c r="J17" s="5" t="s">
        <v>488</v>
      </c>
      <c r="K17" s="5" t="s">
        <v>489</v>
      </c>
      <c r="L17" s="5" t="s">
        <v>490</v>
      </c>
    </row>
    <row r="18" ht="180.0" customHeight="1">
      <c r="A18" s="4" t="s">
        <v>491</v>
      </c>
      <c r="B18" s="4" t="s">
        <v>492</v>
      </c>
      <c r="C18" s="5" t="s">
        <v>493</v>
      </c>
      <c r="D18" s="4" t="s">
        <v>35</v>
      </c>
      <c r="E18" s="5" t="s">
        <v>495</v>
      </c>
      <c r="F18" s="5" t="s">
        <v>496</v>
      </c>
      <c r="G18" s="4" t="s">
        <v>61</v>
      </c>
      <c r="H18" s="4" t="s">
        <v>91</v>
      </c>
      <c r="I18" s="5" t="s">
        <v>497</v>
      </c>
      <c r="J18" s="4" t="s">
        <v>74</v>
      </c>
      <c r="K18" s="4" t="s">
        <v>498</v>
      </c>
      <c r="L18" s="4" t="s">
        <v>499</v>
      </c>
    </row>
    <row r="19" ht="389.25" customHeight="1">
      <c r="A19" s="4" t="s">
        <v>339</v>
      </c>
      <c r="B19" s="4" t="s">
        <v>500</v>
      </c>
      <c r="C19" s="5" t="s">
        <v>501</v>
      </c>
      <c r="D19" s="4" t="s">
        <v>35</v>
      </c>
      <c r="E19" s="5" t="s">
        <v>508</v>
      </c>
      <c r="F19" s="5" t="s">
        <v>519</v>
      </c>
      <c r="G19" s="4" t="s">
        <v>61</v>
      </c>
      <c r="H19" s="4" t="s">
        <v>91</v>
      </c>
      <c r="I19" s="4" t="s">
        <v>523</v>
      </c>
      <c r="J19" s="5" t="s">
        <v>534</v>
      </c>
      <c r="K19" s="4" t="s">
        <v>535</v>
      </c>
      <c r="L19" s="5" t="s">
        <v>541</v>
      </c>
    </row>
    <row r="20" ht="40.5" customHeight="1">
      <c r="A20" s="4" t="s">
        <v>542</v>
      </c>
      <c r="B20" s="4" t="s">
        <v>543</v>
      </c>
      <c r="C20" s="4" t="s">
        <v>35</v>
      </c>
      <c r="D20" s="4" t="s">
        <v>35</v>
      </c>
      <c r="E20" s="5" t="s">
        <v>547</v>
      </c>
      <c r="F20" s="5" t="s">
        <v>548</v>
      </c>
      <c r="G20" s="4" t="s">
        <v>61</v>
      </c>
      <c r="H20" s="4" t="s">
        <v>91</v>
      </c>
      <c r="I20" s="5" t="s">
        <v>551</v>
      </c>
      <c r="J20" s="5" t="s">
        <v>552</v>
      </c>
      <c r="K20" s="4" t="s">
        <v>553</v>
      </c>
      <c r="L20" s="5" t="s">
        <v>555</v>
      </c>
    </row>
    <row r="21" ht="64.5" customHeight="1">
      <c r="A21" s="4" t="s">
        <v>556</v>
      </c>
      <c r="B21" s="4" t="s">
        <v>557</v>
      </c>
      <c r="C21" s="5" t="s">
        <v>558</v>
      </c>
      <c r="D21" s="4" t="s">
        <v>35</v>
      </c>
      <c r="E21" s="5" t="s">
        <v>559</v>
      </c>
      <c r="F21" s="5" t="s">
        <v>560</v>
      </c>
      <c r="G21" s="4" t="s">
        <v>61</v>
      </c>
      <c r="H21" s="4" t="s">
        <v>91</v>
      </c>
      <c r="I21" s="4" t="s">
        <v>561</v>
      </c>
      <c r="J21" s="4" t="s">
        <v>562</v>
      </c>
      <c r="K21" s="4" t="s">
        <v>285</v>
      </c>
      <c r="L21" s="5" t="s">
        <v>564</v>
      </c>
    </row>
    <row r="22" ht="195.0" customHeight="1">
      <c r="A22" s="4" t="s">
        <v>565</v>
      </c>
      <c r="B22" s="4" t="s">
        <v>566</v>
      </c>
      <c r="C22" s="5" t="s">
        <v>569</v>
      </c>
      <c r="D22" s="4" t="s">
        <v>35</v>
      </c>
      <c r="E22" s="5" t="s">
        <v>570</v>
      </c>
      <c r="F22" s="5" t="s">
        <v>571</v>
      </c>
      <c r="G22" s="4" t="s">
        <v>61</v>
      </c>
      <c r="H22" s="4" t="s">
        <v>91</v>
      </c>
      <c r="I22" s="4" t="s">
        <v>572</v>
      </c>
      <c r="J22" s="5" t="s">
        <v>574</v>
      </c>
      <c r="K22" s="4" t="s">
        <v>285</v>
      </c>
      <c r="L22" s="5" t="s">
        <v>577</v>
      </c>
    </row>
    <row r="23">
      <c r="A23" s="4" t="s">
        <v>580</v>
      </c>
      <c r="B23" s="4" t="s">
        <v>581</v>
      </c>
      <c r="C23" s="5" t="s">
        <v>582</v>
      </c>
      <c r="D23" s="4" t="s">
        <v>35</v>
      </c>
      <c r="E23" s="5" t="s">
        <v>586</v>
      </c>
      <c r="F23" s="5" t="s">
        <v>587</v>
      </c>
      <c r="G23" s="4" t="s">
        <v>61</v>
      </c>
      <c r="H23" s="4" t="s">
        <v>91</v>
      </c>
      <c r="I23" s="5" t="s">
        <v>588</v>
      </c>
      <c r="J23" s="5" t="s">
        <v>589</v>
      </c>
      <c r="K23" s="4" t="s">
        <v>553</v>
      </c>
      <c r="L23" s="5" t="s">
        <v>590</v>
      </c>
    </row>
    <row r="24">
      <c r="A24" s="4" t="s">
        <v>592</v>
      </c>
      <c r="B24" s="4" t="s">
        <v>593</v>
      </c>
      <c r="C24" s="4" t="s">
        <v>35</v>
      </c>
      <c r="D24" s="4" t="s">
        <v>35</v>
      </c>
      <c r="E24" s="4" t="s">
        <v>596</v>
      </c>
      <c r="F24" s="4" t="s">
        <v>598</v>
      </c>
      <c r="G24" s="4" t="s">
        <v>61</v>
      </c>
      <c r="H24" s="4" t="s">
        <v>91</v>
      </c>
      <c r="I24" s="5" t="s">
        <v>602</v>
      </c>
      <c r="J24" s="4" t="s">
        <v>74</v>
      </c>
      <c r="K24" s="4" t="s">
        <v>605</v>
      </c>
      <c r="L24" s="4" t="s">
        <v>606</v>
      </c>
    </row>
    <row r="25">
      <c r="A25" s="4" t="s">
        <v>607</v>
      </c>
      <c r="B25" s="4" t="s">
        <v>608</v>
      </c>
      <c r="C25" s="4" t="s">
        <v>35</v>
      </c>
      <c r="D25" s="4" t="s">
        <v>35</v>
      </c>
      <c r="E25" s="4" t="s">
        <v>610</v>
      </c>
      <c r="F25" s="4" t="s">
        <v>611</v>
      </c>
      <c r="G25" s="4" t="s">
        <v>61</v>
      </c>
      <c r="H25" s="4" t="s">
        <v>91</v>
      </c>
      <c r="I25" s="5" t="s">
        <v>613</v>
      </c>
      <c r="J25" s="4" t="s">
        <v>74</v>
      </c>
      <c r="K25" s="4" t="s">
        <v>605</v>
      </c>
      <c r="L25" s="4" t="s">
        <v>615</v>
      </c>
    </row>
    <row r="26">
      <c r="A26" s="4" t="s">
        <v>617</v>
      </c>
      <c r="B26" s="4" t="s">
        <v>618</v>
      </c>
      <c r="C26" s="4" t="s">
        <v>35</v>
      </c>
      <c r="D26" s="4" t="s">
        <v>35</v>
      </c>
      <c r="E26" s="4" t="s">
        <v>621</v>
      </c>
      <c r="F26" s="4" t="s">
        <v>622</v>
      </c>
      <c r="G26" s="4" t="s">
        <v>61</v>
      </c>
      <c r="H26" s="4" t="s">
        <v>91</v>
      </c>
      <c r="I26" s="5" t="s">
        <v>624</v>
      </c>
      <c r="J26" s="4" t="s">
        <v>74</v>
      </c>
      <c r="K26" s="4" t="s">
        <v>605</v>
      </c>
      <c r="L26" s="4" t="s">
        <v>627</v>
      </c>
    </row>
    <row r="27">
      <c r="A27" s="4" t="s">
        <v>628</v>
      </c>
      <c r="B27" s="4" t="s">
        <v>629</v>
      </c>
      <c r="C27" s="4" t="s">
        <v>35</v>
      </c>
      <c r="D27" s="4" t="s">
        <v>35</v>
      </c>
      <c r="E27" s="5" t="s">
        <v>635</v>
      </c>
      <c r="F27" s="5" t="s">
        <v>636</v>
      </c>
      <c r="G27" s="4" t="s">
        <v>61</v>
      </c>
      <c r="H27" s="4" t="s">
        <v>91</v>
      </c>
      <c r="I27" s="5" t="s">
        <v>640</v>
      </c>
      <c r="J27" s="4" t="s">
        <v>74</v>
      </c>
      <c r="K27" s="4" t="s">
        <v>642</v>
      </c>
      <c r="L27" s="5" t="s">
        <v>645</v>
      </c>
    </row>
    <row r="28" ht="40.5" customHeight="1">
      <c r="A28" s="4" t="s">
        <v>648</v>
      </c>
      <c r="B28" s="4" t="s">
        <v>649</v>
      </c>
      <c r="C28" s="4" t="s">
        <v>35</v>
      </c>
      <c r="D28" s="4" t="s">
        <v>35</v>
      </c>
      <c r="E28" s="4" t="s">
        <v>652</v>
      </c>
      <c r="F28" s="4" t="s">
        <v>653</v>
      </c>
      <c r="G28" s="4" t="s">
        <v>61</v>
      </c>
      <c r="H28" s="4" t="s">
        <v>91</v>
      </c>
      <c r="I28" s="4" t="s">
        <v>654</v>
      </c>
      <c r="J28" s="4" t="s">
        <v>74</v>
      </c>
      <c r="K28" s="4" t="s">
        <v>655</v>
      </c>
      <c r="L28" s="4" t="s">
        <v>656</v>
      </c>
    </row>
    <row r="29">
      <c r="A29" s="4" t="s">
        <v>658</v>
      </c>
      <c r="B29" s="4" t="s">
        <v>660</v>
      </c>
      <c r="C29" s="5" t="s">
        <v>35</v>
      </c>
      <c r="D29" s="5" t="s">
        <v>35</v>
      </c>
      <c r="E29" s="5" t="s">
        <v>664</v>
      </c>
      <c r="F29" s="5" t="s">
        <v>669</v>
      </c>
      <c r="G29" s="5" t="s">
        <v>671</v>
      </c>
      <c r="H29" s="5" t="s">
        <v>91</v>
      </c>
      <c r="I29" s="5" t="s">
        <v>674</v>
      </c>
      <c r="J29" s="5" t="s">
        <v>675</v>
      </c>
      <c r="K29" s="5" t="s">
        <v>677</v>
      </c>
      <c r="L29" s="5" t="s">
        <v>686</v>
      </c>
    </row>
    <row r="30" ht="315.0" customHeight="1">
      <c r="A30" s="4" t="s">
        <v>692</v>
      </c>
      <c r="B30" s="4" t="s">
        <v>693</v>
      </c>
      <c r="C30" s="5" t="s">
        <v>705</v>
      </c>
      <c r="D30" s="5" t="s">
        <v>706</v>
      </c>
      <c r="E30" s="5" t="s">
        <v>707</v>
      </c>
      <c r="F30" s="5" t="s">
        <v>709</v>
      </c>
      <c r="G30" s="5" t="s">
        <v>710</v>
      </c>
      <c r="H30" s="5" t="s">
        <v>711</v>
      </c>
      <c r="I30" s="5" t="s">
        <v>713</v>
      </c>
      <c r="J30" s="5" t="s">
        <v>714</v>
      </c>
      <c r="K30" s="5" t="s">
        <v>715</v>
      </c>
      <c r="L30" s="5" t="s">
        <v>719</v>
      </c>
    </row>
    <row r="31">
      <c r="A31" s="4" t="s">
        <v>720</v>
      </c>
      <c r="B31" s="4" t="s">
        <v>721</v>
      </c>
      <c r="C31" s="4" t="s">
        <v>35</v>
      </c>
      <c r="D31" s="4" t="s">
        <v>35</v>
      </c>
      <c r="E31" s="4" t="s">
        <v>724</v>
      </c>
      <c r="F31" s="4" t="s">
        <v>725</v>
      </c>
      <c r="G31" s="4" t="s">
        <v>61</v>
      </c>
      <c r="H31" s="4" t="s">
        <v>607</v>
      </c>
      <c r="I31" s="5" t="s">
        <v>726</v>
      </c>
      <c r="J31" s="4" t="s">
        <v>74</v>
      </c>
      <c r="K31" s="4" t="s">
        <v>605</v>
      </c>
      <c r="L31" s="5" t="s">
        <v>728</v>
      </c>
    </row>
    <row r="32" ht="270.0" customHeight="1">
      <c r="A32" s="4" t="s">
        <v>729</v>
      </c>
      <c r="B32" s="4" t="s">
        <v>731</v>
      </c>
      <c r="C32" s="5" t="s">
        <v>735</v>
      </c>
      <c r="D32" s="5" t="s">
        <v>736</v>
      </c>
      <c r="E32" s="5" t="s">
        <v>742</v>
      </c>
      <c r="F32" s="5" t="s">
        <v>754</v>
      </c>
      <c r="G32" s="5" t="s">
        <v>756</v>
      </c>
      <c r="H32" s="5" t="s">
        <v>81</v>
      </c>
      <c r="I32" s="5" t="s">
        <v>760</v>
      </c>
      <c r="J32" s="5" t="s">
        <v>762</v>
      </c>
      <c r="K32" s="5" t="s">
        <v>764</v>
      </c>
      <c r="L32" s="5" t="s">
        <v>773</v>
      </c>
    </row>
    <row r="33" ht="412.5" customHeight="1">
      <c r="A33" s="4" t="s">
        <v>775</v>
      </c>
      <c r="B33" s="4" t="s">
        <v>777</v>
      </c>
      <c r="C33" s="5" t="s">
        <v>783</v>
      </c>
      <c r="D33" s="5" t="s">
        <v>786</v>
      </c>
      <c r="E33" s="5" t="s">
        <v>804</v>
      </c>
      <c r="F33" s="5" t="s">
        <v>816</v>
      </c>
      <c r="G33" s="5" t="s">
        <v>822</v>
      </c>
      <c r="H33" s="5" t="s">
        <v>387</v>
      </c>
      <c r="I33" s="5" t="s">
        <v>824</v>
      </c>
      <c r="J33" s="5" t="s">
        <v>833</v>
      </c>
      <c r="K33" s="5" t="s">
        <v>835</v>
      </c>
      <c r="L33" s="5" t="s">
        <v>846</v>
      </c>
    </row>
    <row r="34" ht="570.0" customHeight="1">
      <c r="A34" s="4" t="s">
        <v>849</v>
      </c>
      <c r="B34" s="4" t="s">
        <v>850</v>
      </c>
      <c r="C34" s="5" t="s">
        <v>851</v>
      </c>
      <c r="D34" s="5" t="s">
        <v>852</v>
      </c>
      <c r="E34" s="5" t="s">
        <v>853</v>
      </c>
      <c r="F34" s="5" t="s">
        <v>854</v>
      </c>
      <c r="G34" s="5" t="s">
        <v>855</v>
      </c>
      <c r="H34" s="4" t="s">
        <v>856</v>
      </c>
      <c r="I34" s="5" t="s">
        <v>857</v>
      </c>
      <c r="J34" s="5" t="s">
        <v>858</v>
      </c>
      <c r="K34" s="4" t="s">
        <v>859</v>
      </c>
      <c r="L34" s="5" t="s">
        <v>860</v>
      </c>
    </row>
    <row r="35">
      <c r="A35" s="4" t="s">
        <v>861</v>
      </c>
      <c r="B35" s="4" t="s">
        <v>862</v>
      </c>
      <c r="C35" s="5" t="s">
        <v>863</v>
      </c>
      <c r="D35" s="5" t="s">
        <v>35</v>
      </c>
      <c r="E35" s="5" t="s">
        <v>864</v>
      </c>
      <c r="F35" s="5" t="s">
        <v>865</v>
      </c>
      <c r="G35" s="5" t="s">
        <v>866</v>
      </c>
      <c r="H35" s="5" t="s">
        <v>387</v>
      </c>
      <c r="I35" s="5" t="s">
        <v>867</v>
      </c>
      <c r="J35" s="5" t="s">
        <v>868</v>
      </c>
      <c r="K35" s="5" t="s">
        <v>869</v>
      </c>
      <c r="L35" s="5" t="s">
        <v>870</v>
      </c>
    </row>
    <row r="36">
      <c r="A36" s="4" t="s">
        <v>699</v>
      </c>
      <c r="B36" s="4" t="s">
        <v>871</v>
      </c>
      <c r="C36" s="4" t="s">
        <v>35</v>
      </c>
      <c r="D36" s="4" t="s">
        <v>35</v>
      </c>
      <c r="E36" s="5" t="s">
        <v>872</v>
      </c>
      <c r="F36" s="5" t="s">
        <v>873</v>
      </c>
      <c r="G36" s="4" t="s">
        <v>874</v>
      </c>
      <c r="H36" s="4" t="s">
        <v>371</v>
      </c>
      <c r="I36" s="5" t="s">
        <v>875</v>
      </c>
      <c r="J36" s="5" t="s">
        <v>876</v>
      </c>
      <c r="K36" s="4" t="s">
        <v>877</v>
      </c>
      <c r="L36" s="5" t="s">
        <v>878</v>
      </c>
    </row>
    <row r="37" ht="675.0" customHeight="1">
      <c r="A37" s="5" t="s">
        <v>879</v>
      </c>
      <c r="B37" s="5" t="s">
        <v>880</v>
      </c>
      <c r="C37" s="5" t="s">
        <v>881</v>
      </c>
      <c r="D37" s="5" t="s">
        <v>35</v>
      </c>
      <c r="E37" s="5" t="s">
        <v>882</v>
      </c>
      <c r="F37" s="5" t="s">
        <v>883</v>
      </c>
      <c r="G37" s="5" t="s">
        <v>884</v>
      </c>
      <c r="H37" s="5" t="s">
        <v>91</v>
      </c>
      <c r="I37" s="5" t="s">
        <v>885</v>
      </c>
      <c r="J37" s="5" t="s">
        <v>886</v>
      </c>
      <c r="K37" s="5" t="s">
        <v>887</v>
      </c>
      <c r="L37" s="5" t="s">
        <v>888</v>
      </c>
    </row>
    <row r="38" ht="1987.5" customHeight="1">
      <c r="A38" s="5" t="s">
        <v>405</v>
      </c>
      <c r="B38" s="5" t="s">
        <v>889</v>
      </c>
      <c r="C38" s="5" t="s">
        <v>890</v>
      </c>
      <c r="D38" s="5" t="s">
        <v>35</v>
      </c>
      <c r="E38" s="5" t="s">
        <v>891</v>
      </c>
      <c r="F38" s="5" t="s">
        <v>892</v>
      </c>
      <c r="G38" s="5" t="s">
        <v>893</v>
      </c>
      <c r="H38" s="5" t="s">
        <v>91</v>
      </c>
      <c r="I38" s="5" t="s">
        <v>894</v>
      </c>
      <c r="J38" s="5" t="s">
        <v>895</v>
      </c>
      <c r="K38" s="5" t="s">
        <v>408</v>
      </c>
      <c r="L38" s="5" t="s">
        <v>896</v>
      </c>
    </row>
    <row r="39">
      <c r="A39" s="5" t="s">
        <v>897</v>
      </c>
      <c r="B39" s="5" t="s">
        <v>898</v>
      </c>
      <c r="C39" s="5" t="s">
        <v>35</v>
      </c>
      <c r="D39" s="5" t="s">
        <v>35</v>
      </c>
      <c r="E39" s="5" t="s">
        <v>899</v>
      </c>
      <c r="F39" s="5" t="s">
        <v>900</v>
      </c>
      <c r="G39" s="5" t="s">
        <v>901</v>
      </c>
      <c r="H39" s="5" t="s">
        <v>91</v>
      </c>
      <c r="I39" s="5" t="s">
        <v>902</v>
      </c>
      <c r="J39" s="5" t="s">
        <v>903</v>
      </c>
      <c r="K39" s="5" t="s">
        <v>904</v>
      </c>
      <c r="L39" s="5" t="s">
        <v>905</v>
      </c>
    </row>
    <row r="40" ht="117.0" customHeight="1">
      <c r="A40" s="5" t="s">
        <v>789</v>
      </c>
      <c r="B40" s="5" t="s">
        <v>906</v>
      </c>
      <c r="C40" s="5" t="s">
        <v>907</v>
      </c>
      <c r="D40" s="5" t="s">
        <v>35</v>
      </c>
      <c r="E40" s="5" t="s">
        <v>908</v>
      </c>
      <c r="F40" s="5" t="s">
        <v>909</v>
      </c>
      <c r="G40" s="5" t="s">
        <v>910</v>
      </c>
      <c r="H40" s="5" t="s">
        <v>91</v>
      </c>
      <c r="I40" s="5" t="s">
        <v>911</v>
      </c>
      <c r="J40" s="5" t="s">
        <v>912</v>
      </c>
      <c r="K40" s="5" t="s">
        <v>913</v>
      </c>
      <c r="L40" s="5" t="s">
        <v>914</v>
      </c>
    </row>
    <row r="41" ht="2464.5" customHeight="1">
      <c r="A41" s="5" t="s">
        <v>748</v>
      </c>
      <c r="B41" s="5" t="s">
        <v>750</v>
      </c>
      <c r="C41" s="5" t="s">
        <v>915</v>
      </c>
      <c r="D41" s="5" t="s">
        <v>916</v>
      </c>
      <c r="E41" s="5" t="s">
        <v>917</v>
      </c>
      <c r="F41" s="5" t="s">
        <v>918</v>
      </c>
      <c r="G41" s="5" t="s">
        <v>919</v>
      </c>
      <c r="H41" s="5" t="s">
        <v>758</v>
      </c>
      <c r="I41" s="5" t="s">
        <v>920</v>
      </c>
      <c r="J41" s="5" t="s">
        <v>755</v>
      </c>
      <c r="K41" s="5" t="s">
        <v>759</v>
      </c>
      <c r="L41" s="5" t="s">
        <v>921</v>
      </c>
    </row>
    <row r="42" ht="177.75" customHeight="1">
      <c r="A42" s="5" t="s">
        <v>763</v>
      </c>
      <c r="B42" s="5" t="s">
        <v>765</v>
      </c>
      <c r="C42" s="5" t="s">
        <v>922</v>
      </c>
      <c r="D42" s="5" t="s">
        <v>923</v>
      </c>
      <c r="E42" s="5" t="s">
        <v>768</v>
      </c>
      <c r="F42" s="5" t="s">
        <v>924</v>
      </c>
      <c r="G42" s="5" t="s">
        <v>925</v>
      </c>
      <c r="H42" s="5"/>
      <c r="I42" s="5" t="s">
        <v>770</v>
      </c>
      <c r="J42" s="5" t="s">
        <v>771</v>
      </c>
      <c r="K42" s="5" t="s">
        <v>776</v>
      </c>
      <c r="L42" s="5" t="s">
        <v>926</v>
      </c>
    </row>
    <row r="43" ht="522.0" customHeight="1">
      <c r="A43" s="5" t="s">
        <v>779</v>
      </c>
      <c r="B43" s="5" t="s">
        <v>781</v>
      </c>
      <c r="C43" s="5" t="s">
        <v>915</v>
      </c>
      <c r="D43" s="5" t="s">
        <v>927</v>
      </c>
      <c r="E43" s="5" t="s">
        <v>784</v>
      </c>
      <c r="F43" s="5" t="s">
        <v>928</v>
      </c>
      <c r="G43" s="5" t="s">
        <v>930</v>
      </c>
      <c r="H43" s="5" t="s">
        <v>789</v>
      </c>
      <c r="I43" s="5" t="s">
        <v>931</v>
      </c>
      <c r="J43" s="5" t="s">
        <v>787</v>
      </c>
      <c r="K43" s="5" t="s">
        <v>790</v>
      </c>
      <c r="L43" s="5" t="s">
        <v>932</v>
      </c>
    </row>
    <row r="44" ht="342.0" customHeight="1">
      <c r="A44" s="5" t="s">
        <v>792</v>
      </c>
      <c r="B44" s="5" t="s">
        <v>793</v>
      </c>
      <c r="C44" s="5" t="s">
        <v>915</v>
      </c>
      <c r="D44" s="5" t="s">
        <v>916</v>
      </c>
      <c r="E44" s="5" t="s">
        <v>936</v>
      </c>
      <c r="F44" s="5" t="s">
        <v>938</v>
      </c>
      <c r="G44" s="5" t="s">
        <v>939</v>
      </c>
      <c r="H44" s="5" t="s">
        <v>798</v>
      </c>
      <c r="I44" s="5" t="s">
        <v>795</v>
      </c>
      <c r="J44" s="5" t="s">
        <v>796</v>
      </c>
      <c r="K44" s="5" t="s">
        <v>799</v>
      </c>
      <c r="L44" s="5" t="s">
        <v>942</v>
      </c>
    </row>
    <row r="45" ht="660.0" customHeight="1">
      <c r="A45" s="5" t="s">
        <v>801</v>
      </c>
      <c r="B45" s="5" t="s">
        <v>802</v>
      </c>
      <c r="C45" s="5" t="s">
        <v>915</v>
      </c>
      <c r="D45" s="5" t="s">
        <v>944</v>
      </c>
      <c r="E45" s="5" t="s">
        <v>951</v>
      </c>
      <c r="F45" s="5" t="s">
        <v>952</v>
      </c>
      <c r="G45" s="5" t="s">
        <v>954</v>
      </c>
      <c r="H45" s="5" t="s">
        <v>809</v>
      </c>
      <c r="I45" s="5" t="s">
        <v>956</v>
      </c>
      <c r="J45" s="5" t="s">
        <v>807</v>
      </c>
      <c r="K45" s="5" t="s">
        <v>810</v>
      </c>
      <c r="L45" s="5" t="s">
        <v>958</v>
      </c>
    </row>
    <row r="46" ht="450.0" customHeight="1">
      <c r="A46" s="5" t="s">
        <v>812</v>
      </c>
      <c r="B46" s="5" t="s">
        <v>813</v>
      </c>
      <c r="C46" s="5" t="s">
        <v>962</v>
      </c>
      <c r="D46" s="5" t="s">
        <v>814</v>
      </c>
      <c r="E46" s="5" t="s">
        <v>966</v>
      </c>
      <c r="F46" s="5" t="s">
        <v>818</v>
      </c>
      <c r="G46" s="5" t="s">
        <v>819</v>
      </c>
      <c r="H46" s="5" t="s">
        <v>820</v>
      </c>
      <c r="I46" s="5" t="s">
        <v>967</v>
      </c>
      <c r="J46" s="5" t="s">
        <v>818</v>
      </c>
      <c r="K46" s="5" t="s">
        <v>821</v>
      </c>
      <c r="L46" s="5" t="s">
        <v>971</v>
      </c>
    </row>
    <row r="47" ht="117.0" customHeight="1">
      <c r="A47" s="5" t="s">
        <v>825</v>
      </c>
      <c r="B47" s="5" t="s">
        <v>826</v>
      </c>
      <c r="C47" s="5" t="s">
        <v>974</v>
      </c>
      <c r="D47" s="5" t="s">
        <v>916</v>
      </c>
      <c r="E47" s="5" t="s">
        <v>827</v>
      </c>
      <c r="F47" s="5" t="s">
        <v>976</v>
      </c>
      <c r="G47" s="5"/>
      <c r="H47" s="5" t="s">
        <v>812</v>
      </c>
      <c r="I47" s="5" t="s">
        <v>828</v>
      </c>
      <c r="J47" s="5"/>
      <c r="K47" s="5" t="s">
        <v>830</v>
      </c>
      <c r="L47" s="5" t="s">
        <v>980</v>
      </c>
    </row>
    <row r="48" ht="117.0" customHeight="1">
      <c r="A48" s="5" t="s">
        <v>832</v>
      </c>
      <c r="B48" s="5" t="s">
        <v>834</v>
      </c>
      <c r="C48" s="5" t="s">
        <v>974</v>
      </c>
      <c r="D48" s="5" t="s">
        <v>916</v>
      </c>
      <c r="E48" s="5" t="s">
        <v>836</v>
      </c>
      <c r="F48" s="5" t="s">
        <v>984</v>
      </c>
      <c r="G48" s="5"/>
      <c r="H48" s="5" t="s">
        <v>801</v>
      </c>
      <c r="I48" s="5" t="s">
        <v>837</v>
      </c>
      <c r="J48" s="5"/>
      <c r="K48" s="5" t="s">
        <v>839</v>
      </c>
      <c r="L48" s="5" t="s">
        <v>987</v>
      </c>
    </row>
    <row r="49" ht="342.0" customHeight="1">
      <c r="A49" s="5" t="s">
        <v>841</v>
      </c>
      <c r="B49" s="5" t="s">
        <v>842</v>
      </c>
      <c r="C49" s="5" t="s">
        <v>974</v>
      </c>
      <c r="D49" s="5" t="s">
        <v>916</v>
      </c>
      <c r="E49" s="5" t="s">
        <v>843</v>
      </c>
      <c r="F49" s="5" t="s">
        <v>989</v>
      </c>
      <c r="G49" s="5"/>
      <c r="H49" s="5" t="s">
        <v>792</v>
      </c>
      <c r="I49" s="5" t="s">
        <v>990</v>
      </c>
      <c r="J49" s="5"/>
      <c r="K49" s="5" t="s">
        <v>847</v>
      </c>
      <c r="L49" s="5" t="s">
        <v>991</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9">
    <cfRule type="containsText" dxfId="0" priority="1" operator="containsText" text="Blocked">
      <formula>NOT(ISERROR(SEARCH(("Blocked"),(C4))))</formula>
    </cfRule>
  </conditionalFormatting>
  <conditionalFormatting sqref="C4:C49">
    <cfRule type="containsText" dxfId="1" priority="2" operator="containsText" text="Candidate">
      <formula>NOT(ISERROR(SEARCH(("Candidate"),(C4))))</formula>
    </cfRule>
  </conditionalFormatting>
  <conditionalFormatting sqref="C4:C49">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4.5"/>
    <col customWidth="1" min="5" max="5" width="42.5"/>
    <col customWidth="1" min="6" max="6" width="42.0"/>
    <col customWidth="1" min="7" max="7" width="17.0"/>
    <col customWidth="1" min="8" max="8" width="15.0"/>
    <col customWidth="1" min="9" max="26" width="8.63"/>
  </cols>
  <sheetData>
    <row r="1" ht="19.5" customHeight="1">
      <c r="A1" s="1" t="s">
        <v>1</v>
      </c>
    </row>
    <row r="2" ht="19.5" customHeight="1"/>
    <row r="3" ht="34.5" customHeight="1">
      <c r="A3" s="3" t="s">
        <v>7</v>
      </c>
      <c r="B3" s="3" t="s">
        <v>14</v>
      </c>
      <c r="C3" s="3" t="s">
        <v>10</v>
      </c>
      <c r="D3" s="3" t="s">
        <v>24</v>
      </c>
      <c r="E3" s="3" t="s">
        <v>28</v>
      </c>
      <c r="F3" s="3" t="s">
        <v>31</v>
      </c>
      <c r="G3" s="3" t="s">
        <v>19</v>
      </c>
      <c r="H3" s="3" t="s">
        <v>22</v>
      </c>
    </row>
    <row r="4">
      <c r="A4" s="4" t="s">
        <v>32</v>
      </c>
      <c r="B4" s="4" t="s">
        <v>34</v>
      </c>
      <c r="C4" s="4" t="s">
        <v>35</v>
      </c>
      <c r="D4" s="5" t="s">
        <v>37</v>
      </c>
      <c r="E4" s="5" t="s">
        <v>39</v>
      </c>
      <c r="F4" s="5" t="s">
        <v>40</v>
      </c>
      <c r="G4" s="5" t="s">
        <v>41</v>
      </c>
      <c r="H4" s="5" t="s">
        <v>42</v>
      </c>
    </row>
    <row r="5">
      <c r="A5" s="4" t="s">
        <v>44</v>
      </c>
      <c r="B5" s="4" t="s">
        <v>45</v>
      </c>
      <c r="C5" s="4" t="s">
        <v>35</v>
      </c>
      <c r="D5" s="5" t="s">
        <v>48</v>
      </c>
      <c r="E5" s="5" t="s">
        <v>50</v>
      </c>
      <c r="F5" s="5" t="s">
        <v>52</v>
      </c>
      <c r="G5" s="5" t="s">
        <v>55</v>
      </c>
      <c r="H5" s="5" t="s">
        <v>56</v>
      </c>
    </row>
    <row r="6">
      <c r="A6" s="4" t="s">
        <v>58</v>
      </c>
      <c r="B6" s="4" t="s">
        <v>60</v>
      </c>
      <c r="C6" s="4" t="s">
        <v>35</v>
      </c>
      <c r="D6" s="5" t="s">
        <v>65</v>
      </c>
      <c r="E6" s="5" t="s">
        <v>67</v>
      </c>
      <c r="F6" s="5" t="s">
        <v>71</v>
      </c>
      <c r="G6" s="4" t="s">
        <v>73</v>
      </c>
      <c r="H6" s="4" t="s">
        <v>76</v>
      </c>
    </row>
    <row r="7">
      <c r="A7" s="4" t="s">
        <v>78</v>
      </c>
      <c r="B7" s="4" t="s">
        <v>80</v>
      </c>
      <c r="C7" s="4" t="s">
        <v>35</v>
      </c>
      <c r="D7" s="5" t="s">
        <v>85</v>
      </c>
      <c r="E7" s="5" t="s">
        <v>87</v>
      </c>
      <c r="F7" s="5" t="s">
        <v>93</v>
      </c>
      <c r="G7" s="5" t="s">
        <v>95</v>
      </c>
      <c r="H7" s="5" t="s">
        <v>96</v>
      </c>
    </row>
    <row r="8">
      <c r="A8" s="4" t="s">
        <v>99</v>
      </c>
      <c r="B8" s="4" t="s">
        <v>101</v>
      </c>
      <c r="C8" s="4" t="s">
        <v>35</v>
      </c>
      <c r="D8" s="5" t="s">
        <v>113</v>
      </c>
      <c r="E8" s="5" t="s">
        <v>119</v>
      </c>
      <c r="F8" s="5" t="s">
        <v>131</v>
      </c>
      <c r="G8" s="5" t="s">
        <v>133</v>
      </c>
      <c r="H8" s="5" t="s">
        <v>134</v>
      </c>
    </row>
    <row r="9">
      <c r="A9" s="4" t="s">
        <v>136</v>
      </c>
      <c r="B9" s="4" t="s">
        <v>138</v>
      </c>
      <c r="C9" s="4" t="s">
        <v>35</v>
      </c>
      <c r="D9" s="4" t="s">
        <v>140</v>
      </c>
      <c r="E9" s="4" t="s">
        <v>143</v>
      </c>
      <c r="F9" s="5" t="s">
        <v>218</v>
      </c>
      <c r="G9" s="4" t="s">
        <v>184</v>
      </c>
      <c r="H9" s="4" t="s">
        <v>185</v>
      </c>
    </row>
    <row r="10">
      <c r="A10" s="4" t="s">
        <v>223</v>
      </c>
      <c r="B10" s="4" t="s">
        <v>224</v>
      </c>
      <c r="C10" s="4" t="s">
        <v>35</v>
      </c>
      <c r="D10" s="5" t="s">
        <v>229</v>
      </c>
      <c r="E10" s="5" t="s">
        <v>233</v>
      </c>
      <c r="F10" s="5" t="s">
        <v>236</v>
      </c>
      <c r="G10" s="5" t="s">
        <v>238</v>
      </c>
      <c r="H10" s="5" t="s">
        <v>239</v>
      </c>
    </row>
    <row r="11">
      <c r="A11" s="4" t="s">
        <v>242</v>
      </c>
      <c r="B11" s="4" t="s">
        <v>243</v>
      </c>
      <c r="C11" s="4" t="s">
        <v>35</v>
      </c>
      <c r="D11" s="4" t="s">
        <v>246</v>
      </c>
      <c r="E11" s="4" t="s">
        <v>255</v>
      </c>
      <c r="F11" s="5" t="s">
        <v>257</v>
      </c>
      <c r="G11" s="4" t="s">
        <v>259</v>
      </c>
      <c r="H11" s="4" t="s">
        <v>261</v>
      </c>
    </row>
    <row r="12">
      <c r="A12" s="4" t="s">
        <v>262</v>
      </c>
      <c r="B12" s="4" t="s">
        <v>265</v>
      </c>
      <c r="C12" s="4" t="s">
        <v>267</v>
      </c>
      <c r="D12" s="5" t="s">
        <v>270</v>
      </c>
      <c r="E12" s="5" t="s">
        <v>272</v>
      </c>
      <c r="F12" s="5" t="s">
        <v>276</v>
      </c>
      <c r="G12" s="4" t="s">
        <v>277</v>
      </c>
      <c r="H12" s="4" t="s">
        <v>285</v>
      </c>
    </row>
    <row r="13" ht="327.0" customHeight="1">
      <c r="A13" s="4" t="s">
        <v>288</v>
      </c>
      <c r="B13" s="4" t="s">
        <v>290</v>
      </c>
      <c r="C13" s="4" t="s">
        <v>293</v>
      </c>
      <c r="D13" s="5" t="s">
        <v>301</v>
      </c>
      <c r="E13" s="5" t="s">
        <v>302</v>
      </c>
      <c r="F13" s="5" t="s">
        <v>303</v>
      </c>
      <c r="G13" s="5" t="s">
        <v>305</v>
      </c>
      <c r="H13" s="5" t="s">
        <v>309</v>
      </c>
    </row>
    <row r="14">
      <c r="A14" s="4" t="s">
        <v>310</v>
      </c>
      <c r="B14" s="4" t="s">
        <v>311</v>
      </c>
      <c r="C14" s="5" t="s">
        <v>312</v>
      </c>
      <c r="D14" s="5" t="s">
        <v>314</v>
      </c>
      <c r="E14" s="5" t="s">
        <v>315</v>
      </c>
      <c r="F14" s="5" t="s">
        <v>317</v>
      </c>
      <c r="G14" s="5" t="s">
        <v>318</v>
      </c>
      <c r="H14" s="5" t="s">
        <v>320</v>
      </c>
    </row>
    <row r="15" ht="402.75" customHeight="1">
      <c r="A15" s="4" t="s">
        <v>323</v>
      </c>
      <c r="B15" s="4" t="s">
        <v>324</v>
      </c>
      <c r="C15" s="4" t="s">
        <v>35</v>
      </c>
      <c r="D15" s="5" t="s">
        <v>326</v>
      </c>
      <c r="E15" s="5" t="s">
        <v>328</v>
      </c>
      <c r="F15" s="5" t="s">
        <v>338</v>
      </c>
      <c r="G15" s="4" t="s">
        <v>339</v>
      </c>
      <c r="H15" s="5" t="s">
        <v>363</v>
      </c>
    </row>
    <row r="16">
      <c r="A16" s="4" t="s">
        <v>366</v>
      </c>
      <c r="B16" s="4" t="s">
        <v>367</v>
      </c>
      <c r="C16" s="4" t="s">
        <v>35</v>
      </c>
      <c r="D16" s="4" t="s">
        <v>368</v>
      </c>
      <c r="E16" s="4" t="s">
        <v>369</v>
      </c>
      <c r="F16" s="5" t="s">
        <v>370</v>
      </c>
      <c r="G16" s="5" t="s">
        <v>371</v>
      </c>
      <c r="H16" s="5" t="s">
        <v>372</v>
      </c>
    </row>
    <row r="17">
      <c r="A17" s="4" t="s">
        <v>373</v>
      </c>
      <c r="B17" s="4" t="s">
        <v>374</v>
      </c>
      <c r="C17" s="5" t="s">
        <v>375</v>
      </c>
      <c r="D17" s="5" t="s">
        <v>376</v>
      </c>
      <c r="E17" s="5" t="s">
        <v>378</v>
      </c>
      <c r="F17" s="5" t="s">
        <v>379</v>
      </c>
      <c r="G17" s="5" t="s">
        <v>133</v>
      </c>
      <c r="H17" s="5" t="s">
        <v>380</v>
      </c>
    </row>
    <row r="18">
      <c r="A18" s="4" t="s">
        <v>381</v>
      </c>
      <c r="B18" s="4" t="s">
        <v>382</v>
      </c>
      <c r="C18" s="4" t="s">
        <v>35</v>
      </c>
      <c r="D18" s="4" t="s">
        <v>383</v>
      </c>
      <c r="E18" s="4" t="s">
        <v>385</v>
      </c>
      <c r="F18" s="5" t="s">
        <v>386</v>
      </c>
      <c r="G18" s="5" t="s">
        <v>387</v>
      </c>
      <c r="H18" s="5" t="s">
        <v>388</v>
      </c>
    </row>
    <row r="19" ht="252.0" customHeight="1">
      <c r="A19" s="5" t="s">
        <v>389</v>
      </c>
      <c r="B19" s="5" t="s">
        <v>390</v>
      </c>
      <c r="C19" s="5" t="s">
        <v>35</v>
      </c>
      <c r="D19" s="5" t="s">
        <v>391</v>
      </c>
      <c r="E19" s="5" t="s">
        <v>393</v>
      </c>
      <c r="F19" s="5" t="s">
        <v>396</v>
      </c>
      <c r="G19" s="5" t="s">
        <v>397</v>
      </c>
      <c r="H19" s="5" t="s">
        <v>398</v>
      </c>
    </row>
    <row r="20" ht="222.0" customHeight="1">
      <c r="A20" s="5" t="s">
        <v>399</v>
      </c>
      <c r="B20" s="5" t="s">
        <v>400</v>
      </c>
      <c r="C20" s="5" t="s">
        <v>35</v>
      </c>
      <c r="D20" s="5" t="s">
        <v>401</v>
      </c>
      <c r="E20" s="5" t="s">
        <v>402</v>
      </c>
      <c r="F20" s="5" t="s">
        <v>403</v>
      </c>
      <c r="G20" s="5" t="s">
        <v>405</v>
      </c>
      <c r="H20" s="5" t="s">
        <v>408</v>
      </c>
    </row>
    <row r="21" ht="522.0" customHeight="1">
      <c r="A21" s="5" t="s">
        <v>410</v>
      </c>
      <c r="B21" s="5" t="s">
        <v>411</v>
      </c>
      <c r="C21" s="5" t="s">
        <v>35</v>
      </c>
      <c r="D21" s="5" t="s">
        <v>413</v>
      </c>
      <c r="E21" s="5" t="s">
        <v>417</v>
      </c>
      <c r="F21" s="5" t="s">
        <v>418</v>
      </c>
      <c r="G21" s="5" t="s">
        <v>419</v>
      </c>
      <c r="H21" s="5" t="s">
        <v>420</v>
      </c>
    </row>
    <row r="22">
      <c r="A22" s="5" t="s">
        <v>421</v>
      </c>
      <c r="B22" s="5" t="s">
        <v>422</v>
      </c>
      <c r="C22" s="5" t="s">
        <v>35</v>
      </c>
      <c r="D22" s="5" t="s">
        <v>425</v>
      </c>
      <c r="E22" s="5" t="s">
        <v>426</v>
      </c>
      <c r="F22" s="5" t="s">
        <v>427</v>
      </c>
      <c r="G22" s="5" t="s">
        <v>428</v>
      </c>
      <c r="H22" s="5" t="s">
        <v>429</v>
      </c>
    </row>
    <row r="23">
      <c r="A23" s="5" t="s">
        <v>430</v>
      </c>
      <c r="B23" s="5" t="s">
        <v>431</v>
      </c>
      <c r="C23" s="5" t="s">
        <v>35</v>
      </c>
      <c r="D23" s="5" t="s">
        <v>432</v>
      </c>
      <c r="E23" s="5" t="s">
        <v>435</v>
      </c>
      <c r="F23" s="5" t="s">
        <v>436</v>
      </c>
      <c r="G23" s="5" t="s">
        <v>437</v>
      </c>
      <c r="H23" s="5" t="s">
        <v>438</v>
      </c>
    </row>
    <row r="24" ht="322.5" customHeight="1">
      <c r="A24" s="5" t="s">
        <v>439</v>
      </c>
      <c r="B24" s="5" t="s">
        <v>441</v>
      </c>
      <c r="C24" s="5" t="s">
        <v>442</v>
      </c>
      <c r="D24" s="5" t="s">
        <v>447</v>
      </c>
      <c r="E24" s="5" t="s">
        <v>452</v>
      </c>
      <c r="F24" s="5" t="s">
        <v>453</v>
      </c>
      <c r="G24" s="5" t="s">
        <v>55</v>
      </c>
      <c r="H24" s="5" t="s">
        <v>56</v>
      </c>
    </row>
    <row r="25" ht="390.0" customHeight="1">
      <c r="A25" s="5" t="s">
        <v>454</v>
      </c>
      <c r="B25" s="5" t="s">
        <v>455</v>
      </c>
      <c r="C25" s="5" t="s">
        <v>457</v>
      </c>
      <c r="D25" s="5" t="s">
        <v>458</v>
      </c>
      <c r="E25" s="5" t="s">
        <v>459</v>
      </c>
      <c r="F25" s="5" t="s">
        <v>460</v>
      </c>
      <c r="G25" s="5" t="s">
        <v>461</v>
      </c>
      <c r="H25" s="5" t="s">
        <v>462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5">
    <cfRule type="containsText" dxfId="0" priority="1" operator="containsText" text="Blocked">
      <formula>NOT(ISERROR(SEARCH(("Blocked"),(C4))))</formula>
    </cfRule>
  </conditionalFormatting>
  <conditionalFormatting sqref="C4:C25">
    <cfRule type="containsText" dxfId="1" priority="2" operator="containsText" text="Candidate">
      <formula>NOT(ISERROR(SEARCH(("Candidate"),(C4))))</formula>
    </cfRule>
  </conditionalFormatting>
  <conditionalFormatting sqref="C4:C25">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5.0"/>
    <col customWidth="1" min="5" max="5" width="43.0"/>
    <col customWidth="1" min="6" max="6" width="39.0"/>
    <col customWidth="1" min="7" max="7" width="16.0"/>
    <col customWidth="1" min="8" max="8" width="14.0"/>
    <col customWidth="1" min="9" max="26" width="8.63"/>
  </cols>
  <sheetData>
    <row r="1" ht="19.5" customHeight="1">
      <c r="A1" s="1" t="s">
        <v>509</v>
      </c>
    </row>
    <row r="2" ht="19.5" customHeight="1"/>
    <row r="3" ht="34.5" customHeight="1">
      <c r="A3" s="3" t="s">
        <v>515</v>
      </c>
      <c r="B3" s="3" t="s">
        <v>516</v>
      </c>
      <c r="C3" s="3" t="s">
        <v>10</v>
      </c>
      <c r="D3" s="3" t="s">
        <v>518</v>
      </c>
      <c r="E3" s="3" t="s">
        <v>520</v>
      </c>
      <c r="F3" s="3" t="s">
        <v>522</v>
      </c>
      <c r="G3" s="3" t="s">
        <v>19</v>
      </c>
      <c r="H3" s="3" t="s">
        <v>22</v>
      </c>
    </row>
    <row r="4" ht="51.0" customHeight="1">
      <c r="A4" s="4" t="s">
        <v>528</v>
      </c>
      <c r="B4" s="4" t="s">
        <v>529</v>
      </c>
      <c r="C4" s="4" t="s">
        <v>35</v>
      </c>
      <c r="D4" s="4" t="s">
        <v>532</v>
      </c>
      <c r="E4" s="4" t="s">
        <v>533</v>
      </c>
      <c r="F4" s="4" t="s">
        <v>523</v>
      </c>
      <c r="G4" s="4" t="s">
        <v>339</v>
      </c>
      <c r="H4" s="4" t="s">
        <v>563</v>
      </c>
    </row>
    <row r="5" ht="210.0" customHeight="1">
      <c r="A5" s="4" t="s">
        <v>567</v>
      </c>
      <c r="B5" s="4" t="s">
        <v>568</v>
      </c>
      <c r="C5" s="5" t="s">
        <v>493</v>
      </c>
      <c r="D5" s="5" t="s">
        <v>495</v>
      </c>
      <c r="E5" s="5" t="s">
        <v>496</v>
      </c>
      <c r="F5" s="5" t="s">
        <v>573</v>
      </c>
      <c r="G5" s="4" t="s">
        <v>491</v>
      </c>
      <c r="H5" s="4" t="s">
        <v>498</v>
      </c>
    </row>
    <row r="6" ht="40.5" customHeight="1">
      <c r="A6" s="4" t="s">
        <v>575</v>
      </c>
      <c r="B6" s="4" t="s">
        <v>576</v>
      </c>
      <c r="C6" s="4" t="s">
        <v>35</v>
      </c>
      <c r="D6" s="4" t="s">
        <v>578</v>
      </c>
      <c r="E6" s="4" t="s">
        <v>579</v>
      </c>
      <c r="F6" s="4" t="s">
        <v>514</v>
      </c>
      <c r="G6" s="4" t="s">
        <v>449</v>
      </c>
      <c r="H6" s="4" t="s">
        <v>583</v>
      </c>
    </row>
    <row r="7" ht="40.5" customHeight="1">
      <c r="A7" s="4" t="s">
        <v>584</v>
      </c>
      <c r="B7" s="4" t="s">
        <v>585</v>
      </c>
      <c r="C7" s="4" t="s">
        <v>35</v>
      </c>
      <c r="D7" s="5" t="s">
        <v>345</v>
      </c>
      <c r="E7" s="5" t="s">
        <v>350</v>
      </c>
      <c r="F7" s="4" t="s">
        <v>221</v>
      </c>
      <c r="G7" s="4" t="s">
        <v>591</v>
      </c>
      <c r="H7" s="4" t="s">
        <v>563</v>
      </c>
    </row>
    <row r="8" ht="195.0" customHeight="1">
      <c r="A8" s="4" t="s">
        <v>594</v>
      </c>
      <c r="B8" s="4" t="s">
        <v>595</v>
      </c>
      <c r="C8" s="5" t="s">
        <v>173</v>
      </c>
      <c r="D8" s="5" t="s">
        <v>597</v>
      </c>
      <c r="E8" s="5" t="s">
        <v>599</v>
      </c>
      <c r="F8" s="5" t="s">
        <v>600</v>
      </c>
      <c r="G8" s="4" t="s">
        <v>371</v>
      </c>
      <c r="H8" s="4" t="s">
        <v>601</v>
      </c>
    </row>
    <row r="9">
      <c r="A9" s="4" t="s">
        <v>603</v>
      </c>
      <c r="B9" s="4" t="s">
        <v>604</v>
      </c>
      <c r="C9" s="4" t="s">
        <v>35</v>
      </c>
      <c r="D9" s="5" t="s">
        <v>609</v>
      </c>
      <c r="E9" s="5" t="s">
        <v>612</v>
      </c>
      <c r="F9" s="5" t="s">
        <v>614</v>
      </c>
      <c r="G9" s="4" t="s">
        <v>542</v>
      </c>
      <c r="H9" s="5" t="s">
        <v>616</v>
      </c>
    </row>
    <row r="10">
      <c r="A10" s="4" t="s">
        <v>619</v>
      </c>
      <c r="B10" s="4" t="s">
        <v>620</v>
      </c>
      <c r="C10" s="4" t="s">
        <v>35</v>
      </c>
      <c r="D10" s="5" t="s">
        <v>623</v>
      </c>
      <c r="E10" s="5" t="s">
        <v>625</v>
      </c>
      <c r="F10" s="5" t="s">
        <v>626</v>
      </c>
      <c r="G10" s="4" t="s">
        <v>580</v>
      </c>
      <c r="H10" s="5" t="s">
        <v>630</v>
      </c>
    </row>
    <row r="11" ht="40.5" customHeight="1">
      <c r="A11" s="4" t="s">
        <v>631</v>
      </c>
      <c r="B11" s="4" t="s">
        <v>632</v>
      </c>
      <c r="C11" s="4" t="s">
        <v>35</v>
      </c>
      <c r="D11" s="4" t="s">
        <v>633</v>
      </c>
      <c r="E11" s="4" t="s">
        <v>634</v>
      </c>
      <c r="F11" s="5" t="s">
        <v>637</v>
      </c>
      <c r="G11" s="4" t="s">
        <v>638</v>
      </c>
      <c r="H11" s="4" t="s">
        <v>563</v>
      </c>
    </row>
    <row r="12">
      <c r="A12" s="4" t="s">
        <v>639</v>
      </c>
      <c r="B12" s="4" t="s">
        <v>641</v>
      </c>
      <c r="C12" s="4" t="s">
        <v>35</v>
      </c>
      <c r="D12" s="4" t="s">
        <v>643</v>
      </c>
      <c r="E12" s="4" t="s">
        <v>644</v>
      </c>
      <c r="F12" s="5" t="s">
        <v>646</v>
      </c>
      <c r="G12" s="4" t="s">
        <v>647</v>
      </c>
      <c r="H12" s="4" t="s">
        <v>563</v>
      </c>
    </row>
    <row r="13" ht="40.5" customHeight="1">
      <c r="A13" s="4" t="s">
        <v>650</v>
      </c>
      <c r="B13" s="4" t="s">
        <v>651</v>
      </c>
      <c r="C13" s="4" t="s">
        <v>35</v>
      </c>
      <c r="D13" s="4" t="s">
        <v>652</v>
      </c>
      <c r="E13" s="4" t="s">
        <v>653</v>
      </c>
      <c r="F13" s="4" t="s">
        <v>654</v>
      </c>
      <c r="G13" s="4" t="s">
        <v>648</v>
      </c>
      <c r="H13" s="4" t="s">
        <v>655</v>
      </c>
    </row>
    <row r="14" ht="40.5" customHeight="1">
      <c r="A14" s="4" t="s">
        <v>657</v>
      </c>
      <c r="B14" s="4" t="s">
        <v>659</v>
      </c>
      <c r="C14" s="4" t="s">
        <v>35</v>
      </c>
      <c r="D14" s="4" t="s">
        <v>661</v>
      </c>
      <c r="E14" s="4" t="s">
        <v>662</v>
      </c>
      <c r="F14" s="4" t="s">
        <v>663</v>
      </c>
      <c r="G14" s="4" t="s">
        <v>556</v>
      </c>
      <c r="H14" s="4" t="s">
        <v>285</v>
      </c>
    </row>
    <row r="15">
      <c r="A15" s="4" t="s">
        <v>665</v>
      </c>
      <c r="B15" s="4" t="s">
        <v>666</v>
      </c>
      <c r="C15" s="4" t="s">
        <v>35</v>
      </c>
      <c r="D15" s="4" t="s">
        <v>667</v>
      </c>
      <c r="E15" s="4" t="s">
        <v>668</v>
      </c>
      <c r="F15" s="5" t="s">
        <v>670</v>
      </c>
      <c r="G15" s="4" t="s">
        <v>672</v>
      </c>
      <c r="H15" s="4" t="s">
        <v>673</v>
      </c>
    </row>
    <row r="16" ht="40.5" customHeight="1">
      <c r="A16" s="4" t="s">
        <v>676</v>
      </c>
      <c r="B16" s="4" t="s">
        <v>678</v>
      </c>
      <c r="C16" s="4" t="s">
        <v>35</v>
      </c>
      <c r="D16" s="4" t="s">
        <v>679</v>
      </c>
      <c r="E16" s="4" t="s">
        <v>680</v>
      </c>
      <c r="F16" s="5" t="s">
        <v>681</v>
      </c>
      <c r="G16" s="4" t="s">
        <v>33</v>
      </c>
      <c r="H16" s="4" t="s">
        <v>77</v>
      </c>
    </row>
    <row r="17" ht="51.0" customHeight="1">
      <c r="A17" s="4" t="s">
        <v>682</v>
      </c>
      <c r="B17" s="4" t="s">
        <v>683</v>
      </c>
      <c r="C17" s="4" t="s">
        <v>35</v>
      </c>
      <c r="D17" s="4" t="s">
        <v>684</v>
      </c>
      <c r="E17" s="4" t="s">
        <v>685</v>
      </c>
      <c r="F17" s="5" t="s">
        <v>687</v>
      </c>
      <c r="G17" s="4" t="s">
        <v>387</v>
      </c>
      <c r="H17" s="4" t="s">
        <v>688</v>
      </c>
    </row>
    <row r="18">
      <c r="A18" s="4" t="s">
        <v>689</v>
      </c>
      <c r="B18" s="4" t="s">
        <v>691</v>
      </c>
      <c r="C18" s="4" t="s">
        <v>35</v>
      </c>
      <c r="D18" s="4" t="s">
        <v>694</v>
      </c>
      <c r="E18" s="4" t="s">
        <v>696</v>
      </c>
      <c r="F18" s="5" t="s">
        <v>697</v>
      </c>
      <c r="G18" s="4" t="s">
        <v>699</v>
      </c>
      <c r="H18" s="4" t="s">
        <v>700</v>
      </c>
    </row>
    <row r="19" ht="360.0" customHeight="1">
      <c r="A19" s="5" t="s">
        <v>701</v>
      </c>
      <c r="B19" s="5" t="s">
        <v>702</v>
      </c>
      <c r="C19" s="5" t="s">
        <v>704</v>
      </c>
      <c r="D19" s="5" t="s">
        <v>708</v>
      </c>
      <c r="E19" s="5" t="s">
        <v>712</v>
      </c>
      <c r="F19" s="5" t="s">
        <v>716</v>
      </c>
      <c r="G19" s="5" t="s">
        <v>717</v>
      </c>
      <c r="H19" s="5" t="s">
        <v>727</v>
      </c>
    </row>
    <row r="20" ht="937.5" customHeight="1">
      <c r="A20" s="5" t="s">
        <v>730</v>
      </c>
      <c r="B20" s="5" t="s">
        <v>732</v>
      </c>
      <c r="C20" s="5" t="s">
        <v>733</v>
      </c>
      <c r="D20" s="5" t="s">
        <v>737</v>
      </c>
      <c r="E20" s="5" t="s">
        <v>740</v>
      </c>
      <c r="F20" s="5" t="s">
        <v>743</v>
      </c>
      <c r="G20" s="5" t="s">
        <v>405</v>
      </c>
      <c r="H20" s="5" t="s">
        <v>744</v>
      </c>
    </row>
    <row r="21">
      <c r="A21" s="5" t="s">
        <v>746</v>
      </c>
      <c r="B21" s="5" t="s">
        <v>747</v>
      </c>
      <c r="C21" s="5" t="s">
        <v>749</v>
      </c>
      <c r="D21" s="5" t="s">
        <v>767</v>
      </c>
      <c r="E21" s="5" t="s">
        <v>769</v>
      </c>
      <c r="F21" s="5" t="s">
        <v>772</v>
      </c>
      <c r="G21" s="5" t="s">
        <v>748</v>
      </c>
      <c r="H21" s="5" t="s">
        <v>780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1">
    <cfRule type="containsText" dxfId="0" priority="1" operator="containsText" text="Blocked">
      <formula>NOT(ISERROR(SEARCH(("Blocked"),(C4))))</formula>
    </cfRule>
  </conditionalFormatting>
  <conditionalFormatting sqref="C4:C21">
    <cfRule type="containsText" dxfId="1" priority="2" operator="containsText" text="Candidate">
      <formula>NOT(ISERROR(SEARCH(("Candidate"),(C4))))</formula>
    </cfRule>
  </conditionalFormatting>
  <conditionalFormatting sqref="C4:C21">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0.5"/>
    <col customWidth="1" min="2" max="2" width="72.0"/>
    <col customWidth="1" min="3" max="4" width="57.0"/>
    <col customWidth="1" min="5" max="26" width="8.63"/>
  </cols>
  <sheetData>
    <row r="1" ht="19.5" customHeight="1">
      <c r="A1" s="1" t="s">
        <v>929</v>
      </c>
    </row>
    <row r="2" ht="19.5" customHeight="1"/>
    <row r="3" ht="34.5" customHeight="1">
      <c r="A3" s="3" t="s">
        <v>933</v>
      </c>
      <c r="B3" s="3" t="s">
        <v>934</v>
      </c>
      <c r="C3" s="3" t="s">
        <v>935</v>
      </c>
      <c r="D3" s="3" t="s">
        <v>937</v>
      </c>
    </row>
    <row r="4">
      <c r="A4" s="4" t="s">
        <v>414</v>
      </c>
      <c r="B4" s="5" t="s">
        <v>940</v>
      </c>
      <c r="C4" s="5" t="s">
        <v>941</v>
      </c>
      <c r="D4" s="5" t="s">
        <v>943</v>
      </c>
    </row>
    <row r="5">
      <c r="A5" s="4" t="s">
        <v>466</v>
      </c>
      <c r="B5" s="5" t="s">
        <v>945</v>
      </c>
      <c r="C5" s="5" t="s">
        <v>946</v>
      </c>
      <c r="D5" s="5" t="s">
        <v>947</v>
      </c>
    </row>
    <row r="6" ht="78.0" customHeight="1">
      <c r="A6" s="4" t="s">
        <v>471</v>
      </c>
      <c r="B6" s="4" t="s">
        <v>948</v>
      </c>
      <c r="C6" s="4" t="s">
        <v>949</v>
      </c>
      <c r="D6" s="4" t="s">
        <v>950</v>
      </c>
    </row>
    <row r="7">
      <c r="A7" s="4" t="s">
        <v>478</v>
      </c>
      <c r="B7" s="5" t="s">
        <v>953</v>
      </c>
      <c r="C7" s="5" t="s">
        <v>955</v>
      </c>
      <c r="D7" s="5" t="s">
        <v>957</v>
      </c>
    </row>
    <row r="8">
      <c r="A8" s="4" t="s">
        <v>503</v>
      </c>
      <c r="B8" s="5" t="s">
        <v>959</v>
      </c>
      <c r="C8" s="5" t="s">
        <v>960</v>
      </c>
      <c r="D8" s="5" t="s">
        <v>961</v>
      </c>
    </row>
    <row r="9">
      <c r="A9" s="4" t="s">
        <v>506</v>
      </c>
      <c r="B9" s="5" t="s">
        <v>963</v>
      </c>
      <c r="C9" s="5" t="s">
        <v>964</v>
      </c>
      <c r="D9" s="5" t="s">
        <v>965</v>
      </c>
    </row>
    <row r="10" ht="51.0" customHeight="1">
      <c r="A10" s="4" t="s">
        <v>510</v>
      </c>
      <c r="B10" s="4" t="s">
        <v>968</v>
      </c>
      <c r="C10" s="4" t="s">
        <v>969</v>
      </c>
      <c r="D10" s="4" t="s">
        <v>970</v>
      </c>
    </row>
    <row r="11" ht="78.0" customHeight="1">
      <c r="A11" s="4" t="s">
        <v>525</v>
      </c>
      <c r="B11" s="4" t="s">
        <v>972</v>
      </c>
      <c r="C11" s="4" t="s">
        <v>973</v>
      </c>
      <c r="D11" s="4" t="s">
        <v>975</v>
      </c>
    </row>
    <row r="12">
      <c r="A12" s="4" t="s">
        <v>537</v>
      </c>
      <c r="B12" s="5" t="s">
        <v>977</v>
      </c>
      <c r="C12" s="5" t="s">
        <v>978</v>
      </c>
      <c r="D12" s="5" t="s">
        <v>979</v>
      </c>
    </row>
    <row r="13" ht="78.0" customHeight="1">
      <c r="A13" s="4" t="s">
        <v>544</v>
      </c>
      <c r="B13" s="4" t="s">
        <v>981</v>
      </c>
      <c r="C13" s="5" t="s">
        <v>982</v>
      </c>
      <c r="D13" s="5" t="s">
        <v>983</v>
      </c>
    </row>
    <row r="14">
      <c r="A14" s="4" t="s">
        <v>695</v>
      </c>
      <c r="B14" s="5" t="s">
        <v>985</v>
      </c>
      <c r="C14" s="5" t="s">
        <v>986</v>
      </c>
      <c r="D14" s="5" t="s">
        <v>988</v>
      </c>
    </row>
    <row r="15">
      <c r="A15" s="4" t="s">
        <v>722</v>
      </c>
      <c r="B15" s="5" t="s">
        <v>992</v>
      </c>
      <c r="C15" s="5" t="s">
        <v>993</v>
      </c>
      <c r="D15" s="5" t="s">
        <v>994</v>
      </c>
    </row>
    <row r="16" ht="51.0" customHeight="1">
      <c r="A16" s="4" t="s">
        <v>995</v>
      </c>
      <c r="B16" s="4" t="s">
        <v>996</v>
      </c>
      <c r="C16" s="4" t="s">
        <v>997</v>
      </c>
      <c r="D16" s="4" t="s">
        <v>998</v>
      </c>
    </row>
    <row r="17" ht="99.0" customHeight="1">
      <c r="A17" s="4" t="s">
        <v>999</v>
      </c>
      <c r="B17" s="4" t="s">
        <v>1000</v>
      </c>
      <c r="C17" s="4" t="s">
        <v>1001</v>
      </c>
      <c r="D17" s="5" t="s">
        <v>1002</v>
      </c>
    </row>
    <row r="18">
      <c r="A18" s="4" t="s">
        <v>1003</v>
      </c>
      <c r="B18" s="5" t="s">
        <v>1004</v>
      </c>
      <c r="C18" s="5" t="s">
        <v>1005</v>
      </c>
      <c r="D18" s="5" t="s">
        <v>943</v>
      </c>
    </row>
    <row r="19" ht="40.5" customHeight="1">
      <c r="A19" s="4" t="s">
        <v>1006</v>
      </c>
      <c r="B19" s="4" t="s">
        <v>1007</v>
      </c>
      <c r="C19" s="4" t="s">
        <v>1008</v>
      </c>
      <c r="D19" s="4" t="s">
        <v>1009</v>
      </c>
    </row>
    <row r="20" ht="51.0" customHeight="1">
      <c r="A20" s="4" t="s">
        <v>1010</v>
      </c>
      <c r="B20" s="4" t="s">
        <v>1011</v>
      </c>
      <c r="C20" s="4" t="s">
        <v>1012</v>
      </c>
      <c r="D20" s="4" t="s">
        <v>1013</v>
      </c>
    </row>
    <row r="21" ht="40.5" customHeight="1">
      <c r="A21" s="4" t="s">
        <v>1014</v>
      </c>
      <c r="B21" s="4" t="s">
        <v>1015</v>
      </c>
      <c r="C21" s="4" t="s">
        <v>1016</v>
      </c>
      <c r="D21" s="4" t="s">
        <v>1017</v>
      </c>
    </row>
    <row r="22" ht="42.0" customHeight="1">
      <c r="A22" s="5" t="s">
        <v>779</v>
      </c>
      <c r="B22" s="5" t="s">
        <v>1018</v>
      </c>
      <c r="C22" s="5" t="s">
        <v>1019</v>
      </c>
      <c r="D22" s="5" t="s">
        <v>1020</v>
      </c>
    </row>
    <row r="23" ht="42.0" customHeight="1">
      <c r="A23" s="5" t="s">
        <v>801</v>
      </c>
      <c r="B23" s="5" t="s">
        <v>1021</v>
      </c>
      <c r="C23" s="5" t="s">
        <v>1022</v>
      </c>
      <c r="D23" s="5" t="s">
        <v>1020</v>
      </c>
    </row>
    <row r="24" ht="57.0" customHeight="1">
      <c r="A24" s="5" t="s">
        <v>825</v>
      </c>
      <c r="B24" s="5" t="s">
        <v>1023</v>
      </c>
      <c r="C24" s="5" t="s">
        <v>828</v>
      </c>
      <c r="D24" s="5" t="s">
        <v>1024</v>
      </c>
    </row>
    <row r="25" ht="42.0" customHeight="1">
      <c r="A25" s="5" t="s">
        <v>841</v>
      </c>
      <c r="B25" s="5" t="s">
        <v>1025</v>
      </c>
      <c r="C25" s="5" t="s">
        <v>844</v>
      </c>
      <c r="D25" s="5" t="s">
        <v>1024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3.0"/>
    <col customWidth="1" min="3" max="3" width="36.0"/>
    <col customWidth="1" min="4" max="4" width="56.5"/>
    <col customWidth="1" min="5" max="5" width="31.0"/>
    <col customWidth="1" min="6" max="6" width="19.0"/>
    <col customWidth="1" min="7" max="26" width="8.63"/>
  </cols>
  <sheetData>
    <row r="1" ht="19.5" customHeight="1">
      <c r="A1" s="1" t="s">
        <v>1026</v>
      </c>
    </row>
    <row r="2" ht="19.5" customHeight="1"/>
    <row r="3" ht="34.5" customHeight="1">
      <c r="A3" s="3" t="s">
        <v>1027</v>
      </c>
      <c r="B3" s="3" t="s">
        <v>1028</v>
      </c>
      <c r="C3" s="3" t="s">
        <v>1029</v>
      </c>
      <c r="D3" s="3" t="s">
        <v>1030</v>
      </c>
      <c r="E3" s="3" t="s">
        <v>1031</v>
      </c>
      <c r="F3" s="3" t="s">
        <v>26</v>
      </c>
    </row>
    <row r="4" ht="40.5" customHeight="1">
      <c r="A4" s="4" t="s">
        <v>77</v>
      </c>
      <c r="B4" s="4" t="s">
        <v>1032</v>
      </c>
      <c r="C4" s="4" t="s">
        <v>1033</v>
      </c>
      <c r="D4" s="4" t="s">
        <v>1034</v>
      </c>
      <c r="E4" s="4" t="s">
        <v>1035</v>
      </c>
      <c r="F4" s="4" t="s">
        <v>319</v>
      </c>
    </row>
    <row r="5" ht="40.5" customHeight="1">
      <c r="A5" s="4" t="s">
        <v>553</v>
      </c>
      <c r="B5" s="4" t="s">
        <v>1036</v>
      </c>
      <c r="C5" s="4" t="s">
        <v>1037</v>
      </c>
      <c r="D5" s="4" t="s">
        <v>1038</v>
      </c>
      <c r="E5" s="4" t="s">
        <v>1035</v>
      </c>
      <c r="F5" s="4" t="s">
        <v>1039</v>
      </c>
    </row>
    <row r="6" ht="40.5" customHeight="1">
      <c r="A6" s="4" t="s">
        <v>583</v>
      </c>
      <c r="B6" s="4" t="s">
        <v>576</v>
      </c>
      <c r="C6" s="4" t="s">
        <v>1040</v>
      </c>
      <c r="D6" s="4" t="s">
        <v>1041</v>
      </c>
      <c r="E6" s="4" t="s">
        <v>1035</v>
      </c>
      <c r="F6" s="4" t="s">
        <v>1042</v>
      </c>
    </row>
    <row r="7" ht="40.5" customHeight="1">
      <c r="A7" s="4" t="s">
        <v>1043</v>
      </c>
      <c r="B7" s="4" t="s">
        <v>1044</v>
      </c>
      <c r="C7" s="4" t="s">
        <v>1045</v>
      </c>
      <c r="D7" s="4" t="s">
        <v>1046</v>
      </c>
      <c r="E7" s="4" t="s">
        <v>1047</v>
      </c>
      <c r="F7" s="4" t="s">
        <v>1048</v>
      </c>
    </row>
    <row r="8" ht="257.25" customHeight="1">
      <c r="A8" s="4" t="s">
        <v>563</v>
      </c>
      <c r="B8" s="4" t="s">
        <v>1049</v>
      </c>
      <c r="C8" s="4" t="s">
        <v>1050</v>
      </c>
      <c r="D8" s="4" t="s">
        <v>1051</v>
      </c>
      <c r="E8" s="5" t="s">
        <v>1052</v>
      </c>
      <c r="F8" s="4" t="s">
        <v>1053</v>
      </c>
    </row>
    <row r="9" ht="40.5" customHeight="1">
      <c r="A9" s="4" t="s">
        <v>498</v>
      </c>
      <c r="B9" s="4" t="s">
        <v>1054</v>
      </c>
      <c r="C9" s="4" t="s">
        <v>1055</v>
      </c>
      <c r="D9" s="4" t="s">
        <v>1056</v>
      </c>
      <c r="E9" s="4" t="s">
        <v>1035</v>
      </c>
      <c r="F9" s="4" t="s">
        <v>499</v>
      </c>
    </row>
    <row r="10" ht="40.5" customHeight="1">
      <c r="A10" s="4" t="s">
        <v>605</v>
      </c>
      <c r="B10" s="4" t="s">
        <v>1057</v>
      </c>
      <c r="C10" s="4" t="s">
        <v>1058</v>
      </c>
      <c r="D10" s="4" t="s">
        <v>1059</v>
      </c>
      <c r="E10" s="4" t="s">
        <v>1035</v>
      </c>
      <c r="F10" s="4" t="s">
        <v>1060</v>
      </c>
    </row>
    <row r="11" ht="40.5" customHeight="1">
      <c r="A11" s="4" t="s">
        <v>601</v>
      </c>
      <c r="B11" s="4" t="s">
        <v>1061</v>
      </c>
      <c r="C11" s="4" t="s">
        <v>1062</v>
      </c>
      <c r="D11" s="4" t="s">
        <v>1063</v>
      </c>
      <c r="E11" s="4" t="s">
        <v>1035</v>
      </c>
      <c r="F11" s="4" t="s">
        <v>1064</v>
      </c>
    </row>
    <row r="12" ht="40.5" customHeight="1">
      <c r="A12" s="4" t="s">
        <v>655</v>
      </c>
      <c r="B12" s="4" t="s">
        <v>1065</v>
      </c>
      <c r="C12" s="4" t="s">
        <v>1066</v>
      </c>
      <c r="D12" s="4" t="s">
        <v>1067</v>
      </c>
      <c r="E12" s="4" t="s">
        <v>1035</v>
      </c>
      <c r="F12" s="4" t="s">
        <v>656</v>
      </c>
    </row>
    <row r="13" ht="40.5" customHeight="1">
      <c r="A13" s="4" t="s">
        <v>446</v>
      </c>
      <c r="B13" s="4" t="s">
        <v>1068</v>
      </c>
      <c r="C13" s="4" t="s">
        <v>1069</v>
      </c>
      <c r="D13" s="4" t="s">
        <v>1070</v>
      </c>
      <c r="E13" s="4" t="s">
        <v>1035</v>
      </c>
      <c r="F13" s="4" t="s">
        <v>1071</v>
      </c>
    </row>
    <row r="14" ht="40.5" customHeight="1">
      <c r="A14" s="4" t="s">
        <v>1072</v>
      </c>
      <c r="B14" s="4" t="s">
        <v>1073</v>
      </c>
      <c r="C14" s="4" t="s">
        <v>1074</v>
      </c>
      <c r="D14" s="4" t="s">
        <v>1075</v>
      </c>
      <c r="E14" s="4" t="s">
        <v>1035</v>
      </c>
      <c r="F14" s="4" t="s">
        <v>1076</v>
      </c>
    </row>
    <row r="15" ht="40.5" customHeight="1">
      <c r="A15" s="4" t="s">
        <v>1077</v>
      </c>
      <c r="B15" s="4" t="s">
        <v>1078</v>
      </c>
      <c r="C15" s="4" t="s">
        <v>1079</v>
      </c>
      <c r="D15" s="4" t="s">
        <v>1080</v>
      </c>
      <c r="E15" s="4" t="s">
        <v>1035</v>
      </c>
      <c r="F15" s="4" t="s">
        <v>1048</v>
      </c>
    </row>
    <row r="16" ht="40.5" customHeight="1">
      <c r="A16" s="4" t="s">
        <v>1081</v>
      </c>
      <c r="B16" s="4" t="s">
        <v>1082</v>
      </c>
      <c r="C16" s="4" t="s">
        <v>1083</v>
      </c>
      <c r="D16" s="4" t="s">
        <v>1084</v>
      </c>
      <c r="E16" s="4" t="s">
        <v>1035</v>
      </c>
      <c r="F16" s="4" t="s">
        <v>1085</v>
      </c>
    </row>
    <row r="17" ht="40.5" customHeight="1">
      <c r="A17" s="4" t="s">
        <v>1086</v>
      </c>
      <c r="B17" s="4" t="s">
        <v>1087</v>
      </c>
      <c r="C17" s="4" t="s">
        <v>1088</v>
      </c>
      <c r="D17" s="4" t="s">
        <v>1089</v>
      </c>
      <c r="E17" s="4" t="s">
        <v>1090</v>
      </c>
      <c r="F17" s="4"/>
    </row>
    <row r="18" ht="40.5" customHeight="1">
      <c r="A18" s="4" t="s">
        <v>1091</v>
      </c>
      <c r="B18" s="4" t="s">
        <v>1092</v>
      </c>
      <c r="C18" s="4" t="s">
        <v>1093</v>
      </c>
      <c r="D18" s="4" t="s">
        <v>1094</v>
      </c>
      <c r="E18" s="4" t="s">
        <v>1090</v>
      </c>
      <c r="F18" s="4"/>
    </row>
    <row r="19" ht="40.5" customHeight="1">
      <c r="A19" s="4" t="s">
        <v>285</v>
      </c>
      <c r="B19" s="4" t="s">
        <v>1095</v>
      </c>
      <c r="C19" s="4" t="s">
        <v>1096</v>
      </c>
      <c r="D19" s="4" t="s">
        <v>1097</v>
      </c>
      <c r="E19" s="4" t="s">
        <v>1035</v>
      </c>
      <c r="F19" s="4" t="s">
        <v>1098</v>
      </c>
    </row>
    <row r="20" ht="40.5" customHeight="1">
      <c r="A20" s="4" t="s">
        <v>642</v>
      </c>
      <c r="B20" s="4" t="s">
        <v>1099</v>
      </c>
      <c r="C20" s="4" t="s">
        <v>1100</v>
      </c>
      <c r="D20" s="4" t="s">
        <v>1101</v>
      </c>
      <c r="E20" s="4" t="s">
        <v>1035</v>
      </c>
      <c r="F20" s="4" t="s">
        <v>1102</v>
      </c>
    </row>
    <row r="21" ht="40.5" customHeight="1">
      <c r="A21" s="4" t="s">
        <v>1103</v>
      </c>
      <c r="B21" s="4" t="s">
        <v>1104</v>
      </c>
      <c r="C21" s="4" t="s">
        <v>1105</v>
      </c>
      <c r="D21" s="4" t="s">
        <v>1106</v>
      </c>
      <c r="E21" s="4" t="s">
        <v>1090</v>
      </c>
      <c r="F21" s="4"/>
    </row>
    <row r="22" ht="40.5" customHeight="1">
      <c r="A22" s="4" t="s">
        <v>859</v>
      </c>
      <c r="B22" s="4" t="s">
        <v>1107</v>
      </c>
      <c r="C22" s="4" t="s">
        <v>1108</v>
      </c>
      <c r="D22" s="4" t="s">
        <v>1109</v>
      </c>
      <c r="E22" s="4" t="s">
        <v>1035</v>
      </c>
      <c r="F22" s="4" t="s">
        <v>1110</v>
      </c>
    </row>
    <row r="23" ht="40.5" customHeight="1">
      <c r="A23" s="4" t="s">
        <v>688</v>
      </c>
      <c r="B23" s="4" t="s">
        <v>1111</v>
      </c>
      <c r="C23" s="4" t="s">
        <v>1112</v>
      </c>
      <c r="D23" s="4" t="s">
        <v>1113</v>
      </c>
      <c r="E23" s="4" t="s">
        <v>1035</v>
      </c>
      <c r="F23" s="4" t="s">
        <v>1114</v>
      </c>
    </row>
    <row r="24" ht="40.5" customHeight="1">
      <c r="A24" s="4" t="s">
        <v>700</v>
      </c>
      <c r="B24" s="4" t="s">
        <v>1115</v>
      </c>
      <c r="C24" s="4" t="s">
        <v>1116</v>
      </c>
      <c r="D24" s="4" t="s">
        <v>1117</v>
      </c>
      <c r="E24" s="4" t="s">
        <v>1035</v>
      </c>
      <c r="F24" s="4" t="s">
        <v>1118</v>
      </c>
    </row>
    <row r="25">
      <c r="A25" s="4" t="s">
        <v>1119</v>
      </c>
      <c r="B25" s="4" t="s">
        <v>1120</v>
      </c>
      <c r="C25" s="4" t="s">
        <v>1121</v>
      </c>
      <c r="D25" s="4" t="s">
        <v>1122</v>
      </c>
      <c r="E25" s="5" t="s">
        <v>1123</v>
      </c>
      <c r="F25" s="5" t="s">
        <v>1124</v>
      </c>
    </row>
    <row r="26">
      <c r="A26" s="4" t="s">
        <v>1125</v>
      </c>
      <c r="B26" s="4" t="s">
        <v>1126</v>
      </c>
      <c r="C26" s="4" t="s">
        <v>1127</v>
      </c>
      <c r="D26" s="4" t="s">
        <v>1128</v>
      </c>
      <c r="E26" s="5" t="s">
        <v>1123</v>
      </c>
      <c r="F26" s="5" t="s">
        <v>1124</v>
      </c>
    </row>
    <row r="27">
      <c r="A27" s="4" t="s">
        <v>1129</v>
      </c>
      <c r="B27" s="4" t="s">
        <v>1130</v>
      </c>
      <c r="C27" s="4" t="s">
        <v>1131</v>
      </c>
      <c r="D27" s="4" t="s">
        <v>1132</v>
      </c>
      <c r="E27" s="5" t="s">
        <v>1123</v>
      </c>
      <c r="F27" s="5" t="s">
        <v>490</v>
      </c>
    </row>
    <row r="28">
      <c r="A28" s="4" t="s">
        <v>1133</v>
      </c>
      <c r="B28" s="4" t="s">
        <v>1134</v>
      </c>
      <c r="C28" s="4" t="s">
        <v>1135</v>
      </c>
      <c r="D28" s="4" t="s">
        <v>1136</v>
      </c>
      <c r="E28" s="5" t="s">
        <v>1123</v>
      </c>
      <c r="F28" s="5" t="s">
        <v>490</v>
      </c>
    </row>
    <row r="29" ht="40.5" customHeight="1">
      <c r="A29" s="4" t="s">
        <v>1137</v>
      </c>
      <c r="B29" s="4" t="s">
        <v>1138</v>
      </c>
      <c r="C29" s="4" t="s">
        <v>1139</v>
      </c>
      <c r="D29" s="4" t="s">
        <v>1140</v>
      </c>
      <c r="E29" s="4" t="s">
        <v>1141</v>
      </c>
      <c r="F29" s="4"/>
    </row>
    <row r="30">
      <c r="A30" s="4" t="s">
        <v>1142</v>
      </c>
      <c r="B30" s="4" t="s">
        <v>1143</v>
      </c>
      <c r="C30" s="4" t="s">
        <v>1144</v>
      </c>
      <c r="D30" s="4" t="s">
        <v>1145</v>
      </c>
      <c r="E30" s="5" t="s">
        <v>1146</v>
      </c>
      <c r="F30" s="4"/>
    </row>
    <row r="31">
      <c r="A31" s="5" t="s">
        <v>1147</v>
      </c>
      <c r="B31" s="5" t="s">
        <v>1148</v>
      </c>
      <c r="C31" s="5" t="s">
        <v>1149</v>
      </c>
      <c r="D31" s="5" t="s">
        <v>1150</v>
      </c>
      <c r="E31" s="5" t="s">
        <v>1151</v>
      </c>
      <c r="F31" s="5" t="s">
        <v>1152</v>
      </c>
    </row>
    <row r="32">
      <c r="A32" s="5" t="s">
        <v>1153</v>
      </c>
      <c r="B32" s="5" t="s">
        <v>1154</v>
      </c>
      <c r="C32" s="5" t="s">
        <v>1155</v>
      </c>
      <c r="D32" s="5" t="s">
        <v>1156</v>
      </c>
      <c r="E32" s="5" t="s">
        <v>1157</v>
      </c>
      <c r="F32" s="5" t="s">
        <v>1158</v>
      </c>
    </row>
    <row r="33">
      <c r="A33" s="5" t="s">
        <v>1159</v>
      </c>
      <c r="B33" s="5" t="s">
        <v>1160</v>
      </c>
      <c r="C33" s="5" t="s">
        <v>1161</v>
      </c>
      <c r="D33" s="5" t="s">
        <v>1162</v>
      </c>
      <c r="E33" s="5" t="s">
        <v>1163</v>
      </c>
      <c r="F33" s="5" t="s">
        <v>1164</v>
      </c>
    </row>
    <row r="34">
      <c r="A34" s="5" t="s">
        <v>869</v>
      </c>
      <c r="B34" s="5" t="s">
        <v>1165</v>
      </c>
      <c r="C34" s="5" t="s">
        <v>1166</v>
      </c>
      <c r="D34" s="5" t="s">
        <v>1167</v>
      </c>
      <c r="E34" s="5" t="s">
        <v>1168</v>
      </c>
      <c r="F34" s="5" t="s">
        <v>1169</v>
      </c>
    </row>
    <row r="35">
      <c r="A35" s="5" t="s">
        <v>1170</v>
      </c>
      <c r="B35" s="5" t="s">
        <v>1171</v>
      </c>
      <c r="C35" s="5" t="s">
        <v>1172</v>
      </c>
      <c r="D35" s="5" t="s">
        <v>1173</v>
      </c>
      <c r="E35" s="5" t="s">
        <v>1174</v>
      </c>
      <c r="F35" s="5" t="s">
        <v>1175</v>
      </c>
    </row>
    <row r="36">
      <c r="A36" s="5" t="s">
        <v>1176</v>
      </c>
      <c r="B36" s="5" t="s">
        <v>1177</v>
      </c>
      <c r="C36" s="5" t="s">
        <v>1178</v>
      </c>
      <c r="D36" s="5" t="s">
        <v>1179</v>
      </c>
      <c r="E36" s="5" t="s">
        <v>1174</v>
      </c>
      <c r="F36" s="5" t="s">
        <v>1180</v>
      </c>
    </row>
    <row r="37">
      <c r="A37" s="5" t="s">
        <v>1181</v>
      </c>
      <c r="B37" s="5" t="s">
        <v>1182</v>
      </c>
      <c r="C37" s="5" t="s">
        <v>1183</v>
      </c>
      <c r="D37" s="5" t="s">
        <v>1184</v>
      </c>
      <c r="E37" s="5" t="s">
        <v>1174</v>
      </c>
      <c r="F37" s="5" t="s">
        <v>1185</v>
      </c>
    </row>
    <row r="38">
      <c r="A38" s="5" t="s">
        <v>1186</v>
      </c>
      <c r="B38" s="5" t="s">
        <v>1187</v>
      </c>
      <c r="C38" s="5" t="s">
        <v>1188</v>
      </c>
      <c r="D38" s="5" t="s">
        <v>1189</v>
      </c>
      <c r="E38" s="5" t="s">
        <v>1174</v>
      </c>
      <c r="F38" s="5" t="s">
        <v>1190</v>
      </c>
    </row>
    <row r="39">
      <c r="A39" s="5" t="s">
        <v>904</v>
      </c>
      <c r="B39" s="5" t="s">
        <v>1191</v>
      </c>
      <c r="C39" s="5" t="s">
        <v>1192</v>
      </c>
      <c r="D39" s="5" t="s">
        <v>1193</v>
      </c>
      <c r="E39" s="5" t="s">
        <v>1174</v>
      </c>
      <c r="F39" s="5" t="s">
        <v>1194</v>
      </c>
    </row>
    <row r="40">
      <c r="A40" s="5" t="s">
        <v>913</v>
      </c>
      <c r="B40" s="5" t="s">
        <v>1195</v>
      </c>
      <c r="C40" s="5" t="s">
        <v>1196</v>
      </c>
      <c r="D40" s="5" t="s">
        <v>1197</v>
      </c>
      <c r="E40" s="5" t="s">
        <v>1174</v>
      </c>
      <c r="F40" s="5" t="s">
        <v>1198</v>
      </c>
    </row>
    <row r="41">
      <c r="A41" s="5" t="s">
        <v>1199</v>
      </c>
      <c r="B41" s="5" t="s">
        <v>1200</v>
      </c>
      <c r="C41" s="5" t="s">
        <v>1201</v>
      </c>
      <c r="D41" s="5" t="s">
        <v>1202</v>
      </c>
      <c r="E41" s="5" t="s">
        <v>1174</v>
      </c>
      <c r="F41" s="5" t="s">
        <v>1203</v>
      </c>
    </row>
    <row r="42">
      <c r="A42" s="5" t="s">
        <v>1204</v>
      </c>
      <c r="B42" s="5" t="s">
        <v>1205</v>
      </c>
      <c r="C42" s="5" t="s">
        <v>1206</v>
      </c>
      <c r="D42" s="5" t="s">
        <v>1207</v>
      </c>
      <c r="E42" s="5" t="s">
        <v>1174</v>
      </c>
      <c r="F42" s="5" t="s">
        <v>1208</v>
      </c>
    </row>
    <row r="43">
      <c r="A43" s="5" t="s">
        <v>1209</v>
      </c>
      <c r="B43" s="5" t="s">
        <v>1210</v>
      </c>
      <c r="C43" s="5" t="s">
        <v>1211</v>
      </c>
      <c r="D43" s="5" t="s">
        <v>1212</v>
      </c>
      <c r="E43" s="5" t="s">
        <v>1213</v>
      </c>
      <c r="F43" s="5" t="s">
        <v>1214</v>
      </c>
    </row>
    <row r="44">
      <c r="A44" s="5" t="s">
        <v>1215</v>
      </c>
      <c r="B44" s="5" t="s">
        <v>1210</v>
      </c>
      <c r="C44" s="5" t="s">
        <v>1216</v>
      </c>
      <c r="D44" s="5" t="s">
        <v>1217</v>
      </c>
      <c r="E44" s="5" t="s">
        <v>1213</v>
      </c>
      <c r="F44" s="5" t="s">
        <v>1218</v>
      </c>
    </row>
    <row r="45">
      <c r="A45" s="5" t="s">
        <v>1219</v>
      </c>
      <c r="B45" s="5" t="s">
        <v>1210</v>
      </c>
      <c r="C45" s="5" t="s">
        <v>1220</v>
      </c>
      <c r="D45" s="5" t="s">
        <v>1221</v>
      </c>
      <c r="E45" s="5" t="s">
        <v>1213</v>
      </c>
      <c r="F45" s="5" t="s">
        <v>1222</v>
      </c>
    </row>
    <row r="46">
      <c r="A46" s="5" t="s">
        <v>1223</v>
      </c>
      <c r="B46" s="5" t="s">
        <v>1210</v>
      </c>
      <c r="C46" s="5" t="s">
        <v>1224</v>
      </c>
      <c r="D46" s="5" t="s">
        <v>1225</v>
      </c>
      <c r="E46" s="5" t="s">
        <v>1213</v>
      </c>
      <c r="F46" s="5" t="s">
        <v>1208</v>
      </c>
    </row>
    <row r="47" ht="57.0" customHeight="1">
      <c r="A47" s="5" t="s">
        <v>759</v>
      </c>
      <c r="B47" s="5" t="s">
        <v>750</v>
      </c>
      <c r="C47" s="5" t="s">
        <v>1226</v>
      </c>
      <c r="D47" s="5" t="s">
        <v>1227</v>
      </c>
      <c r="E47" s="5" t="s">
        <v>916</v>
      </c>
      <c r="F47" s="5" t="s">
        <v>761</v>
      </c>
    </row>
    <row r="48" ht="177.75" customHeight="1">
      <c r="A48" s="5" t="s">
        <v>776</v>
      </c>
      <c r="B48" s="5" t="s">
        <v>765</v>
      </c>
      <c r="C48" s="5" t="s">
        <v>1228</v>
      </c>
      <c r="D48" s="5" t="s">
        <v>1229</v>
      </c>
      <c r="E48" s="5" t="s">
        <v>1230</v>
      </c>
      <c r="F48" s="5" t="s">
        <v>1231</v>
      </c>
    </row>
    <row r="49" ht="102.0" customHeight="1">
      <c r="A49" s="5" t="s">
        <v>790</v>
      </c>
      <c r="B49" s="5" t="s">
        <v>781</v>
      </c>
      <c r="C49" s="5" t="s">
        <v>1232</v>
      </c>
      <c r="D49" s="5" t="s">
        <v>1233</v>
      </c>
      <c r="E49" s="5" t="s">
        <v>927</v>
      </c>
      <c r="F49" s="5" t="s">
        <v>791</v>
      </c>
    </row>
    <row r="50" ht="117.0" customHeight="1">
      <c r="A50" s="5" t="s">
        <v>799</v>
      </c>
      <c r="B50" s="5" t="s">
        <v>793</v>
      </c>
      <c r="C50" s="5" t="s">
        <v>1234</v>
      </c>
      <c r="D50" s="5" t="s">
        <v>1235</v>
      </c>
      <c r="E50" s="5" t="s">
        <v>916</v>
      </c>
      <c r="F50" s="5" t="s">
        <v>800</v>
      </c>
    </row>
    <row r="51" ht="147.0" customHeight="1">
      <c r="A51" s="5" t="s">
        <v>1236</v>
      </c>
      <c r="B51" s="5" t="s">
        <v>1237</v>
      </c>
      <c r="C51" s="5" t="s">
        <v>1238</v>
      </c>
      <c r="D51" s="5" t="s">
        <v>1239</v>
      </c>
      <c r="E51" s="5" t="s">
        <v>1240</v>
      </c>
      <c r="F51" s="5"/>
    </row>
    <row r="52" ht="87.0" customHeight="1">
      <c r="A52" s="5" t="s">
        <v>1241</v>
      </c>
      <c r="B52" s="5" t="s">
        <v>1242</v>
      </c>
      <c r="C52" s="5" t="s">
        <v>1238</v>
      </c>
      <c r="D52" s="5" t="s">
        <v>1239</v>
      </c>
      <c r="E52" s="5" t="s">
        <v>1244</v>
      </c>
      <c r="F52" s="5"/>
    </row>
    <row r="53" ht="102.0" customHeight="1">
      <c r="A53" s="5" t="s">
        <v>1245</v>
      </c>
      <c r="B53" s="5" t="s">
        <v>1246</v>
      </c>
      <c r="C53" s="5" t="s">
        <v>1238</v>
      </c>
      <c r="D53" s="5" t="s">
        <v>1239</v>
      </c>
      <c r="E53" s="5" t="s">
        <v>1247</v>
      </c>
      <c r="F53" s="5"/>
    </row>
    <row r="54" ht="132.0" customHeight="1">
      <c r="A54" s="5" t="s">
        <v>1248</v>
      </c>
      <c r="B54" s="5" t="s">
        <v>1249</v>
      </c>
      <c r="C54" s="5" t="s">
        <v>1238</v>
      </c>
      <c r="D54" s="5" t="s">
        <v>1239</v>
      </c>
      <c r="E54" s="5" t="s">
        <v>1247</v>
      </c>
      <c r="F54" s="5"/>
    </row>
    <row r="55" ht="117.0" customHeight="1">
      <c r="A55" s="5" t="s">
        <v>810</v>
      </c>
      <c r="B55" s="5" t="s">
        <v>802</v>
      </c>
      <c r="C55" s="5" t="s">
        <v>1250</v>
      </c>
      <c r="D55" s="5" t="s">
        <v>1252</v>
      </c>
      <c r="E55" s="5" t="s">
        <v>944</v>
      </c>
      <c r="F55" s="5" t="s">
        <v>811</v>
      </c>
    </row>
    <row r="56" ht="117.0" customHeight="1">
      <c r="A56" s="5" t="s">
        <v>821</v>
      </c>
      <c r="B56" s="5" t="s">
        <v>813</v>
      </c>
      <c r="C56" s="5" t="s">
        <v>1256</v>
      </c>
      <c r="D56" s="5" t="s">
        <v>1257</v>
      </c>
      <c r="E56" s="5" t="s">
        <v>814</v>
      </c>
      <c r="F56" s="5" t="s">
        <v>823</v>
      </c>
    </row>
    <row r="57" ht="132.0" customHeight="1">
      <c r="A57" s="5" t="s">
        <v>830</v>
      </c>
      <c r="B57" s="5" t="s">
        <v>826</v>
      </c>
      <c r="C57" s="5" t="s">
        <v>1259</v>
      </c>
      <c r="D57" s="5" t="s">
        <v>1260</v>
      </c>
      <c r="E57" s="5" t="s">
        <v>1261</v>
      </c>
      <c r="F57" s="5" t="s">
        <v>831</v>
      </c>
    </row>
    <row r="58" ht="132.0" customHeight="1">
      <c r="A58" s="5" t="s">
        <v>839</v>
      </c>
      <c r="B58" s="5" t="s">
        <v>834</v>
      </c>
      <c r="C58" s="5" t="s">
        <v>1262</v>
      </c>
      <c r="D58" s="5" t="s">
        <v>1263</v>
      </c>
      <c r="E58" s="5" t="s">
        <v>1264</v>
      </c>
      <c r="F58" s="5" t="s">
        <v>840</v>
      </c>
    </row>
    <row r="59" ht="117.0" customHeight="1">
      <c r="A59" s="5" t="s">
        <v>847</v>
      </c>
      <c r="B59" s="5" t="s">
        <v>842</v>
      </c>
      <c r="C59" s="5" t="s">
        <v>1267</v>
      </c>
      <c r="D59" s="5" t="s">
        <v>1269</v>
      </c>
      <c r="E59" s="5" t="s">
        <v>1271</v>
      </c>
      <c r="F59" s="5" t="s">
        <v>848</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5.0"/>
    <col customWidth="1" min="2" max="2" width="32.5"/>
    <col customWidth="1" min="3" max="3" width="14.0"/>
    <col customWidth="1" min="4" max="4" width="60.0"/>
    <col customWidth="1" min="5" max="5" width="33.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ht="19.5" customHeight="1">
      <c r="A1" s="1" t="s">
        <v>1243</v>
      </c>
    </row>
    <row r="2" ht="19.5" customHeight="1"/>
    <row r="3" ht="52.5" customHeight="1">
      <c r="A3" s="3" t="s">
        <v>4</v>
      </c>
      <c r="B3" s="3" t="s">
        <v>1251</v>
      </c>
      <c r="C3" s="3" t="s">
        <v>1253</v>
      </c>
      <c r="D3" s="3" t="s">
        <v>1254</v>
      </c>
      <c r="E3" s="3" t="s">
        <v>27</v>
      </c>
      <c r="F3" s="3" t="s">
        <v>1255</v>
      </c>
      <c r="G3" s="6" t="s">
        <v>1258</v>
      </c>
      <c r="H3" s="6" t="s">
        <v>1265</v>
      </c>
      <c r="I3" s="6" t="s">
        <v>1266</v>
      </c>
      <c r="J3" s="6" t="s">
        <v>1268</v>
      </c>
      <c r="K3" s="6" t="s">
        <v>1270</v>
      </c>
      <c r="L3" s="6" t="s">
        <v>1272</v>
      </c>
    </row>
    <row r="4" ht="210.0" customHeight="1">
      <c r="A4" s="4" t="s">
        <v>1273</v>
      </c>
      <c r="B4" s="4" t="s">
        <v>1274</v>
      </c>
      <c r="C4" s="5" t="s">
        <v>1279</v>
      </c>
      <c r="D4" s="5" t="s">
        <v>1305</v>
      </c>
      <c r="E4" s="5" t="s">
        <v>1307</v>
      </c>
      <c r="F4" s="5" t="s">
        <v>1327</v>
      </c>
      <c r="G4" s="7">
        <v>60.0</v>
      </c>
      <c r="H4" s="5" t="s">
        <v>1334</v>
      </c>
      <c r="I4" s="5" t="s">
        <v>1338</v>
      </c>
      <c r="J4" s="5" t="s">
        <v>1340</v>
      </c>
      <c r="K4" s="5" t="s">
        <v>1344</v>
      </c>
      <c r="L4" s="5" t="s">
        <v>1347</v>
      </c>
    </row>
    <row r="5">
      <c r="A5" s="4" t="s">
        <v>1351</v>
      </c>
      <c r="B5" s="4" t="s">
        <v>1354</v>
      </c>
      <c r="C5" s="5" t="s">
        <v>1360</v>
      </c>
      <c r="D5" s="5" t="s">
        <v>1372</v>
      </c>
      <c r="E5" s="4" t="s">
        <v>1374</v>
      </c>
      <c r="F5" s="5" t="s">
        <v>1387</v>
      </c>
      <c r="G5" s="7">
        <v>15.0</v>
      </c>
      <c r="H5" s="5" t="s">
        <v>1389</v>
      </c>
      <c r="I5" s="5" t="s">
        <v>1391</v>
      </c>
      <c r="J5" s="5" t="s">
        <v>1394</v>
      </c>
      <c r="K5" s="5" t="s">
        <v>1397</v>
      </c>
      <c r="L5" s="5" t="s">
        <v>1400</v>
      </c>
    </row>
    <row r="6" ht="165.0" customHeight="1">
      <c r="A6" s="4" t="s">
        <v>1402</v>
      </c>
      <c r="B6" s="4" t="s">
        <v>1404</v>
      </c>
      <c r="C6" s="5" t="s">
        <v>1405</v>
      </c>
      <c r="D6" s="5" t="s">
        <v>1406</v>
      </c>
      <c r="E6" s="4" t="s">
        <v>1407</v>
      </c>
      <c r="F6" s="5" t="s">
        <v>1409</v>
      </c>
      <c r="G6" s="7">
        <v>15.0</v>
      </c>
      <c r="H6" s="5" t="s">
        <v>1410</v>
      </c>
      <c r="I6" s="5" t="s">
        <v>1411</v>
      </c>
      <c r="J6" s="5" t="s">
        <v>1395</v>
      </c>
      <c r="K6" s="5" t="s">
        <v>1412</v>
      </c>
      <c r="L6" s="5" t="s">
        <v>1413</v>
      </c>
    </row>
    <row r="7" ht="165.0" customHeight="1">
      <c r="A7" s="4" t="s">
        <v>1415</v>
      </c>
      <c r="B7" s="4" t="s">
        <v>1416</v>
      </c>
      <c r="C7" s="5" t="s">
        <v>1417</v>
      </c>
      <c r="D7" s="5" t="s">
        <v>1421</v>
      </c>
      <c r="E7" s="4" t="s">
        <v>1422</v>
      </c>
      <c r="F7" s="5" t="s">
        <v>1427</v>
      </c>
      <c r="G7" s="7">
        <v>37.0</v>
      </c>
      <c r="H7" s="5" t="s">
        <v>1429</v>
      </c>
      <c r="I7" s="5" t="s">
        <v>1431</v>
      </c>
      <c r="J7" s="5" t="s">
        <v>1395</v>
      </c>
      <c r="K7" s="5" t="s">
        <v>1433</v>
      </c>
      <c r="L7" s="5" t="s">
        <v>1353</v>
      </c>
    </row>
    <row r="8" ht="165.0" customHeight="1">
      <c r="A8" s="4" t="s">
        <v>1435</v>
      </c>
      <c r="B8" s="4" t="s">
        <v>1437</v>
      </c>
      <c r="C8" s="5" t="s">
        <v>1442</v>
      </c>
      <c r="D8" s="5" t="s">
        <v>1443</v>
      </c>
      <c r="E8" s="4" t="s">
        <v>1444</v>
      </c>
      <c r="F8" s="5" t="s">
        <v>1450</v>
      </c>
      <c r="G8" s="7">
        <v>37.0</v>
      </c>
      <c r="H8" s="5" t="s">
        <v>1429</v>
      </c>
      <c r="I8" s="5" t="s">
        <v>1452</v>
      </c>
      <c r="J8" s="5" t="s">
        <v>1395</v>
      </c>
      <c r="K8" s="5" t="s">
        <v>1454</v>
      </c>
      <c r="L8" s="5" t="s">
        <v>1353</v>
      </c>
    </row>
    <row r="9" ht="165.0" customHeight="1">
      <c r="A9" s="4" t="s">
        <v>1455</v>
      </c>
      <c r="B9" s="4" t="s">
        <v>1456</v>
      </c>
      <c r="C9" s="5" t="s">
        <v>1458</v>
      </c>
      <c r="D9" s="5" t="s">
        <v>1460</v>
      </c>
      <c r="E9" s="4" t="s">
        <v>1461</v>
      </c>
      <c r="F9" s="5" t="s">
        <v>1464</v>
      </c>
      <c r="G9" s="7">
        <v>15.0</v>
      </c>
      <c r="H9" s="5" t="s">
        <v>1410</v>
      </c>
      <c r="I9" s="5" t="s">
        <v>1467</v>
      </c>
      <c r="J9" s="5" t="s">
        <v>1395</v>
      </c>
      <c r="K9" s="5" t="s">
        <v>1412</v>
      </c>
      <c r="L9" s="5" t="s">
        <v>1413</v>
      </c>
    </row>
    <row r="10" ht="225.0" customHeight="1">
      <c r="A10" s="5" t="s">
        <v>1472</v>
      </c>
      <c r="B10" s="5" t="s">
        <v>1474</v>
      </c>
      <c r="C10" s="5" t="s">
        <v>1475</v>
      </c>
      <c r="D10" s="5" t="s">
        <v>1478</v>
      </c>
      <c r="E10" s="5" t="s">
        <v>1480</v>
      </c>
      <c r="F10" s="5" t="s">
        <v>1484</v>
      </c>
      <c r="G10" s="7">
        <v>56.0</v>
      </c>
      <c r="H10" s="5" t="s">
        <v>1485</v>
      </c>
      <c r="I10" s="5" t="s">
        <v>1487</v>
      </c>
      <c r="J10" s="5" t="s">
        <v>1488</v>
      </c>
      <c r="K10" s="5" t="s">
        <v>1490</v>
      </c>
      <c r="L10" s="5" t="s">
        <v>1491</v>
      </c>
    </row>
    <row r="11" ht="210.0" customHeight="1">
      <c r="A11" s="5" t="s">
        <v>1492</v>
      </c>
      <c r="B11" s="5" t="s">
        <v>1493</v>
      </c>
      <c r="C11" s="5" t="s">
        <v>1494</v>
      </c>
      <c r="D11" s="5" t="s">
        <v>1498</v>
      </c>
      <c r="E11" s="5" t="s">
        <v>1501</v>
      </c>
      <c r="F11" s="5" t="s">
        <v>1504</v>
      </c>
      <c r="G11" s="7">
        <v>54.0</v>
      </c>
      <c r="H11" s="5" t="s">
        <v>1505</v>
      </c>
      <c r="I11" s="5" t="s">
        <v>1506</v>
      </c>
      <c r="J11" s="5" t="s">
        <v>1507</v>
      </c>
      <c r="K11" s="5" t="s">
        <v>1509</v>
      </c>
      <c r="L11" s="5" t="s">
        <v>1510</v>
      </c>
    </row>
    <row r="12" ht="165.0" customHeight="1">
      <c r="A12" s="8" t="s">
        <v>1513</v>
      </c>
      <c r="B12" s="8" t="s">
        <v>1521</v>
      </c>
      <c r="C12" s="8" t="s">
        <v>1522</v>
      </c>
      <c r="D12" s="8" t="s">
        <v>1523</v>
      </c>
      <c r="E12" s="8" t="s">
        <v>1525</v>
      </c>
      <c r="F12" s="8" t="s">
        <v>1528</v>
      </c>
      <c r="G12" s="10">
        <v>15.0</v>
      </c>
      <c r="H12" s="8" t="s">
        <v>1532</v>
      </c>
      <c r="I12" s="8" t="s">
        <v>1533</v>
      </c>
      <c r="J12" s="8" t="s">
        <v>1535</v>
      </c>
      <c r="K12" s="8" t="s">
        <v>1523</v>
      </c>
      <c r="L12" s="8" t="s">
        <v>1528</v>
      </c>
    </row>
    <row r="13" ht="165.0" customHeight="1">
      <c r="A13" s="8" t="s">
        <v>1537</v>
      </c>
      <c r="B13" s="8" t="s">
        <v>1539</v>
      </c>
      <c r="C13" s="8" t="s">
        <v>1540</v>
      </c>
      <c r="D13" s="8" t="s">
        <v>1542</v>
      </c>
      <c r="E13" s="8" t="s">
        <v>1543</v>
      </c>
      <c r="F13" s="8" t="s">
        <v>1544</v>
      </c>
      <c r="G13" s="10">
        <v>15.0</v>
      </c>
      <c r="H13" s="8" t="s">
        <v>1547</v>
      </c>
      <c r="I13" s="8" t="s">
        <v>1548</v>
      </c>
      <c r="J13" s="8" t="s">
        <v>1550</v>
      </c>
      <c r="K13" s="8" t="s">
        <v>1542</v>
      </c>
      <c r="L13" s="8" t="s">
        <v>1544</v>
      </c>
    </row>
    <row r="14" ht="165.0" customHeight="1">
      <c r="A14" s="8" t="s">
        <v>1553</v>
      </c>
      <c r="B14" s="8" t="s">
        <v>1554</v>
      </c>
      <c r="C14" s="8" t="s">
        <v>1557</v>
      </c>
      <c r="D14" s="8" t="s">
        <v>1560</v>
      </c>
      <c r="E14" s="8" t="s">
        <v>1562</v>
      </c>
      <c r="F14" s="8" t="s">
        <v>1565</v>
      </c>
      <c r="G14" s="10">
        <v>15.0</v>
      </c>
      <c r="H14" s="8" t="s">
        <v>1566</v>
      </c>
      <c r="I14" s="8" t="s">
        <v>1570</v>
      </c>
      <c r="J14" s="8" t="s">
        <v>1574</v>
      </c>
      <c r="K14" s="8" t="s">
        <v>1560</v>
      </c>
      <c r="L14" s="8" t="s">
        <v>1585</v>
      </c>
    </row>
    <row r="15" ht="165.0" customHeight="1">
      <c r="A15" s="8" t="s">
        <v>1587</v>
      </c>
      <c r="B15" s="8" t="s">
        <v>1588</v>
      </c>
      <c r="C15" s="8" t="s">
        <v>1592</v>
      </c>
      <c r="D15" s="8" t="s">
        <v>1595</v>
      </c>
      <c r="E15" s="8" t="s">
        <v>280</v>
      </c>
      <c r="F15" s="8" t="s">
        <v>1599</v>
      </c>
      <c r="G15" s="10">
        <v>15.0</v>
      </c>
      <c r="H15" s="8" t="s">
        <v>1603</v>
      </c>
      <c r="I15" s="8" t="s">
        <v>280</v>
      </c>
      <c r="J15" s="8" t="s">
        <v>1606</v>
      </c>
      <c r="K15" s="8" t="s">
        <v>1595</v>
      </c>
      <c r="L15" s="8" t="s">
        <v>1599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29.0"/>
    <col customWidth="1" min="3" max="3" width="42.0"/>
    <col customWidth="1" min="4" max="4" width="34.0"/>
    <col customWidth="1" min="5" max="5" width="32.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c r="A1" s="2" t="s">
        <v>1275</v>
      </c>
    </row>
    <row r="2" ht="19.5" customHeight="1"/>
    <row r="3" ht="52.5" customHeight="1">
      <c r="A3" s="3" t="s">
        <v>1276</v>
      </c>
      <c r="B3" s="3" t="s">
        <v>1277</v>
      </c>
      <c r="C3" s="3" t="s">
        <v>1278</v>
      </c>
      <c r="D3" s="3" t="s">
        <v>1280</v>
      </c>
      <c r="E3" s="3" t="s">
        <v>12</v>
      </c>
      <c r="F3" s="3" t="s">
        <v>1281</v>
      </c>
      <c r="G3" s="6" t="s">
        <v>1258</v>
      </c>
      <c r="H3" s="6" t="s">
        <v>1265</v>
      </c>
      <c r="I3" s="6" t="s">
        <v>1266</v>
      </c>
      <c r="J3" s="6" t="s">
        <v>1268</v>
      </c>
      <c r="K3" s="6" t="s">
        <v>1270</v>
      </c>
      <c r="L3" s="6" t="s">
        <v>1272</v>
      </c>
    </row>
    <row r="4">
      <c r="A4" s="4" t="s">
        <v>1282</v>
      </c>
      <c r="B4" s="4" t="s">
        <v>1283</v>
      </c>
      <c r="C4" s="5" t="s">
        <v>1284</v>
      </c>
      <c r="D4" s="5" t="s">
        <v>1285</v>
      </c>
      <c r="E4" s="5" t="s">
        <v>1286</v>
      </c>
      <c r="F4" s="5" t="s">
        <v>1287</v>
      </c>
      <c r="G4" s="7">
        <v>1.0</v>
      </c>
      <c r="H4" s="5" t="s">
        <v>1288</v>
      </c>
      <c r="I4" s="5" t="s">
        <v>1289</v>
      </c>
      <c r="J4" s="5" t="s">
        <v>1290</v>
      </c>
      <c r="K4" s="5" t="s">
        <v>1291</v>
      </c>
      <c r="L4" s="5" t="s">
        <v>1292</v>
      </c>
    </row>
    <row r="5">
      <c r="A5" s="4" t="s">
        <v>1293</v>
      </c>
      <c r="B5" s="4" t="s">
        <v>1294</v>
      </c>
      <c r="C5" s="4" t="s">
        <v>1295</v>
      </c>
      <c r="D5" s="5" t="s">
        <v>1296</v>
      </c>
      <c r="E5" s="5" t="s">
        <v>1297</v>
      </c>
      <c r="F5" s="5" t="s">
        <v>1298</v>
      </c>
      <c r="G5" s="7">
        <v>1.0</v>
      </c>
      <c r="H5" s="5" t="s">
        <v>1288</v>
      </c>
      <c r="I5" s="5" t="s">
        <v>1296</v>
      </c>
      <c r="J5" s="5" t="s">
        <v>1290</v>
      </c>
      <c r="K5" s="5" t="s">
        <v>1299</v>
      </c>
      <c r="L5" s="5" t="s">
        <v>1292</v>
      </c>
    </row>
    <row r="6">
      <c r="A6" s="4" t="s">
        <v>1300</v>
      </c>
      <c r="B6" s="4" t="s">
        <v>1301</v>
      </c>
      <c r="C6" s="4" t="s">
        <v>1302</v>
      </c>
      <c r="D6" s="5" t="s">
        <v>1303</v>
      </c>
      <c r="E6" s="5" t="s">
        <v>1304</v>
      </c>
      <c r="F6" s="5" t="s">
        <v>900</v>
      </c>
      <c r="G6" s="7">
        <v>1.0</v>
      </c>
      <c r="H6" s="5" t="s">
        <v>1288</v>
      </c>
      <c r="I6" s="5" t="s">
        <v>1306</v>
      </c>
      <c r="J6" s="5" t="s">
        <v>1290</v>
      </c>
      <c r="K6" s="5" t="s">
        <v>1308</v>
      </c>
      <c r="L6" s="5" t="s">
        <v>1292</v>
      </c>
    </row>
    <row r="7">
      <c r="A7" s="4" t="s">
        <v>1309</v>
      </c>
      <c r="B7" s="4" t="s">
        <v>1310</v>
      </c>
      <c r="C7" s="4" t="s">
        <v>1311</v>
      </c>
      <c r="D7" s="5" t="s">
        <v>1312</v>
      </c>
      <c r="E7" s="5" t="s">
        <v>1297</v>
      </c>
      <c r="F7" s="5" t="s">
        <v>1313</v>
      </c>
      <c r="G7" s="7">
        <v>1.0</v>
      </c>
      <c r="H7" s="5" t="s">
        <v>1288</v>
      </c>
      <c r="I7" s="5" t="s">
        <v>1312</v>
      </c>
      <c r="J7" s="5" t="s">
        <v>1290</v>
      </c>
      <c r="K7" s="5" t="s">
        <v>1314</v>
      </c>
      <c r="L7" s="5" t="s">
        <v>1292</v>
      </c>
    </row>
    <row r="8" ht="627.0" customHeight="1">
      <c r="A8" s="5" t="s">
        <v>748</v>
      </c>
      <c r="B8" s="5" t="s">
        <v>750</v>
      </c>
      <c r="C8" s="5" t="s">
        <v>1315</v>
      </c>
      <c r="D8" s="5" t="s">
        <v>916</v>
      </c>
      <c r="E8" s="5" t="s">
        <v>1316</v>
      </c>
      <c r="F8" s="5" t="s">
        <v>1317</v>
      </c>
      <c r="G8" s="7">
        <v>15.0</v>
      </c>
      <c r="H8" s="5" t="s">
        <v>1318</v>
      </c>
      <c r="I8" s="5" t="s">
        <v>1319</v>
      </c>
      <c r="J8" s="5" t="s">
        <v>1320</v>
      </c>
      <c r="K8" s="5" t="s">
        <v>1321</v>
      </c>
      <c r="L8" s="5" t="s">
        <v>1322</v>
      </c>
    </row>
    <row r="9" ht="151.5" customHeight="1">
      <c r="A9" s="5" t="s">
        <v>763</v>
      </c>
      <c r="B9" s="5" t="s">
        <v>765</v>
      </c>
      <c r="C9" s="5" t="s">
        <v>1323</v>
      </c>
      <c r="D9" s="5" t="s">
        <v>1324</v>
      </c>
      <c r="E9" s="5" t="s">
        <v>1325</v>
      </c>
      <c r="F9" s="5" t="s">
        <v>924</v>
      </c>
      <c r="G9" s="7">
        <v>53.0</v>
      </c>
      <c r="H9" s="5" t="s">
        <v>1326</v>
      </c>
      <c r="I9" s="5" t="s">
        <v>1328</v>
      </c>
      <c r="J9" s="5" t="s">
        <v>1329</v>
      </c>
      <c r="K9" s="5" t="s">
        <v>1330</v>
      </c>
      <c r="L9" s="5" t="s">
        <v>1331</v>
      </c>
    </row>
    <row r="10" ht="552.0" customHeight="1">
      <c r="A10" s="5" t="s">
        <v>779</v>
      </c>
      <c r="B10" s="5" t="s">
        <v>781</v>
      </c>
      <c r="C10" s="5" t="s">
        <v>1332</v>
      </c>
      <c r="D10" s="5" t="s">
        <v>927</v>
      </c>
      <c r="E10" s="5" t="s">
        <v>1316</v>
      </c>
      <c r="F10" s="5" t="s">
        <v>1333</v>
      </c>
      <c r="G10" s="7">
        <v>15.0</v>
      </c>
      <c r="H10" s="5" t="s">
        <v>1335</v>
      </c>
      <c r="I10" s="5" t="s">
        <v>1336</v>
      </c>
      <c r="J10" s="5" t="s">
        <v>1329</v>
      </c>
      <c r="K10" s="5" t="s">
        <v>1337</v>
      </c>
      <c r="L10" s="5" t="s">
        <v>1322</v>
      </c>
    </row>
    <row r="11" ht="162.0" customHeight="1">
      <c r="A11" s="5" t="s">
        <v>792</v>
      </c>
      <c r="B11" s="5" t="s">
        <v>793</v>
      </c>
      <c r="C11" s="5" t="s">
        <v>936</v>
      </c>
      <c r="D11" s="5" t="s">
        <v>916</v>
      </c>
      <c r="E11" s="5" t="s">
        <v>1316</v>
      </c>
      <c r="F11" s="5" t="s">
        <v>796</v>
      </c>
      <c r="G11" s="7">
        <v>15.0</v>
      </c>
      <c r="H11" s="5" t="s">
        <v>1318</v>
      </c>
      <c r="I11" s="5" t="s">
        <v>1319</v>
      </c>
      <c r="J11" s="5" t="s">
        <v>1320</v>
      </c>
      <c r="K11" s="5" t="s">
        <v>1339</v>
      </c>
      <c r="L11" s="5" t="s">
        <v>1322</v>
      </c>
    </row>
    <row r="12" ht="420.0" customHeight="1">
      <c r="A12" s="5" t="s">
        <v>801</v>
      </c>
      <c r="B12" s="5" t="s">
        <v>802</v>
      </c>
      <c r="C12" s="5" t="s">
        <v>1341</v>
      </c>
      <c r="D12" s="5" t="s">
        <v>944</v>
      </c>
      <c r="E12" s="5" t="s">
        <v>1316</v>
      </c>
      <c r="F12" s="5" t="s">
        <v>1342</v>
      </c>
      <c r="G12" s="7">
        <v>15.0</v>
      </c>
      <c r="H12" s="5" t="s">
        <v>1318</v>
      </c>
      <c r="I12" s="5" t="s">
        <v>1343</v>
      </c>
      <c r="J12" s="5" t="s">
        <v>1320</v>
      </c>
      <c r="K12" s="5" t="s">
        <v>1345</v>
      </c>
      <c r="L12" s="5" t="s">
        <v>1322</v>
      </c>
    </row>
    <row r="13" ht="405.0" customHeight="1">
      <c r="A13" s="5" t="s">
        <v>812</v>
      </c>
      <c r="B13" s="5" t="s">
        <v>813</v>
      </c>
      <c r="C13" s="5" t="s">
        <v>1346</v>
      </c>
      <c r="D13" s="5" t="s">
        <v>814</v>
      </c>
      <c r="E13" s="5" t="s">
        <v>1316</v>
      </c>
      <c r="F13" s="5" t="s">
        <v>1348</v>
      </c>
      <c r="G13" s="7">
        <v>34.0</v>
      </c>
      <c r="H13" s="5" t="s">
        <v>1349</v>
      </c>
      <c r="I13" s="5" t="s">
        <v>814</v>
      </c>
      <c r="J13" s="5" t="s">
        <v>1350</v>
      </c>
      <c r="K13" s="5" t="s">
        <v>1352</v>
      </c>
      <c r="L13" s="5" t="s">
        <v>1353</v>
      </c>
    </row>
    <row r="14" ht="117.0" customHeight="1">
      <c r="A14" s="5" t="s">
        <v>825</v>
      </c>
      <c r="B14" s="5" t="s">
        <v>826</v>
      </c>
      <c r="C14" s="5" t="s">
        <v>827</v>
      </c>
      <c r="D14" s="5" t="s">
        <v>916</v>
      </c>
      <c r="E14" s="5" t="s">
        <v>1355</v>
      </c>
      <c r="F14" s="5" t="s">
        <v>1356</v>
      </c>
      <c r="G14" s="7">
        <v>15.0</v>
      </c>
      <c r="H14" s="5" t="s">
        <v>1357</v>
      </c>
      <c r="I14" s="5" t="s">
        <v>1319</v>
      </c>
      <c r="J14" s="5" t="s">
        <v>1350</v>
      </c>
      <c r="K14" s="5" t="s">
        <v>1358</v>
      </c>
      <c r="L14" s="5" t="s">
        <v>1322</v>
      </c>
    </row>
    <row r="15" ht="102.0" customHeight="1">
      <c r="A15" s="5" t="s">
        <v>832</v>
      </c>
      <c r="B15" s="5" t="s">
        <v>834</v>
      </c>
      <c r="C15" s="5" t="s">
        <v>836</v>
      </c>
      <c r="D15" s="5" t="s">
        <v>916</v>
      </c>
      <c r="E15" s="5" t="s">
        <v>1355</v>
      </c>
      <c r="F15" s="5" t="s">
        <v>1359</v>
      </c>
      <c r="G15" s="7">
        <v>15.0</v>
      </c>
      <c r="H15" s="5" t="s">
        <v>1318</v>
      </c>
      <c r="I15" s="5" t="s">
        <v>1319</v>
      </c>
      <c r="J15" s="5" t="s">
        <v>1320</v>
      </c>
      <c r="K15" s="5" t="s">
        <v>1361</v>
      </c>
      <c r="L15" s="5" t="s">
        <v>1322</v>
      </c>
    </row>
    <row r="16" ht="117.0" customHeight="1">
      <c r="A16" s="5" t="s">
        <v>841</v>
      </c>
      <c r="B16" s="5" t="s">
        <v>842</v>
      </c>
      <c r="C16" s="5" t="s">
        <v>843</v>
      </c>
      <c r="D16" s="5" t="s">
        <v>916</v>
      </c>
      <c r="E16" s="5" t="s">
        <v>1355</v>
      </c>
      <c r="F16" s="5" t="s">
        <v>1362</v>
      </c>
      <c r="G16" s="7">
        <v>15.0</v>
      </c>
      <c r="H16" s="5" t="s">
        <v>1318</v>
      </c>
      <c r="I16" s="5" t="s">
        <v>1319</v>
      </c>
      <c r="J16" s="5" t="s">
        <v>1320</v>
      </c>
      <c r="K16" s="5" t="s">
        <v>1363</v>
      </c>
      <c r="L16" s="5" t="s">
        <v>1322</v>
      </c>
    </row>
    <row r="17" ht="180.0" customHeight="1">
      <c r="A17" s="5" t="s">
        <v>1364</v>
      </c>
      <c r="B17" s="5" t="s">
        <v>1365</v>
      </c>
      <c r="C17" s="5" t="s">
        <v>1366</v>
      </c>
      <c r="D17" s="5" t="s">
        <v>1367</v>
      </c>
      <c r="E17" s="5" t="s">
        <v>1368</v>
      </c>
      <c r="F17" s="5" t="s">
        <v>1369</v>
      </c>
      <c r="G17" s="7">
        <v>12.0</v>
      </c>
      <c r="H17" s="5" t="s">
        <v>1370</v>
      </c>
      <c r="I17" s="5" t="s">
        <v>1371</v>
      </c>
      <c r="J17" s="5" t="s">
        <v>1290</v>
      </c>
      <c r="K17" s="5" t="s">
        <v>1373</v>
      </c>
      <c r="L17" s="5" t="s">
        <v>1322</v>
      </c>
    </row>
    <row r="18" ht="180.0" customHeight="1">
      <c r="A18" s="5" t="s">
        <v>1375</v>
      </c>
      <c r="B18" s="5" t="s">
        <v>1376</v>
      </c>
      <c r="C18" s="5" t="s">
        <v>1377</v>
      </c>
      <c r="D18" s="5" t="s">
        <v>1378</v>
      </c>
      <c r="E18" s="5" t="s">
        <v>1379</v>
      </c>
      <c r="F18" s="5" t="s">
        <v>1380</v>
      </c>
      <c r="G18" s="7">
        <v>15.0</v>
      </c>
      <c r="H18" s="5" t="s">
        <v>1357</v>
      </c>
      <c r="I18" s="5" t="s">
        <v>1381</v>
      </c>
      <c r="J18" s="5" t="s">
        <v>1350</v>
      </c>
      <c r="K18" s="5" t="s">
        <v>1382</v>
      </c>
      <c r="L18" s="5" t="s">
        <v>1322</v>
      </c>
    </row>
    <row r="19" ht="450.0" customHeight="1">
      <c r="A19" s="5" t="s">
        <v>1383</v>
      </c>
      <c r="B19" s="5" t="s">
        <v>1384</v>
      </c>
      <c r="C19" s="5" t="s">
        <v>1385</v>
      </c>
      <c r="D19" s="5" t="s">
        <v>1386</v>
      </c>
      <c r="E19" s="5" t="s">
        <v>1388</v>
      </c>
      <c r="F19" s="5" t="s">
        <v>1390</v>
      </c>
      <c r="G19" s="7">
        <v>48.0</v>
      </c>
      <c r="H19" s="5" t="s">
        <v>1392</v>
      </c>
      <c r="I19" s="5" t="s">
        <v>1393</v>
      </c>
      <c r="J19" s="5" t="s">
        <v>1395</v>
      </c>
      <c r="K19" s="5" t="s">
        <v>1396</v>
      </c>
      <c r="L19" s="5" t="s">
        <v>1398</v>
      </c>
    </row>
    <row r="20">
      <c r="A20" s="5" t="s">
        <v>1399</v>
      </c>
      <c r="B20" s="5" t="s">
        <v>1401</v>
      </c>
      <c r="C20" s="5" t="s">
        <v>1403</v>
      </c>
      <c r="D20" s="5" t="s">
        <v>1408</v>
      </c>
      <c r="E20" s="5" t="s">
        <v>1414</v>
      </c>
      <c r="F20" s="5" t="s">
        <v>1418</v>
      </c>
      <c r="G20" s="7">
        <v>48.0</v>
      </c>
      <c r="H20" s="5" t="s">
        <v>1392</v>
      </c>
      <c r="I20" s="5" t="s">
        <v>1419</v>
      </c>
      <c r="J20" s="5" t="s">
        <v>1395</v>
      </c>
      <c r="K20" s="5" t="s">
        <v>1420</v>
      </c>
      <c r="L20" s="5" t="s">
        <v>1398</v>
      </c>
    </row>
    <row r="21">
      <c r="A21" s="5" t="s">
        <v>1423</v>
      </c>
      <c r="B21" s="5" t="s">
        <v>1424</v>
      </c>
      <c r="C21" s="5" t="s">
        <v>1425</v>
      </c>
      <c r="D21" s="5" t="s">
        <v>1426</v>
      </c>
      <c r="E21" s="5" t="s">
        <v>1428</v>
      </c>
      <c r="F21" s="5" t="s">
        <v>1430</v>
      </c>
      <c r="G21" s="7">
        <v>48.0</v>
      </c>
      <c r="H21" s="5" t="s">
        <v>1392</v>
      </c>
      <c r="I21" s="5" t="s">
        <v>1432</v>
      </c>
      <c r="J21" s="5" t="s">
        <v>1395</v>
      </c>
      <c r="K21" s="5" t="s">
        <v>1434</v>
      </c>
      <c r="L21" s="5" t="s">
        <v>1398</v>
      </c>
    </row>
    <row r="22">
      <c r="A22" s="5" t="s">
        <v>1436</v>
      </c>
      <c r="B22" s="5" t="s">
        <v>1438</v>
      </c>
      <c r="C22" s="5" t="s">
        <v>1439</v>
      </c>
      <c r="D22" s="5" t="s">
        <v>1440</v>
      </c>
      <c r="E22" s="5" t="s">
        <v>1441</v>
      </c>
      <c r="F22" s="5" t="s">
        <v>1445</v>
      </c>
      <c r="G22" s="7">
        <v>37.0</v>
      </c>
      <c r="H22" s="5" t="s">
        <v>1429</v>
      </c>
      <c r="I22" s="5" t="s">
        <v>1446</v>
      </c>
      <c r="J22" s="5" t="s">
        <v>1395</v>
      </c>
      <c r="K22" s="5" t="s">
        <v>1447</v>
      </c>
      <c r="L22" s="5" t="s">
        <v>1353</v>
      </c>
    </row>
    <row r="23">
      <c r="A23" s="5" t="s">
        <v>1448</v>
      </c>
      <c r="B23" s="5" t="s">
        <v>1449</v>
      </c>
      <c r="C23" s="5" t="s">
        <v>1451</v>
      </c>
      <c r="D23" s="5" t="s">
        <v>1453</v>
      </c>
      <c r="E23" s="5" t="s">
        <v>1457</v>
      </c>
      <c r="F23" s="5" t="s">
        <v>1459</v>
      </c>
      <c r="G23" s="7">
        <v>8.0</v>
      </c>
      <c r="H23" s="5" t="s">
        <v>1462</v>
      </c>
      <c r="I23" s="5" t="s">
        <v>1463</v>
      </c>
      <c r="J23" s="5" t="s">
        <v>1290</v>
      </c>
      <c r="K23" s="5" t="s">
        <v>1465</v>
      </c>
      <c r="L23" s="5" t="s">
        <v>1466</v>
      </c>
    </row>
    <row r="24">
      <c r="A24" s="5" t="s">
        <v>1468</v>
      </c>
      <c r="B24" s="5" t="s">
        <v>1469</v>
      </c>
      <c r="C24" s="5" t="s">
        <v>1470</v>
      </c>
      <c r="D24" s="5" t="s">
        <v>1471</v>
      </c>
      <c r="E24" s="5" t="s">
        <v>1473</v>
      </c>
      <c r="F24" s="5" t="s">
        <v>1476</v>
      </c>
      <c r="G24" s="7">
        <v>37.0</v>
      </c>
      <c r="H24" s="5" t="s">
        <v>1429</v>
      </c>
      <c r="I24" s="5" t="s">
        <v>1477</v>
      </c>
      <c r="J24" s="5" t="s">
        <v>1395</v>
      </c>
      <c r="K24" s="5" t="s">
        <v>1479</v>
      </c>
      <c r="L24" s="5" t="s">
        <v>1353</v>
      </c>
    </row>
    <row r="25">
      <c r="A25" s="5" t="s">
        <v>1481</v>
      </c>
      <c r="B25" s="5" t="s">
        <v>1482</v>
      </c>
      <c r="C25" s="5" t="s">
        <v>1483</v>
      </c>
      <c r="D25" s="5" t="s">
        <v>1486</v>
      </c>
      <c r="E25" s="5" t="s">
        <v>1489</v>
      </c>
      <c r="F25" s="5" t="s">
        <v>1495</v>
      </c>
      <c r="G25" s="7">
        <v>37.0</v>
      </c>
      <c r="H25" s="5" t="s">
        <v>1429</v>
      </c>
      <c r="I25" s="5" t="s">
        <v>1496</v>
      </c>
      <c r="J25" s="5" t="s">
        <v>1395</v>
      </c>
      <c r="K25" s="5" t="s">
        <v>1497</v>
      </c>
      <c r="L25" s="5" t="s">
        <v>1353</v>
      </c>
    </row>
    <row r="26">
      <c r="A26" s="5" t="s">
        <v>1499</v>
      </c>
      <c r="B26" s="5" t="s">
        <v>1500</v>
      </c>
      <c r="C26" s="5" t="s">
        <v>1502</v>
      </c>
      <c r="D26" s="5" t="s">
        <v>1503</v>
      </c>
      <c r="E26" s="5" t="s">
        <v>1508</v>
      </c>
      <c r="F26" s="5" t="s">
        <v>1511</v>
      </c>
      <c r="G26" s="7">
        <v>37.0</v>
      </c>
      <c r="H26" s="5" t="s">
        <v>1429</v>
      </c>
      <c r="I26" s="5" t="s">
        <v>1512</v>
      </c>
      <c r="J26" s="5" t="s">
        <v>1395</v>
      </c>
      <c r="K26" s="5" t="s">
        <v>1514</v>
      </c>
      <c r="L26" s="5" t="s">
        <v>1353</v>
      </c>
    </row>
    <row r="27">
      <c r="A27" s="5" t="s">
        <v>1515</v>
      </c>
      <c r="B27" s="5" t="s">
        <v>1516</v>
      </c>
      <c r="C27" s="5" t="s">
        <v>1517</v>
      </c>
      <c r="D27" s="5" t="s">
        <v>1518</v>
      </c>
      <c r="E27" s="5" t="s">
        <v>1519</v>
      </c>
      <c r="F27" s="5" t="s">
        <v>1524</v>
      </c>
      <c r="G27" s="7">
        <v>37.0</v>
      </c>
      <c r="H27" s="5" t="s">
        <v>1429</v>
      </c>
      <c r="I27" s="5" t="s">
        <v>1527</v>
      </c>
      <c r="J27" s="5" t="s">
        <v>1395</v>
      </c>
      <c r="K27" s="5" t="s">
        <v>1529</v>
      </c>
      <c r="L27" s="5" t="s">
        <v>1353</v>
      </c>
    </row>
    <row r="28">
      <c r="A28" s="5" t="s">
        <v>1530</v>
      </c>
      <c r="B28" s="5" t="s">
        <v>1531</v>
      </c>
      <c r="C28" s="5" t="s">
        <v>1534</v>
      </c>
      <c r="D28" s="5" t="s">
        <v>1536</v>
      </c>
      <c r="E28" s="5" t="s">
        <v>1538</v>
      </c>
      <c r="F28" s="5" t="s">
        <v>1546</v>
      </c>
      <c r="G28" s="7">
        <v>37.0</v>
      </c>
      <c r="H28" s="5" t="s">
        <v>1429</v>
      </c>
      <c r="I28" s="5" t="s">
        <v>1549</v>
      </c>
      <c r="J28" s="5" t="s">
        <v>1395</v>
      </c>
      <c r="K28" s="5" t="s">
        <v>1551</v>
      </c>
      <c r="L28" s="5" t="s">
        <v>1353</v>
      </c>
    </row>
    <row r="29" ht="525.0" customHeight="1">
      <c r="A29" s="5" t="s">
        <v>1555</v>
      </c>
      <c r="B29" s="5" t="s">
        <v>1556</v>
      </c>
      <c r="C29" s="5" t="s">
        <v>1559</v>
      </c>
      <c r="D29" s="5" t="s">
        <v>1561</v>
      </c>
      <c r="E29" s="5" t="s">
        <v>1564</v>
      </c>
      <c r="F29" s="5" t="s">
        <v>1567</v>
      </c>
      <c r="G29" s="7">
        <v>37.0</v>
      </c>
      <c r="H29" s="5" t="s">
        <v>1429</v>
      </c>
      <c r="I29" s="5" t="s">
        <v>1568</v>
      </c>
      <c r="J29" s="5" t="s">
        <v>1395</v>
      </c>
      <c r="K29" s="5" t="s">
        <v>1569</v>
      </c>
      <c r="L29" s="5" t="s">
        <v>1353</v>
      </c>
    </row>
    <row r="30" ht="525.0" customHeight="1">
      <c r="A30" s="5" t="s">
        <v>1571</v>
      </c>
      <c r="B30" s="5" t="s">
        <v>1572</v>
      </c>
      <c r="C30" s="5" t="s">
        <v>1573</v>
      </c>
      <c r="D30" s="5" t="s">
        <v>1575</v>
      </c>
      <c r="E30" s="5" t="s">
        <v>1578</v>
      </c>
      <c r="F30" s="5" t="s">
        <v>1581</v>
      </c>
      <c r="G30" s="7">
        <v>37.0</v>
      </c>
      <c r="H30" s="5" t="s">
        <v>1429</v>
      </c>
      <c r="I30" s="5" t="s">
        <v>1582</v>
      </c>
      <c r="J30" s="5" t="s">
        <v>1395</v>
      </c>
      <c r="K30" s="5" t="s">
        <v>1586</v>
      </c>
      <c r="L30" s="5" t="s">
        <v>1353</v>
      </c>
    </row>
    <row r="31" ht="525.0" customHeight="1">
      <c r="A31" s="5" t="s">
        <v>1589</v>
      </c>
      <c r="B31" s="5" t="s">
        <v>1593</v>
      </c>
      <c r="C31" s="5" t="s">
        <v>1594</v>
      </c>
      <c r="D31" s="5" t="s">
        <v>1596</v>
      </c>
      <c r="E31" s="5" t="s">
        <v>1601</v>
      </c>
      <c r="F31" s="5" t="s">
        <v>1602</v>
      </c>
      <c r="G31" s="7">
        <v>8.0</v>
      </c>
      <c r="H31" s="5" t="s">
        <v>1462</v>
      </c>
      <c r="I31" s="5" t="s">
        <v>1463</v>
      </c>
      <c r="J31" s="5" t="s">
        <v>1290</v>
      </c>
      <c r="K31" s="5" t="s">
        <v>1465</v>
      </c>
      <c r="L31" s="5" t="s">
        <v>1466</v>
      </c>
    </row>
    <row r="32" ht="525.0" customHeight="1">
      <c r="A32" s="5" t="s">
        <v>1609</v>
      </c>
      <c r="B32" s="5" t="s">
        <v>1610</v>
      </c>
      <c r="C32" s="5" t="s">
        <v>1612</v>
      </c>
      <c r="D32" s="5" t="s">
        <v>1614</v>
      </c>
      <c r="E32" s="5" t="s">
        <v>1616</v>
      </c>
      <c r="F32" s="5" t="s">
        <v>1618</v>
      </c>
      <c r="G32" s="7">
        <v>12.0</v>
      </c>
      <c r="H32" s="5" t="s">
        <v>1620</v>
      </c>
      <c r="I32" s="5" t="s">
        <v>1621</v>
      </c>
      <c r="J32" s="5" t="s">
        <v>1290</v>
      </c>
      <c r="K32" s="5" t="s">
        <v>1623</v>
      </c>
      <c r="L32" s="5" t="s">
        <v>1624</v>
      </c>
    </row>
    <row r="33" ht="525.0" customHeight="1">
      <c r="A33" s="5" t="s">
        <v>1625</v>
      </c>
      <c r="B33" s="5" t="s">
        <v>1626</v>
      </c>
      <c r="C33" s="5" t="s">
        <v>1628</v>
      </c>
      <c r="D33" s="5" t="s">
        <v>1629</v>
      </c>
      <c r="E33" s="5" t="s">
        <v>1630</v>
      </c>
      <c r="F33" s="5" t="s">
        <v>1631</v>
      </c>
      <c r="G33" s="7">
        <v>37.0</v>
      </c>
      <c r="H33" s="5" t="s">
        <v>1429</v>
      </c>
      <c r="I33" s="5" t="s">
        <v>1629</v>
      </c>
      <c r="J33" s="5" t="s">
        <v>1395</v>
      </c>
      <c r="K33" s="5" t="s">
        <v>1631</v>
      </c>
      <c r="L33" s="5" t="s">
        <v>1353</v>
      </c>
    </row>
    <row r="34" ht="15.75" customHeight="1">
      <c r="A34" s="5" t="s">
        <v>1635</v>
      </c>
      <c r="B34" s="5" t="s">
        <v>1636</v>
      </c>
      <c r="C34" s="5" t="s">
        <v>1637</v>
      </c>
      <c r="D34" s="5" t="s">
        <v>1638</v>
      </c>
      <c r="E34" s="5" t="s">
        <v>1640</v>
      </c>
      <c r="F34" s="5" t="s">
        <v>1642</v>
      </c>
      <c r="G34" s="7">
        <v>12.0</v>
      </c>
      <c r="H34" s="5" t="s">
        <v>1620</v>
      </c>
      <c r="I34" s="5" t="s">
        <v>1644</v>
      </c>
      <c r="J34" s="5" t="s">
        <v>1290</v>
      </c>
      <c r="K34" s="5" t="s">
        <v>1623</v>
      </c>
      <c r="L34" s="5" t="s">
        <v>1624</v>
      </c>
    </row>
    <row r="35" ht="15.75" customHeight="1">
      <c r="A35" s="13" t="s">
        <v>1646</v>
      </c>
      <c r="B35" s="13" t="s">
        <v>1647</v>
      </c>
      <c r="C35" s="14" t="s">
        <v>1648</v>
      </c>
      <c r="D35" s="14" t="s">
        <v>1649</v>
      </c>
      <c r="E35" s="14" t="s">
        <v>1650</v>
      </c>
      <c r="F35" s="14" t="s">
        <v>1651</v>
      </c>
      <c r="G35" s="15">
        <v>37.0</v>
      </c>
      <c r="H35" s="14" t="s">
        <v>1429</v>
      </c>
      <c r="I35" s="14" t="s">
        <v>1654</v>
      </c>
      <c r="J35" s="14" t="s">
        <v>1395</v>
      </c>
      <c r="K35" s="14" t="s">
        <v>1655</v>
      </c>
      <c r="L35" s="14" t="s">
        <v>1353</v>
      </c>
    </row>
    <row r="36" ht="15.75" customHeight="1">
      <c r="A36" s="16" t="s">
        <v>1656</v>
      </c>
      <c r="B36" s="16" t="s">
        <v>1660</v>
      </c>
      <c r="C36" s="16" t="s">
        <v>1661</v>
      </c>
      <c r="D36" s="16" t="s">
        <v>1664</v>
      </c>
      <c r="E36" s="16" t="s">
        <v>1666</v>
      </c>
      <c r="F36" s="16" t="s">
        <v>1668</v>
      </c>
      <c r="G36" s="18">
        <v>52.0</v>
      </c>
      <c r="H36" s="16" t="s">
        <v>1671</v>
      </c>
      <c r="I36" s="16" t="s">
        <v>1672</v>
      </c>
      <c r="J36" s="16" t="s">
        <v>1395</v>
      </c>
      <c r="K36" s="16" t="s">
        <v>1675</v>
      </c>
      <c r="L36" s="16" t="s">
        <v>1676</v>
      </c>
    </row>
    <row r="37" ht="63.0" customHeight="1">
      <c r="A37" s="13" t="s">
        <v>1677</v>
      </c>
      <c r="B37" s="13" t="s">
        <v>1678</v>
      </c>
      <c r="C37" s="14" t="s">
        <v>1681</v>
      </c>
      <c r="D37" s="14" t="s">
        <v>1682</v>
      </c>
      <c r="E37" s="14" t="s">
        <v>1683</v>
      </c>
      <c r="F37" s="14" t="s">
        <v>1685</v>
      </c>
      <c r="G37" s="15">
        <v>48.0</v>
      </c>
      <c r="H37" s="14" t="s">
        <v>1392</v>
      </c>
      <c r="I37" s="14" t="s">
        <v>1686</v>
      </c>
      <c r="J37" s="14" t="s">
        <v>1395</v>
      </c>
      <c r="K37" s="14" t="s">
        <v>1688</v>
      </c>
      <c r="L37" s="14" t="s">
        <v>1398</v>
      </c>
    </row>
    <row r="38" ht="78.0" customHeight="1">
      <c r="A38" s="13" t="s">
        <v>1690</v>
      </c>
      <c r="B38" s="13" t="s">
        <v>1691</v>
      </c>
      <c r="C38" s="13" t="s">
        <v>1693</v>
      </c>
      <c r="D38" s="13" t="s">
        <v>1694</v>
      </c>
      <c r="E38" s="13" t="s">
        <v>1695</v>
      </c>
      <c r="F38" s="14" t="s">
        <v>1697</v>
      </c>
      <c r="G38" s="15">
        <v>48.0</v>
      </c>
      <c r="H38" s="14" t="s">
        <v>1392</v>
      </c>
      <c r="I38" s="14" t="s">
        <v>1699</v>
      </c>
      <c r="J38" s="14" t="s">
        <v>1395</v>
      </c>
      <c r="K38" s="14" t="s">
        <v>1700</v>
      </c>
      <c r="L38" s="14" t="s">
        <v>1398</v>
      </c>
    </row>
    <row r="39" ht="15.75" customHeight="1">
      <c r="A39" s="13" t="s">
        <v>1701</v>
      </c>
      <c r="B39" s="13" t="s">
        <v>1702</v>
      </c>
      <c r="C39" s="13" t="s">
        <v>1703</v>
      </c>
      <c r="D39" s="13" t="s">
        <v>1704</v>
      </c>
      <c r="E39" s="13" t="s">
        <v>1705</v>
      </c>
      <c r="F39" s="13" t="s">
        <v>1706</v>
      </c>
      <c r="G39" s="15">
        <v>33.0</v>
      </c>
      <c r="H39" s="14" t="s">
        <v>1707</v>
      </c>
      <c r="I39" s="14" t="s">
        <v>1704</v>
      </c>
      <c r="J39" s="14" t="s">
        <v>1290</v>
      </c>
      <c r="K39" s="14" t="s">
        <v>1708</v>
      </c>
      <c r="L39" s="14" t="s">
        <v>1709</v>
      </c>
    </row>
    <row r="40" ht="15.75" customHeight="1">
      <c r="A40" s="13" t="s">
        <v>1710</v>
      </c>
      <c r="B40" s="13" t="s">
        <v>1712</v>
      </c>
      <c r="C40" s="13" t="s">
        <v>1713</v>
      </c>
      <c r="D40" s="13" t="s">
        <v>1714</v>
      </c>
      <c r="E40" s="13" t="s">
        <v>1715</v>
      </c>
      <c r="F40" s="13" t="s">
        <v>1716</v>
      </c>
      <c r="G40" s="15">
        <v>54.0</v>
      </c>
      <c r="H40" s="14" t="s">
        <v>1718</v>
      </c>
      <c r="I40" s="14" t="s">
        <v>1714</v>
      </c>
      <c r="J40" s="14" t="s">
        <v>1395</v>
      </c>
      <c r="K40" s="14" t="s">
        <v>1719</v>
      </c>
      <c r="L40" s="14" t="s">
        <v>1720</v>
      </c>
    </row>
    <row r="41" ht="78.0" customHeight="1">
      <c r="A41" s="13" t="s">
        <v>1721</v>
      </c>
      <c r="B41" s="13" t="s">
        <v>1723</v>
      </c>
      <c r="C41" s="13" t="s">
        <v>1724</v>
      </c>
      <c r="D41" s="13" t="s">
        <v>1725</v>
      </c>
      <c r="E41" s="13" t="s">
        <v>1726</v>
      </c>
      <c r="F41" s="14" t="s">
        <v>1727</v>
      </c>
      <c r="G41" s="15">
        <v>43.0</v>
      </c>
      <c r="H41" s="14" t="s">
        <v>1729</v>
      </c>
      <c r="I41" s="14" t="s">
        <v>1725</v>
      </c>
      <c r="J41" s="14" t="s">
        <v>1290</v>
      </c>
      <c r="K41" s="14" t="s">
        <v>1730</v>
      </c>
      <c r="L41" s="14" t="s">
        <v>1731</v>
      </c>
    </row>
    <row r="42" ht="225.0" customHeight="1">
      <c r="A42" s="13" t="s">
        <v>1732</v>
      </c>
      <c r="B42" s="13" t="s">
        <v>1733</v>
      </c>
      <c r="C42" s="13" t="s">
        <v>1734</v>
      </c>
      <c r="D42" s="14" t="s">
        <v>1736</v>
      </c>
      <c r="E42" s="13" t="s">
        <v>1737</v>
      </c>
      <c r="F42" s="14" t="s">
        <v>1739</v>
      </c>
      <c r="G42" s="15">
        <v>32.0</v>
      </c>
      <c r="H42" s="14" t="s">
        <v>1740</v>
      </c>
      <c r="I42" s="14" t="s">
        <v>1736</v>
      </c>
      <c r="J42" s="14" t="s">
        <v>1743</v>
      </c>
      <c r="K42" s="14" t="s">
        <v>1744</v>
      </c>
      <c r="L42" s="14" t="s">
        <v>1745</v>
      </c>
    </row>
    <row r="43" ht="142.5" customHeight="1">
      <c r="A43" s="14" t="s">
        <v>1746</v>
      </c>
      <c r="B43" s="14" t="s">
        <v>1748</v>
      </c>
      <c r="C43" s="14" t="s">
        <v>1750</v>
      </c>
      <c r="D43" s="14" t="s">
        <v>1751</v>
      </c>
      <c r="E43" s="14" t="s">
        <v>1753</v>
      </c>
      <c r="F43" s="14" t="s">
        <v>1755</v>
      </c>
      <c r="G43" s="15">
        <v>50.0</v>
      </c>
      <c r="H43" s="14" t="s">
        <v>1756</v>
      </c>
      <c r="I43" s="14" t="s">
        <v>1758</v>
      </c>
      <c r="J43" s="14" t="s">
        <v>1759</v>
      </c>
      <c r="K43" s="14" t="s">
        <v>1755</v>
      </c>
      <c r="L43" s="14" t="s">
        <v>1760</v>
      </c>
    </row>
    <row r="44" ht="142.5" customHeight="1">
      <c r="A44" s="14" t="s">
        <v>1762</v>
      </c>
      <c r="B44" s="14" t="s">
        <v>1763</v>
      </c>
      <c r="C44" s="14" t="s">
        <v>1765</v>
      </c>
      <c r="D44" s="14" t="s">
        <v>1766</v>
      </c>
      <c r="E44" s="14" t="s">
        <v>1767</v>
      </c>
      <c r="F44" s="14" t="s">
        <v>1769</v>
      </c>
      <c r="G44" s="15">
        <v>12.0</v>
      </c>
      <c r="H44" s="14" t="s">
        <v>1770</v>
      </c>
      <c r="I44" s="14" t="s">
        <v>1766</v>
      </c>
      <c r="J44" s="14" t="s">
        <v>1771</v>
      </c>
      <c r="K44" s="14" t="s">
        <v>1769</v>
      </c>
      <c r="L44" s="14" t="s">
        <v>1773</v>
      </c>
    </row>
    <row r="45" ht="142.5" customHeight="1">
      <c r="A45" s="14" t="s">
        <v>1775</v>
      </c>
      <c r="B45" s="14" t="s">
        <v>1776</v>
      </c>
      <c r="C45" s="14" t="s">
        <v>1777</v>
      </c>
      <c r="D45" s="14" t="s">
        <v>1779</v>
      </c>
      <c r="E45" s="14" t="s">
        <v>1780</v>
      </c>
      <c r="F45" s="14" t="s">
        <v>1781</v>
      </c>
      <c r="G45" s="15">
        <v>39.0</v>
      </c>
      <c r="H45" s="14" t="s">
        <v>1782</v>
      </c>
      <c r="I45" s="14" t="s">
        <v>1779</v>
      </c>
      <c r="J45" s="14" t="s">
        <v>1395</v>
      </c>
      <c r="K45" s="14" t="s">
        <v>1781</v>
      </c>
      <c r="L45" s="14" t="s">
        <v>1784</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18.25"/>
    <col customWidth="1" min="2" max="2" width="35.13"/>
    <col customWidth="1" min="3" max="3" width="42.63"/>
    <col customWidth="1" min="4" max="7" width="35.13"/>
    <col customWidth="1" min="8" max="8" width="97.63"/>
    <col customWidth="1" min="9" max="9" width="62.63"/>
    <col customWidth="1" min="10" max="11" width="68.88"/>
    <col customWidth="1" min="12" max="13" width="70.13"/>
    <col customWidth="1" min="14" max="14" width="75.13"/>
    <col customWidth="1" min="15" max="19" width="35.13"/>
    <col customWidth="1" min="20" max="20" width="81.38"/>
    <col customWidth="1" min="21" max="21" width="90.13"/>
    <col customWidth="1" min="22" max="22" width="81.38"/>
    <col customWidth="1" min="23" max="23" width="65.13"/>
    <col customWidth="1" min="24" max="24" width="95.13"/>
    <col customWidth="1" min="25" max="25" width="82.63"/>
    <col customWidth="1" min="26" max="26" width="85.13"/>
    <col customWidth="1" min="27" max="27" width="20.13"/>
    <col customWidth="1" min="28" max="28" width="53.88"/>
    <col customWidth="1" min="29" max="29" width="62.63"/>
    <col customWidth="1" min="30" max="30" width="45.13"/>
    <col customWidth="1" min="31" max="31" width="70.13"/>
    <col customWidth="1" min="32" max="32" width="62.63"/>
  </cols>
  <sheetData>
    <row r="1" ht="36.0" customHeight="1">
      <c r="A1" s="9" t="s">
        <v>1520</v>
      </c>
      <c r="G1" s="9" t="s">
        <v>1526</v>
      </c>
      <c r="H1" s="9" t="s">
        <v>1526</v>
      </c>
      <c r="I1" s="9" t="s">
        <v>1526</v>
      </c>
      <c r="J1" s="9" t="s">
        <v>1526</v>
      </c>
      <c r="K1" s="9" t="s">
        <v>1526</v>
      </c>
      <c r="L1" s="9" t="s">
        <v>1526</v>
      </c>
      <c r="M1" s="9" t="s">
        <v>1526</v>
      </c>
      <c r="N1" s="9" t="s">
        <v>1526</v>
      </c>
      <c r="O1" s="9" t="s">
        <v>1526</v>
      </c>
      <c r="P1" s="9" t="s">
        <v>1526</v>
      </c>
      <c r="Q1" s="9" t="s">
        <v>1526</v>
      </c>
      <c r="R1" s="9" t="s">
        <v>1526</v>
      </c>
      <c r="S1" s="9" t="s">
        <v>1526</v>
      </c>
      <c r="T1" s="9" t="s">
        <v>1526</v>
      </c>
      <c r="U1" s="9" t="s">
        <v>1526</v>
      </c>
      <c r="V1" s="9" t="s">
        <v>1526</v>
      </c>
    </row>
    <row r="2" ht="36.0" customHeight="1">
      <c r="A2" s="9" t="s">
        <v>1541</v>
      </c>
      <c r="G2" s="9" t="s">
        <v>1526</v>
      </c>
      <c r="H2" s="9" t="s">
        <v>1526</v>
      </c>
      <c r="I2" s="9" t="s">
        <v>1526</v>
      </c>
      <c r="J2" s="9" t="s">
        <v>1526</v>
      </c>
      <c r="K2" s="9" t="s">
        <v>1526</v>
      </c>
      <c r="L2" s="9" t="s">
        <v>1526</v>
      </c>
      <c r="M2" s="9" t="s">
        <v>1526</v>
      </c>
      <c r="N2" s="9" t="s">
        <v>1526</v>
      </c>
      <c r="O2" s="9" t="s">
        <v>1526</v>
      </c>
      <c r="P2" s="9" t="s">
        <v>1526</v>
      </c>
      <c r="Q2" s="9" t="s">
        <v>1526</v>
      </c>
      <c r="R2" s="9" t="s">
        <v>1526</v>
      </c>
      <c r="S2" s="9" t="s">
        <v>1526</v>
      </c>
      <c r="T2" s="9" t="s">
        <v>1526</v>
      </c>
      <c r="U2" s="9" t="s">
        <v>1526</v>
      </c>
      <c r="V2" s="9" t="s">
        <v>1526</v>
      </c>
    </row>
    <row r="3" ht="52.5" customHeight="1">
      <c r="A3" s="11" t="s">
        <v>1563</v>
      </c>
      <c r="B3" s="11" t="s">
        <v>1576</v>
      </c>
      <c r="C3" s="11" t="s">
        <v>1580</v>
      </c>
      <c r="D3" s="11" t="s">
        <v>1584</v>
      </c>
      <c r="E3" s="11" t="s">
        <v>1590</v>
      </c>
      <c r="F3" s="11" t="s">
        <v>1597</v>
      </c>
      <c r="G3" s="11" t="s">
        <v>1600</v>
      </c>
      <c r="H3" s="11" t="s">
        <v>1604</v>
      </c>
      <c r="I3" s="11" t="s">
        <v>1607</v>
      </c>
      <c r="J3" s="11" t="s">
        <v>1611</v>
      </c>
      <c r="K3" s="11" t="s">
        <v>1615</v>
      </c>
      <c r="L3" s="11" t="s">
        <v>1619</v>
      </c>
      <c r="M3" s="11" t="s">
        <v>1622</v>
      </c>
      <c r="N3" s="11" t="s">
        <v>1627</v>
      </c>
      <c r="O3" s="11" t="s">
        <v>1633</v>
      </c>
      <c r="P3" s="11" t="s">
        <v>1641</v>
      </c>
      <c r="Q3" s="11" t="s">
        <v>1645</v>
      </c>
      <c r="R3" s="11" t="s">
        <v>1652</v>
      </c>
      <c r="S3" s="11" t="s">
        <v>1658</v>
      </c>
      <c r="T3" s="17" t="s">
        <v>1662</v>
      </c>
      <c r="U3" s="17" t="s">
        <v>1665</v>
      </c>
      <c r="V3" s="17" t="s">
        <v>1669</v>
      </c>
      <c r="W3" s="17" t="s">
        <v>1673</v>
      </c>
      <c r="X3" s="17" t="s">
        <v>1679</v>
      </c>
      <c r="Y3" s="17" t="s">
        <v>1684</v>
      </c>
      <c r="Z3" s="17" t="s">
        <v>1687</v>
      </c>
      <c r="AA3" s="17" t="s">
        <v>1692</v>
      </c>
      <c r="AB3" s="17" t="s">
        <v>1265</v>
      </c>
      <c r="AC3" s="17" t="s">
        <v>1266</v>
      </c>
      <c r="AD3" s="17" t="s">
        <v>1268</v>
      </c>
      <c r="AE3" s="17" t="s">
        <v>1270</v>
      </c>
      <c r="AF3" s="17" t="s">
        <v>1272</v>
      </c>
    </row>
    <row r="4" ht="366.0" customHeight="1">
      <c r="A4" s="12" t="s">
        <v>414</v>
      </c>
      <c r="B4" s="12" t="s">
        <v>1735</v>
      </c>
      <c r="C4" s="12" t="s">
        <v>1738</v>
      </c>
      <c r="D4" s="12" t="s">
        <v>1742</v>
      </c>
      <c r="E4" s="12" t="s">
        <v>1747</v>
      </c>
      <c r="F4" s="12" t="s">
        <v>1754</v>
      </c>
      <c r="G4" s="12" t="s">
        <v>1757</v>
      </c>
      <c r="H4" s="12" t="s">
        <v>1761</v>
      </c>
      <c r="I4" s="12" t="s">
        <v>1768</v>
      </c>
      <c r="J4" s="12" t="s">
        <v>1774</v>
      </c>
      <c r="K4" s="12" t="s">
        <v>1783</v>
      </c>
      <c r="L4" s="12" t="s">
        <v>1785</v>
      </c>
      <c r="M4" s="12" t="s">
        <v>1788</v>
      </c>
      <c r="N4" s="12" t="s">
        <v>1790</v>
      </c>
      <c r="O4" s="12" t="s">
        <v>1792</v>
      </c>
      <c r="P4" s="12" t="s">
        <v>1526</v>
      </c>
      <c r="Q4" s="12" t="s">
        <v>1526</v>
      </c>
      <c r="R4" s="12" t="s">
        <v>1526</v>
      </c>
      <c r="S4" s="12" t="s">
        <v>1526</v>
      </c>
      <c r="T4" s="12" t="s">
        <v>1798</v>
      </c>
      <c r="U4" s="12" t="s">
        <v>1800</v>
      </c>
      <c r="V4" s="12" t="s">
        <v>1807</v>
      </c>
      <c r="W4" s="19" t="s">
        <v>1809</v>
      </c>
      <c r="X4" s="19" t="s">
        <v>1811</v>
      </c>
      <c r="Y4" s="19" t="s">
        <v>1812</v>
      </c>
      <c r="Z4" s="19" t="s">
        <v>1815</v>
      </c>
      <c r="AA4" s="20">
        <v>58.0</v>
      </c>
      <c r="AB4" s="19" t="s">
        <v>1819</v>
      </c>
      <c r="AC4" s="19" t="s">
        <v>1821</v>
      </c>
      <c r="AD4" s="19" t="s">
        <v>1822</v>
      </c>
      <c r="AE4" s="19" t="s">
        <v>1824</v>
      </c>
      <c r="AF4" s="19" t="s">
        <v>1826</v>
      </c>
    </row>
    <row r="5" ht="171.0" customHeight="1">
      <c r="A5" s="12" t="s">
        <v>544</v>
      </c>
      <c r="B5" s="12" t="s">
        <v>1831</v>
      </c>
      <c r="C5" s="12" t="s">
        <v>1832</v>
      </c>
      <c r="D5" s="12" t="s">
        <v>1833</v>
      </c>
      <c r="E5" s="12" t="s">
        <v>1835</v>
      </c>
      <c r="F5" s="12" t="s">
        <v>1754</v>
      </c>
      <c r="G5" s="12" t="s">
        <v>1757</v>
      </c>
      <c r="H5" s="12" t="s">
        <v>1839</v>
      </c>
      <c r="I5" s="12" t="s">
        <v>1841</v>
      </c>
      <c r="J5" s="12" t="s">
        <v>1842</v>
      </c>
      <c r="K5" s="12" t="s">
        <v>1844</v>
      </c>
      <c r="L5" s="12" t="s">
        <v>1846</v>
      </c>
      <c r="M5" s="12" t="s">
        <v>1848</v>
      </c>
      <c r="N5" s="12" t="s">
        <v>1850</v>
      </c>
      <c r="O5" s="12" t="s">
        <v>1792</v>
      </c>
      <c r="P5" s="12" t="s">
        <v>1526</v>
      </c>
      <c r="Q5" s="12" t="s">
        <v>1526</v>
      </c>
      <c r="R5" s="12" t="s">
        <v>1526</v>
      </c>
      <c r="S5" s="12" t="s">
        <v>1526</v>
      </c>
      <c r="T5" s="12" t="s">
        <v>1853</v>
      </c>
      <c r="U5" s="12" t="s">
        <v>1854</v>
      </c>
      <c r="V5" s="12" t="s">
        <v>1858</v>
      </c>
      <c r="W5" s="19" t="s">
        <v>1859</v>
      </c>
      <c r="X5" s="19" t="s">
        <v>1860</v>
      </c>
      <c r="Y5" s="19" t="s">
        <v>1861</v>
      </c>
      <c r="Z5" s="19" t="s">
        <v>1862</v>
      </c>
      <c r="AA5" s="20">
        <v>60.0</v>
      </c>
      <c r="AB5" s="19" t="s">
        <v>1334</v>
      </c>
      <c r="AC5" s="19" t="s">
        <v>1867</v>
      </c>
      <c r="AD5" s="19" t="s">
        <v>1869</v>
      </c>
      <c r="AE5" s="19" t="s">
        <v>1871</v>
      </c>
      <c r="AF5" s="19" t="s">
        <v>1347</v>
      </c>
    </row>
    <row r="6" ht="201.0" customHeight="1">
      <c r="A6" s="12" t="s">
        <v>503</v>
      </c>
      <c r="B6" s="12" t="s">
        <v>1889</v>
      </c>
      <c r="C6" s="12" t="s">
        <v>1893</v>
      </c>
      <c r="D6" s="12" t="s">
        <v>1898</v>
      </c>
      <c r="E6" s="12" t="s">
        <v>1905</v>
      </c>
      <c r="F6" s="12" t="s">
        <v>1754</v>
      </c>
      <c r="G6" s="12" t="s">
        <v>1757</v>
      </c>
      <c r="H6" s="12" t="s">
        <v>1913</v>
      </c>
      <c r="I6" s="12" t="s">
        <v>1920</v>
      </c>
      <c r="J6" s="12" t="s">
        <v>1921</v>
      </c>
      <c r="K6" s="12" t="s">
        <v>1922</v>
      </c>
      <c r="L6" s="12" t="s">
        <v>1923</v>
      </c>
      <c r="M6" s="12" t="s">
        <v>1925</v>
      </c>
      <c r="N6" s="12" t="s">
        <v>1926</v>
      </c>
      <c r="O6" s="12" t="s">
        <v>1792</v>
      </c>
      <c r="P6" s="12" t="s">
        <v>1526</v>
      </c>
      <c r="Q6" s="12" t="s">
        <v>1526</v>
      </c>
      <c r="R6" s="12" t="s">
        <v>1526</v>
      </c>
      <c r="S6" s="12" t="s">
        <v>1526</v>
      </c>
      <c r="T6" s="12" t="s">
        <v>1928</v>
      </c>
      <c r="U6" s="12" t="s">
        <v>1929</v>
      </c>
      <c r="V6" s="12" t="s">
        <v>1930</v>
      </c>
      <c r="W6" s="19" t="s">
        <v>1931</v>
      </c>
      <c r="X6" s="19" t="s">
        <v>1934</v>
      </c>
      <c r="Y6" s="19" t="s">
        <v>1935</v>
      </c>
      <c r="Z6" s="19" t="s">
        <v>1937</v>
      </c>
      <c r="AA6" s="20">
        <v>15.0</v>
      </c>
      <c r="AB6" s="19" t="s">
        <v>1939</v>
      </c>
      <c r="AC6" s="19" t="s">
        <v>1940</v>
      </c>
      <c r="AD6" s="19" t="s">
        <v>1941</v>
      </c>
      <c r="AE6" s="19" t="s">
        <v>1942</v>
      </c>
      <c r="AF6" s="19" t="s">
        <v>1943</v>
      </c>
    </row>
    <row r="7" ht="201.0" customHeight="1">
      <c r="A7" s="12" t="s">
        <v>1946</v>
      </c>
      <c r="B7" s="12" t="s">
        <v>1948</v>
      </c>
      <c r="C7" s="12" t="s">
        <v>1949</v>
      </c>
      <c r="D7" s="12" t="s">
        <v>1951</v>
      </c>
      <c r="E7" s="12" t="s">
        <v>1951</v>
      </c>
      <c r="F7" s="12" t="s">
        <v>1953</v>
      </c>
      <c r="G7" s="12" t="s">
        <v>1757</v>
      </c>
      <c r="H7" s="12" t="s">
        <v>1954</v>
      </c>
      <c r="I7" s="12" t="s">
        <v>1955</v>
      </c>
      <c r="J7" s="12" t="s">
        <v>1921</v>
      </c>
      <c r="K7" s="12" t="s">
        <v>1922</v>
      </c>
      <c r="L7" s="12" t="s">
        <v>1957</v>
      </c>
      <c r="M7" s="12" t="s">
        <v>1959</v>
      </c>
      <c r="N7" s="12" t="s">
        <v>1963</v>
      </c>
      <c r="O7" s="12" t="s">
        <v>1792</v>
      </c>
      <c r="P7" s="12" t="s">
        <v>1526</v>
      </c>
      <c r="Q7" s="12" t="s">
        <v>1526</v>
      </c>
      <c r="R7" s="12" t="s">
        <v>1526</v>
      </c>
      <c r="S7" s="12" t="s">
        <v>1526</v>
      </c>
      <c r="T7" s="12" t="s">
        <v>1969</v>
      </c>
      <c r="U7" s="12" t="s">
        <v>1971</v>
      </c>
      <c r="V7" s="12" t="s">
        <v>1974</v>
      </c>
      <c r="W7" s="19" t="s">
        <v>1977</v>
      </c>
      <c r="X7" s="19" t="s">
        <v>1980</v>
      </c>
      <c r="Y7" s="19" t="s">
        <v>1982</v>
      </c>
      <c r="Z7" s="19" t="s">
        <v>1983</v>
      </c>
      <c r="AA7" s="20">
        <v>15.0</v>
      </c>
      <c r="AB7" s="19" t="s">
        <v>1984</v>
      </c>
      <c r="AC7" s="19" t="s">
        <v>1985</v>
      </c>
      <c r="AD7" s="19" t="s">
        <v>1986</v>
      </c>
      <c r="AE7" s="19" t="s">
        <v>1987</v>
      </c>
      <c r="AF7" s="19" t="s">
        <v>1988</v>
      </c>
    </row>
    <row r="8" ht="171.0" customHeight="1">
      <c r="A8" s="12" t="s">
        <v>1991</v>
      </c>
      <c r="B8" s="12" t="s">
        <v>1993</v>
      </c>
      <c r="C8" s="12" t="s">
        <v>1995</v>
      </c>
      <c r="D8" s="12" t="s">
        <v>1951</v>
      </c>
      <c r="E8" s="12" t="s">
        <v>1951</v>
      </c>
      <c r="F8" s="12" t="s">
        <v>1953</v>
      </c>
      <c r="G8" s="12" t="s">
        <v>1757</v>
      </c>
      <c r="H8" s="12" t="s">
        <v>1996</v>
      </c>
      <c r="I8" s="12" t="s">
        <v>1998</v>
      </c>
      <c r="J8" s="12" t="s">
        <v>1921</v>
      </c>
      <c r="K8" s="12" t="s">
        <v>1922</v>
      </c>
      <c r="L8" s="12" t="s">
        <v>2000</v>
      </c>
      <c r="M8" s="12" t="s">
        <v>1959</v>
      </c>
      <c r="N8" s="12" t="s">
        <v>2002</v>
      </c>
      <c r="O8" s="12" t="s">
        <v>1792</v>
      </c>
      <c r="P8" s="12" t="s">
        <v>1526</v>
      </c>
      <c r="Q8" s="12" t="s">
        <v>1526</v>
      </c>
      <c r="R8" s="12" t="s">
        <v>1526</v>
      </c>
      <c r="S8" s="12" t="s">
        <v>1526</v>
      </c>
      <c r="T8" s="12" t="s">
        <v>1969</v>
      </c>
      <c r="U8" s="12" t="s">
        <v>1526</v>
      </c>
      <c r="V8" s="12" t="s">
        <v>1974</v>
      </c>
      <c r="W8" s="19" t="s">
        <v>2004</v>
      </c>
      <c r="X8" s="19" t="s">
        <v>2005</v>
      </c>
      <c r="Y8" s="19" t="s">
        <v>2006</v>
      </c>
      <c r="Z8" s="19" t="s">
        <v>2008</v>
      </c>
      <c r="AA8" s="20">
        <v>15.0</v>
      </c>
      <c r="AB8" s="19" t="s">
        <v>2012</v>
      </c>
      <c r="AC8" s="19" t="s">
        <v>2013</v>
      </c>
      <c r="AD8" s="19" t="s">
        <v>2014</v>
      </c>
      <c r="AE8" s="19" t="s">
        <v>2015</v>
      </c>
      <c r="AF8" s="19" t="s">
        <v>2016</v>
      </c>
    </row>
    <row r="9" ht="201.0" customHeight="1">
      <c r="A9" s="12" t="s">
        <v>2017</v>
      </c>
      <c r="B9" s="12" t="s">
        <v>2020</v>
      </c>
      <c r="C9" s="12" t="s">
        <v>2021</v>
      </c>
      <c r="D9" s="12" t="s">
        <v>1951</v>
      </c>
      <c r="E9" s="12" t="s">
        <v>1951</v>
      </c>
      <c r="F9" s="12" t="s">
        <v>1953</v>
      </c>
      <c r="G9" s="12" t="s">
        <v>1757</v>
      </c>
      <c r="H9" s="12" t="s">
        <v>2024</v>
      </c>
      <c r="I9" s="12" t="s">
        <v>2025</v>
      </c>
      <c r="J9" s="12" t="s">
        <v>1921</v>
      </c>
      <c r="K9" s="12" t="s">
        <v>1922</v>
      </c>
      <c r="L9" s="12" t="s">
        <v>2026</v>
      </c>
      <c r="M9" s="12" t="s">
        <v>1959</v>
      </c>
      <c r="N9" s="12" t="s">
        <v>2027</v>
      </c>
      <c r="O9" s="12" t="s">
        <v>1792</v>
      </c>
      <c r="P9" s="12" t="s">
        <v>1526</v>
      </c>
      <c r="Q9" s="12" t="s">
        <v>1526</v>
      </c>
      <c r="R9" s="12" t="s">
        <v>1526</v>
      </c>
      <c r="S9" s="12" t="s">
        <v>1526</v>
      </c>
      <c r="T9" s="12" t="s">
        <v>2033</v>
      </c>
      <c r="U9" s="12" t="s">
        <v>2036</v>
      </c>
      <c r="V9" s="12" t="s">
        <v>2039</v>
      </c>
      <c r="W9" s="19" t="s">
        <v>2042</v>
      </c>
      <c r="X9" s="19" t="s">
        <v>2044</v>
      </c>
      <c r="Y9" s="19" t="s">
        <v>2046</v>
      </c>
      <c r="Z9" s="19" t="s">
        <v>2049</v>
      </c>
      <c r="AA9" s="20">
        <v>15.0</v>
      </c>
      <c r="AB9" s="19" t="s">
        <v>1939</v>
      </c>
      <c r="AC9" s="19" t="s">
        <v>1940</v>
      </c>
      <c r="AD9" s="19" t="s">
        <v>2054</v>
      </c>
      <c r="AE9" s="19" t="s">
        <v>1942</v>
      </c>
      <c r="AF9" s="19" t="s">
        <v>1943</v>
      </c>
    </row>
    <row r="10" ht="201.0" customHeight="1">
      <c r="A10" s="12" t="s">
        <v>2060</v>
      </c>
      <c r="B10" s="12" t="s">
        <v>2061</v>
      </c>
      <c r="C10" s="12" t="s">
        <v>2063</v>
      </c>
      <c r="D10" s="12" t="s">
        <v>1951</v>
      </c>
      <c r="E10" s="12" t="s">
        <v>1951</v>
      </c>
      <c r="F10" s="12" t="s">
        <v>1953</v>
      </c>
      <c r="G10" s="12" t="s">
        <v>1757</v>
      </c>
      <c r="H10" s="12" t="s">
        <v>2068</v>
      </c>
      <c r="I10" s="12" t="s">
        <v>2069</v>
      </c>
      <c r="J10" s="12" t="s">
        <v>1921</v>
      </c>
      <c r="K10" s="12" t="s">
        <v>1922</v>
      </c>
      <c r="L10" s="12" t="s">
        <v>2072</v>
      </c>
      <c r="M10" s="12" t="s">
        <v>1959</v>
      </c>
      <c r="N10" s="12" t="s">
        <v>2078</v>
      </c>
      <c r="O10" s="12" t="s">
        <v>1792</v>
      </c>
      <c r="P10" s="12" t="s">
        <v>1526</v>
      </c>
      <c r="Q10" s="12" t="s">
        <v>1526</v>
      </c>
      <c r="R10" s="12" t="s">
        <v>1526</v>
      </c>
      <c r="S10" s="12" t="s">
        <v>1526</v>
      </c>
      <c r="T10" s="12" t="s">
        <v>1969</v>
      </c>
      <c r="U10" s="12" t="s">
        <v>1526</v>
      </c>
      <c r="V10" s="12" t="s">
        <v>1974</v>
      </c>
      <c r="W10" s="19" t="s">
        <v>2104</v>
      </c>
      <c r="X10" s="19" t="s">
        <v>2112</v>
      </c>
      <c r="Y10" s="19" t="s">
        <v>2114</v>
      </c>
      <c r="Z10" s="19" t="s">
        <v>2118</v>
      </c>
      <c r="AA10" s="20">
        <v>56.0</v>
      </c>
      <c r="AB10" s="19" t="s">
        <v>1485</v>
      </c>
      <c r="AC10" s="19" t="s">
        <v>2131</v>
      </c>
      <c r="AD10" s="19" t="s">
        <v>2135</v>
      </c>
      <c r="AE10" s="19" t="s">
        <v>1490</v>
      </c>
      <c r="AF10" s="19" t="s">
        <v>1491</v>
      </c>
    </row>
    <row r="11" ht="201.0" customHeight="1">
      <c r="A11" s="12" t="s">
        <v>2035</v>
      </c>
      <c r="B11" s="12" t="s">
        <v>2166</v>
      </c>
      <c r="C11" s="12" t="s">
        <v>2038</v>
      </c>
      <c r="D11" s="12" t="s">
        <v>1951</v>
      </c>
      <c r="E11" s="12" t="s">
        <v>2168</v>
      </c>
      <c r="F11" s="12" t="s">
        <v>1754</v>
      </c>
      <c r="G11" s="12" t="s">
        <v>1757</v>
      </c>
      <c r="H11" s="12" t="s">
        <v>2172</v>
      </c>
      <c r="I11" s="12" t="s">
        <v>2175</v>
      </c>
      <c r="J11" s="12" t="s">
        <v>2178</v>
      </c>
      <c r="K11" s="12" t="s">
        <v>2183</v>
      </c>
      <c r="L11" s="12" t="s">
        <v>2184</v>
      </c>
      <c r="M11" s="12" t="s">
        <v>2185</v>
      </c>
      <c r="N11" s="12" t="s">
        <v>2186</v>
      </c>
      <c r="O11" s="12" t="s">
        <v>1792</v>
      </c>
      <c r="P11" s="12" t="s">
        <v>1526</v>
      </c>
      <c r="Q11" s="12" t="s">
        <v>1526</v>
      </c>
      <c r="R11" s="12" t="s">
        <v>1526</v>
      </c>
      <c r="S11" s="12" t="s">
        <v>1526</v>
      </c>
      <c r="T11" s="12" t="s">
        <v>2220</v>
      </c>
      <c r="U11" s="12" t="s">
        <v>2227</v>
      </c>
      <c r="V11" s="12" t="s">
        <v>2235</v>
      </c>
      <c r="W11" s="19" t="s">
        <v>2237</v>
      </c>
      <c r="X11" s="19" t="s">
        <v>2244</v>
      </c>
      <c r="Y11" s="19" t="s">
        <v>2249</v>
      </c>
      <c r="Z11" s="19" t="s">
        <v>2250</v>
      </c>
      <c r="AA11" s="20">
        <v>15.0</v>
      </c>
      <c r="AB11" s="19" t="s">
        <v>1389</v>
      </c>
      <c r="AC11" s="19" t="s">
        <v>1391</v>
      </c>
      <c r="AD11" s="19" t="s">
        <v>2053</v>
      </c>
      <c r="AE11" s="19" t="s">
        <v>1397</v>
      </c>
      <c r="AF11" s="19" t="s">
        <v>1400</v>
      </c>
    </row>
    <row r="12" ht="141.0" customHeight="1">
      <c r="A12" s="12" t="s">
        <v>510</v>
      </c>
      <c r="B12" s="12" t="s">
        <v>2166</v>
      </c>
      <c r="C12" s="12" t="s">
        <v>2057</v>
      </c>
      <c r="D12" s="12" t="s">
        <v>2277</v>
      </c>
      <c r="E12" s="12" t="s">
        <v>2168</v>
      </c>
      <c r="F12" s="12" t="s">
        <v>1754</v>
      </c>
      <c r="G12" s="12" t="s">
        <v>1757</v>
      </c>
      <c r="H12" s="12" t="s">
        <v>2284</v>
      </c>
      <c r="I12" s="12" t="s">
        <v>2287</v>
      </c>
      <c r="J12" s="12" t="s">
        <v>2292</v>
      </c>
      <c r="K12" s="12" t="s">
        <v>2297</v>
      </c>
      <c r="L12" s="12" t="s">
        <v>2299</v>
      </c>
      <c r="M12" s="12" t="s">
        <v>970</v>
      </c>
      <c r="N12" s="12" t="s">
        <v>2303</v>
      </c>
      <c r="O12" s="12" t="s">
        <v>1792</v>
      </c>
      <c r="P12" s="12" t="s">
        <v>1526</v>
      </c>
      <c r="Q12" s="12" t="s">
        <v>1526</v>
      </c>
      <c r="R12" s="12" t="s">
        <v>1526</v>
      </c>
      <c r="S12" s="12" t="s">
        <v>1526</v>
      </c>
      <c r="T12" s="12" t="s">
        <v>2310</v>
      </c>
      <c r="U12" s="12" t="s">
        <v>2227</v>
      </c>
      <c r="V12" s="12" t="s">
        <v>2235</v>
      </c>
      <c r="W12" s="19" t="s">
        <v>2312</v>
      </c>
      <c r="X12" s="19" t="s">
        <v>2316</v>
      </c>
      <c r="Y12" s="19" t="s">
        <v>2319</v>
      </c>
      <c r="Z12" s="19" t="s">
        <v>2324</v>
      </c>
      <c r="AA12" s="20">
        <v>15.0</v>
      </c>
      <c r="AB12" s="19" t="s">
        <v>1389</v>
      </c>
      <c r="AC12" s="19" t="s">
        <v>1391</v>
      </c>
      <c r="AD12" s="19" t="s">
        <v>2059</v>
      </c>
      <c r="AE12" s="19" t="s">
        <v>1397</v>
      </c>
      <c r="AF12" s="19" t="s">
        <v>1400</v>
      </c>
    </row>
    <row r="13" ht="141.0" customHeight="1">
      <c r="A13" s="12" t="s">
        <v>2152</v>
      </c>
      <c r="B13" s="12" t="s">
        <v>2344</v>
      </c>
      <c r="C13" s="12" t="s">
        <v>2159</v>
      </c>
      <c r="D13" s="12" t="s">
        <v>1951</v>
      </c>
      <c r="E13" s="12" t="s">
        <v>2345</v>
      </c>
      <c r="F13" s="12" t="s">
        <v>1754</v>
      </c>
      <c r="G13" s="12" t="s">
        <v>1757</v>
      </c>
      <c r="H13" s="12" t="s">
        <v>2347</v>
      </c>
      <c r="I13" s="12" t="s">
        <v>2348</v>
      </c>
      <c r="J13" s="12" t="s">
        <v>2349</v>
      </c>
      <c r="K13" s="12" t="s">
        <v>2350</v>
      </c>
      <c r="L13" s="12" t="s">
        <v>2351</v>
      </c>
      <c r="M13" s="12" t="s">
        <v>2352</v>
      </c>
      <c r="N13" s="12" t="s">
        <v>2353</v>
      </c>
      <c r="O13" s="12" t="s">
        <v>1792</v>
      </c>
      <c r="P13" s="12" t="s">
        <v>1526</v>
      </c>
      <c r="Q13" s="12" t="s">
        <v>1526</v>
      </c>
      <c r="R13" s="12" t="s">
        <v>1526</v>
      </c>
      <c r="S13" s="12" t="s">
        <v>1526</v>
      </c>
      <c r="T13" s="12" t="s">
        <v>2357</v>
      </c>
      <c r="U13" s="12" t="s">
        <v>2359</v>
      </c>
      <c r="V13" s="12" t="s">
        <v>2360</v>
      </c>
      <c r="W13" s="19" t="s">
        <v>2363</v>
      </c>
      <c r="X13" s="19" t="s">
        <v>2367</v>
      </c>
      <c r="Y13" s="19" t="s">
        <v>2370</v>
      </c>
      <c r="Z13" s="19" t="s">
        <v>2371</v>
      </c>
      <c r="AA13" s="20">
        <v>54.0</v>
      </c>
      <c r="AB13" s="19" t="s">
        <v>1505</v>
      </c>
      <c r="AC13" s="19" t="s">
        <v>2180</v>
      </c>
      <c r="AD13" s="19" t="s">
        <v>2182</v>
      </c>
      <c r="AE13" s="19" t="s">
        <v>1509</v>
      </c>
      <c r="AF13" s="19" t="s">
        <v>1510</v>
      </c>
    </row>
    <row r="14" ht="141.0" customHeight="1">
      <c r="A14" s="12" t="s">
        <v>695</v>
      </c>
      <c r="B14" s="12" t="s">
        <v>2387</v>
      </c>
      <c r="C14" s="12" t="s">
        <v>2391</v>
      </c>
      <c r="D14" s="12" t="s">
        <v>1742</v>
      </c>
      <c r="E14" s="12" t="s">
        <v>2398</v>
      </c>
      <c r="F14" s="12" t="s">
        <v>1754</v>
      </c>
      <c r="G14" s="12" t="s">
        <v>1757</v>
      </c>
      <c r="H14" s="12" t="s">
        <v>2403</v>
      </c>
      <c r="I14" s="12" t="s">
        <v>2404</v>
      </c>
      <c r="J14" s="12" t="s">
        <v>2405</v>
      </c>
      <c r="K14" s="12" t="s">
        <v>2406</v>
      </c>
      <c r="L14" s="12" t="s">
        <v>2407</v>
      </c>
      <c r="M14" s="12" t="s">
        <v>2408</v>
      </c>
      <c r="N14" s="12" t="s">
        <v>2411</v>
      </c>
      <c r="O14" s="12" t="s">
        <v>1792</v>
      </c>
      <c r="P14" s="12" t="s">
        <v>1526</v>
      </c>
      <c r="Q14" s="12" t="s">
        <v>1526</v>
      </c>
      <c r="R14" s="12" t="s">
        <v>1526</v>
      </c>
      <c r="S14" s="12" t="s">
        <v>1526</v>
      </c>
      <c r="T14" s="12" t="s">
        <v>2422</v>
      </c>
      <c r="U14" s="12" t="s">
        <v>2426</v>
      </c>
      <c r="V14" s="12" t="s">
        <v>2428</v>
      </c>
      <c r="W14" s="19" t="s">
        <v>2431</v>
      </c>
      <c r="X14" s="19" t="s">
        <v>2433</v>
      </c>
      <c r="Y14" s="19" t="s">
        <v>2436</v>
      </c>
      <c r="Z14" s="19" t="s">
        <v>2438</v>
      </c>
      <c r="AA14" s="20">
        <v>53.0</v>
      </c>
      <c r="AB14" s="19" t="s">
        <v>1326</v>
      </c>
      <c r="AC14" s="19" t="s">
        <v>2445</v>
      </c>
      <c r="AD14" s="19" t="s">
        <v>1329</v>
      </c>
      <c r="AE14" s="19" t="s">
        <v>2446</v>
      </c>
      <c r="AF14" s="19" t="s">
        <v>2447</v>
      </c>
    </row>
    <row r="15" ht="154.5" customHeight="1">
      <c r="A15" s="12" t="s">
        <v>537</v>
      </c>
      <c r="B15" s="12" t="s">
        <v>2464</v>
      </c>
      <c r="C15" s="12" t="s">
        <v>2389</v>
      </c>
      <c r="D15" s="12" t="s">
        <v>1951</v>
      </c>
      <c r="E15" s="12" t="s">
        <v>2473</v>
      </c>
      <c r="F15" s="12" t="s">
        <v>1754</v>
      </c>
      <c r="G15" s="12" t="s">
        <v>1757</v>
      </c>
      <c r="H15" s="12" t="s">
        <v>2479</v>
      </c>
      <c r="I15" s="12" t="s">
        <v>2481</v>
      </c>
      <c r="J15" s="12" t="s">
        <v>1921</v>
      </c>
      <c r="K15" s="12" t="s">
        <v>1922</v>
      </c>
      <c r="L15" s="12" t="s">
        <v>2483</v>
      </c>
      <c r="M15" s="12" t="s">
        <v>2485</v>
      </c>
      <c r="N15" s="12" t="s">
        <v>2486</v>
      </c>
      <c r="O15" s="12" t="s">
        <v>1792</v>
      </c>
      <c r="P15" s="12" t="s">
        <v>1526</v>
      </c>
      <c r="Q15" s="12" t="s">
        <v>1526</v>
      </c>
      <c r="R15" s="12" t="s">
        <v>1526</v>
      </c>
      <c r="S15" s="12" t="s">
        <v>1526</v>
      </c>
      <c r="T15" s="12" t="s">
        <v>2496</v>
      </c>
      <c r="U15" s="12" t="s">
        <v>2499</v>
      </c>
      <c r="V15" s="12" t="s">
        <v>2504</v>
      </c>
      <c r="W15" s="19" t="s">
        <v>2505</v>
      </c>
      <c r="X15" s="19" t="s">
        <v>2506</v>
      </c>
      <c r="Y15" s="19" t="s">
        <v>2510</v>
      </c>
      <c r="Z15" s="19" t="s">
        <v>2514</v>
      </c>
      <c r="AA15" s="20">
        <v>15.0</v>
      </c>
      <c r="AB15" s="19" t="s">
        <v>2416</v>
      </c>
      <c r="AC15" s="19" t="s">
        <v>2417</v>
      </c>
      <c r="AD15" s="19" t="s">
        <v>2418</v>
      </c>
      <c r="AE15" s="19" t="s">
        <v>2419</v>
      </c>
      <c r="AF15" s="19" t="s">
        <v>2420</v>
      </c>
    </row>
    <row r="16" ht="165.0" customHeight="1">
      <c r="A16" s="12" t="s">
        <v>525</v>
      </c>
      <c r="B16" s="12" t="s">
        <v>2546</v>
      </c>
      <c r="C16" s="12" t="s">
        <v>2423</v>
      </c>
      <c r="D16" s="12" t="s">
        <v>2547</v>
      </c>
      <c r="E16" s="12" t="s">
        <v>2549</v>
      </c>
      <c r="F16" s="12" t="s">
        <v>1754</v>
      </c>
      <c r="G16" s="12" t="s">
        <v>1757</v>
      </c>
      <c r="H16" s="12" t="s">
        <v>2435</v>
      </c>
      <c r="I16" s="12" t="s">
        <v>2287</v>
      </c>
      <c r="J16" s="12" t="s">
        <v>2560</v>
      </c>
      <c r="K16" s="12" t="s">
        <v>2450</v>
      </c>
      <c r="L16" s="12" t="s">
        <v>2563</v>
      </c>
      <c r="M16" s="12" t="s">
        <v>2565</v>
      </c>
      <c r="N16" s="12" t="s">
        <v>2569</v>
      </c>
      <c r="O16" s="12" t="s">
        <v>1792</v>
      </c>
      <c r="P16" s="12" t="s">
        <v>1526</v>
      </c>
      <c r="Q16" s="12" t="s">
        <v>1526</v>
      </c>
      <c r="R16" s="12" t="s">
        <v>1526</v>
      </c>
      <c r="S16" s="12" t="s">
        <v>1526</v>
      </c>
      <c r="T16" s="12" t="s">
        <v>2575</v>
      </c>
      <c r="U16" s="12" t="s">
        <v>2429</v>
      </c>
      <c r="V16" s="12" t="s">
        <v>2576</v>
      </c>
      <c r="W16" s="19" t="s">
        <v>2582</v>
      </c>
      <c r="X16" s="19" t="s">
        <v>2589</v>
      </c>
      <c r="Y16" s="19" t="s">
        <v>2598</v>
      </c>
      <c r="Z16" s="19" t="s">
        <v>2610</v>
      </c>
      <c r="AA16" s="20">
        <v>15.0</v>
      </c>
      <c r="AB16" s="19" t="s">
        <v>2455</v>
      </c>
      <c r="AC16" s="19" t="s">
        <v>2456</v>
      </c>
      <c r="AD16" s="19" t="s">
        <v>2458</v>
      </c>
      <c r="AE16" s="19" t="s">
        <v>2460</v>
      </c>
      <c r="AF16" s="19" t="s">
        <v>2461</v>
      </c>
    </row>
    <row r="17" ht="788.25" customHeight="1">
      <c r="A17" s="12" t="s">
        <v>2533</v>
      </c>
      <c r="B17" s="12" t="s">
        <v>2649</v>
      </c>
      <c r="C17" s="12" t="s">
        <v>2534</v>
      </c>
      <c r="D17" s="12" t="s">
        <v>1951</v>
      </c>
      <c r="E17" s="12" t="s">
        <v>1951</v>
      </c>
      <c r="F17" s="12" t="s">
        <v>1953</v>
      </c>
      <c r="G17" s="12" t="s">
        <v>1757</v>
      </c>
      <c r="H17" s="12" t="s">
        <v>2540</v>
      </c>
      <c r="I17" s="12" t="s">
        <v>2287</v>
      </c>
      <c r="J17" s="12" t="s">
        <v>2670</v>
      </c>
      <c r="K17" s="12" t="s">
        <v>2548</v>
      </c>
      <c r="L17" s="12" t="s">
        <v>2677</v>
      </c>
      <c r="M17" s="12" t="s">
        <v>1959</v>
      </c>
      <c r="N17" s="12" t="s">
        <v>2682</v>
      </c>
      <c r="O17" s="12" t="s">
        <v>1792</v>
      </c>
      <c r="P17" s="12" t="s">
        <v>1526</v>
      </c>
      <c r="Q17" s="12" t="s">
        <v>1526</v>
      </c>
      <c r="R17" s="12" t="s">
        <v>1526</v>
      </c>
      <c r="S17" s="12" t="s">
        <v>1526</v>
      </c>
      <c r="T17" s="12" t="s">
        <v>2692</v>
      </c>
      <c r="U17" s="12" t="s">
        <v>1526</v>
      </c>
      <c r="V17" s="12" t="s">
        <v>2700</v>
      </c>
      <c r="W17" s="19" t="s">
        <v>1859</v>
      </c>
      <c r="X17" s="19" t="s">
        <v>2706</v>
      </c>
      <c r="Y17" s="19" t="s">
        <v>2708</v>
      </c>
      <c r="Z17" s="19" t="s">
        <v>2713</v>
      </c>
      <c r="AA17" s="20">
        <v>53.0</v>
      </c>
      <c r="AB17" s="19" t="s">
        <v>2550</v>
      </c>
      <c r="AC17" s="19" t="s">
        <v>2552</v>
      </c>
      <c r="AD17" s="19" t="s">
        <v>2553</v>
      </c>
      <c r="AE17" s="19" t="s">
        <v>2554</v>
      </c>
      <c r="AF17" s="19" t="s">
        <v>1745</v>
      </c>
    </row>
    <row r="18" ht="165.0" customHeight="1">
      <c r="A18" s="12" t="s">
        <v>466</v>
      </c>
      <c r="B18" s="12" t="s">
        <v>2743</v>
      </c>
      <c r="C18" s="12" t="s">
        <v>2557</v>
      </c>
      <c r="D18" s="12" t="s">
        <v>1898</v>
      </c>
      <c r="E18" s="12" t="s">
        <v>2747</v>
      </c>
      <c r="F18" s="12" t="s">
        <v>1754</v>
      </c>
      <c r="G18" s="12" t="s">
        <v>1757</v>
      </c>
      <c r="H18" s="12" t="s">
        <v>2753</v>
      </c>
      <c r="I18" s="12" t="s">
        <v>2567</v>
      </c>
      <c r="J18" s="12" t="s">
        <v>1921</v>
      </c>
      <c r="K18" s="12" t="s">
        <v>1922</v>
      </c>
      <c r="L18" s="12" t="s">
        <v>2756</v>
      </c>
      <c r="M18" s="12" t="s">
        <v>2759</v>
      </c>
      <c r="N18" s="12" t="s">
        <v>2761</v>
      </c>
      <c r="O18" s="12" t="s">
        <v>1792</v>
      </c>
      <c r="P18" s="12" t="s">
        <v>1526</v>
      </c>
      <c r="Q18" s="12" t="s">
        <v>1526</v>
      </c>
      <c r="R18" s="12" t="s">
        <v>1526</v>
      </c>
      <c r="S18" s="12" t="s">
        <v>1526</v>
      </c>
      <c r="T18" s="12" t="s">
        <v>2781</v>
      </c>
      <c r="U18" s="12" t="s">
        <v>2788</v>
      </c>
      <c r="V18" s="12" t="s">
        <v>2790</v>
      </c>
      <c r="W18" s="19" t="s">
        <v>1931</v>
      </c>
      <c r="X18" s="19" t="s">
        <v>2795</v>
      </c>
      <c r="Y18" s="19" t="s">
        <v>2796</v>
      </c>
      <c r="Z18" s="19" t="s">
        <v>2798</v>
      </c>
      <c r="AA18" s="20">
        <v>52.0</v>
      </c>
      <c r="AB18" s="19" t="s">
        <v>2579</v>
      </c>
      <c r="AC18" s="19" t="s">
        <v>2581</v>
      </c>
      <c r="AD18" s="19" t="s">
        <v>2583</v>
      </c>
      <c r="AE18" s="19" t="s">
        <v>2586</v>
      </c>
      <c r="AF18" s="19" t="s">
        <v>2587</v>
      </c>
    </row>
    <row r="19" ht="154.5" customHeight="1">
      <c r="A19" s="12" t="s">
        <v>2634</v>
      </c>
      <c r="B19" s="12" t="s">
        <v>2811</v>
      </c>
      <c r="C19" s="12" t="s">
        <v>2635</v>
      </c>
      <c r="D19" s="12" t="s">
        <v>1951</v>
      </c>
      <c r="E19" s="12" t="s">
        <v>1951</v>
      </c>
      <c r="F19" s="12" t="s">
        <v>1953</v>
      </c>
      <c r="G19" s="12" t="s">
        <v>1757</v>
      </c>
      <c r="H19" s="12" t="s">
        <v>2639</v>
      </c>
      <c r="I19" s="12" t="s">
        <v>2640</v>
      </c>
      <c r="J19" s="12" t="s">
        <v>2638</v>
      </c>
      <c r="K19" s="12" t="s">
        <v>2653</v>
      </c>
      <c r="L19" s="12" t="s">
        <v>2823</v>
      </c>
      <c r="M19" s="12" t="s">
        <v>1959</v>
      </c>
      <c r="N19" s="12" t="s">
        <v>2824</v>
      </c>
      <c r="O19" s="12" t="s">
        <v>1792</v>
      </c>
      <c r="P19" s="12" t="s">
        <v>1526</v>
      </c>
      <c r="Q19" s="12" t="s">
        <v>1526</v>
      </c>
      <c r="R19" s="12" t="s">
        <v>1526</v>
      </c>
      <c r="S19" s="12" t="s">
        <v>1526</v>
      </c>
      <c r="T19" s="12" t="s">
        <v>1969</v>
      </c>
      <c r="U19" s="12" t="s">
        <v>1526</v>
      </c>
      <c r="V19" s="12" t="s">
        <v>1974</v>
      </c>
      <c r="W19" s="19" t="s">
        <v>2832</v>
      </c>
      <c r="X19" s="19" t="s">
        <v>2834</v>
      </c>
      <c r="Y19" s="19" t="s">
        <v>2835</v>
      </c>
      <c r="Z19" s="19" t="s">
        <v>2838</v>
      </c>
      <c r="AA19" s="20">
        <v>48.0</v>
      </c>
      <c r="AB19" s="19" t="s">
        <v>2654</v>
      </c>
      <c r="AC19" s="19" t="s">
        <v>2656</v>
      </c>
      <c r="AD19" s="19" t="s">
        <v>2657</v>
      </c>
      <c r="AE19" s="19" t="s">
        <v>2659</v>
      </c>
      <c r="AF19" s="19" t="s">
        <v>2660</v>
      </c>
    </row>
    <row r="20" ht="141.0" customHeight="1">
      <c r="A20" s="12" t="s">
        <v>2662</v>
      </c>
      <c r="B20" s="12" t="s">
        <v>2855</v>
      </c>
      <c r="C20" s="12" t="s">
        <v>2663</v>
      </c>
      <c r="D20" s="12" t="s">
        <v>1951</v>
      </c>
      <c r="E20" s="12" t="s">
        <v>1951</v>
      </c>
      <c r="F20" s="12" t="s">
        <v>1953</v>
      </c>
      <c r="G20" s="12" t="s">
        <v>1757</v>
      </c>
      <c r="H20" s="12" t="s">
        <v>2669</v>
      </c>
      <c r="I20" s="12" t="s">
        <v>2287</v>
      </c>
      <c r="J20" s="12" t="s">
        <v>2668</v>
      </c>
      <c r="K20" s="12" t="s">
        <v>2685</v>
      </c>
      <c r="L20" s="12" t="s">
        <v>2870</v>
      </c>
      <c r="M20" s="12" t="s">
        <v>1959</v>
      </c>
      <c r="N20" s="12" t="s">
        <v>2876</v>
      </c>
      <c r="O20" s="12" t="s">
        <v>1792</v>
      </c>
      <c r="P20" s="12" t="s">
        <v>1526</v>
      </c>
      <c r="Q20" s="12" t="s">
        <v>1526</v>
      </c>
      <c r="R20" s="12" t="s">
        <v>1526</v>
      </c>
      <c r="S20" s="12" t="s">
        <v>1526</v>
      </c>
      <c r="T20" s="12" t="s">
        <v>1969</v>
      </c>
      <c r="U20" s="12" t="s">
        <v>1526</v>
      </c>
      <c r="V20" s="12" t="s">
        <v>1974</v>
      </c>
      <c r="W20" s="19" t="s">
        <v>2892</v>
      </c>
      <c r="X20" s="19" t="s">
        <v>2900</v>
      </c>
      <c r="Y20" s="19" t="s">
        <v>2906</v>
      </c>
      <c r="Z20" s="19" t="s">
        <v>2907</v>
      </c>
      <c r="AA20" s="20">
        <v>48.0</v>
      </c>
      <c r="AB20" s="19" t="s">
        <v>2654</v>
      </c>
      <c r="AC20" s="19" t="s">
        <v>2688</v>
      </c>
      <c r="AD20" s="19" t="s">
        <v>2657</v>
      </c>
      <c r="AE20" s="19" t="s">
        <v>2690</v>
      </c>
      <c r="AF20" s="19" t="s">
        <v>2691</v>
      </c>
    </row>
    <row r="21" ht="246.0" customHeight="1">
      <c r="A21" s="12" t="s">
        <v>2693</v>
      </c>
      <c r="B21" s="12" t="s">
        <v>2930</v>
      </c>
      <c r="C21" s="12" t="s">
        <v>2694</v>
      </c>
      <c r="D21" s="12" t="s">
        <v>1951</v>
      </c>
      <c r="E21" s="12" t="s">
        <v>2933</v>
      </c>
      <c r="F21" s="12" t="s">
        <v>1754</v>
      </c>
      <c r="G21" s="12" t="s">
        <v>1757</v>
      </c>
      <c r="H21" s="12" t="s">
        <v>2938</v>
      </c>
      <c r="I21" s="12" t="s">
        <v>2702</v>
      </c>
      <c r="J21" s="12" t="s">
        <v>2942</v>
      </c>
      <c r="K21" s="12" t="s">
        <v>2716</v>
      </c>
      <c r="L21" s="12" t="s">
        <v>2945</v>
      </c>
      <c r="M21" s="12" t="s">
        <v>2948</v>
      </c>
      <c r="N21" s="12" t="s">
        <v>2952</v>
      </c>
      <c r="O21" s="12" t="s">
        <v>1792</v>
      </c>
      <c r="P21" s="12" t="s">
        <v>1526</v>
      </c>
      <c r="Q21" s="12" t="s">
        <v>1526</v>
      </c>
      <c r="R21" s="12" t="s">
        <v>1526</v>
      </c>
      <c r="S21" s="12" t="s">
        <v>1526</v>
      </c>
      <c r="T21" s="12" t="s">
        <v>2965</v>
      </c>
      <c r="U21" s="12" t="s">
        <v>2969</v>
      </c>
      <c r="V21" s="12" t="s">
        <v>2973</v>
      </c>
      <c r="W21" s="19" t="s">
        <v>2975</v>
      </c>
      <c r="X21" s="19" t="s">
        <v>2978</v>
      </c>
      <c r="Y21" s="19" t="s">
        <v>2983</v>
      </c>
      <c r="Z21" s="19" t="s">
        <v>2985</v>
      </c>
      <c r="AA21" s="20">
        <v>45.0</v>
      </c>
      <c r="AB21" s="19" t="s">
        <v>2718</v>
      </c>
      <c r="AC21" s="19" t="s">
        <v>2084</v>
      </c>
      <c r="AD21" s="19" t="s">
        <v>1350</v>
      </c>
      <c r="AE21" s="19" t="s">
        <v>2719</v>
      </c>
      <c r="AF21" s="19" t="s">
        <v>2720</v>
      </c>
    </row>
    <row r="22" ht="141.0" customHeight="1">
      <c r="A22" s="12" t="s">
        <v>3012</v>
      </c>
      <c r="B22" s="12" t="s">
        <v>3014</v>
      </c>
      <c r="C22" s="12" t="s">
        <v>3020</v>
      </c>
      <c r="D22" s="12" t="s">
        <v>1951</v>
      </c>
      <c r="E22" s="12" t="s">
        <v>3023</v>
      </c>
      <c r="F22" s="12" t="s">
        <v>1754</v>
      </c>
      <c r="G22" s="12" t="s">
        <v>1757</v>
      </c>
      <c r="H22" s="12" t="s">
        <v>3025</v>
      </c>
      <c r="I22" s="12" t="s">
        <v>3026</v>
      </c>
      <c r="J22" s="12" t="s">
        <v>3027</v>
      </c>
      <c r="K22" s="12" t="s">
        <v>3030</v>
      </c>
      <c r="L22" s="12" t="s">
        <v>3032</v>
      </c>
      <c r="M22" s="12" t="s">
        <v>3039</v>
      </c>
      <c r="N22" s="12" t="s">
        <v>3044</v>
      </c>
      <c r="O22" s="12" t="s">
        <v>1792</v>
      </c>
      <c r="P22" s="12" t="s">
        <v>1526</v>
      </c>
      <c r="Q22" s="12" t="s">
        <v>1526</v>
      </c>
      <c r="R22" s="12" t="s">
        <v>1526</v>
      </c>
      <c r="S22" s="12" t="s">
        <v>1526</v>
      </c>
      <c r="T22" s="12" t="s">
        <v>3048</v>
      </c>
      <c r="U22" s="12" t="s">
        <v>3049</v>
      </c>
      <c r="V22" s="12" t="s">
        <v>3050</v>
      </c>
      <c r="W22" s="19" t="s">
        <v>3053</v>
      </c>
      <c r="X22" s="19" t="s">
        <v>3056</v>
      </c>
      <c r="Y22" s="19" t="s">
        <v>3060</v>
      </c>
      <c r="Z22" s="19" t="s">
        <v>3068</v>
      </c>
      <c r="AA22" s="20">
        <v>42.0</v>
      </c>
      <c r="AB22" s="19" t="s">
        <v>2202</v>
      </c>
      <c r="AC22" s="19" t="s">
        <v>2084</v>
      </c>
      <c r="AD22" s="19" t="s">
        <v>1320</v>
      </c>
      <c r="AE22" s="19" t="s">
        <v>3076</v>
      </c>
      <c r="AF22" s="19" t="s">
        <v>2207</v>
      </c>
    </row>
    <row r="23" ht="186.0" customHeight="1">
      <c r="A23" s="12" t="s">
        <v>2236</v>
      </c>
      <c r="B23" s="12" t="s">
        <v>3089</v>
      </c>
      <c r="C23" s="12" t="s">
        <v>2239</v>
      </c>
      <c r="D23" s="12" t="s">
        <v>1742</v>
      </c>
      <c r="E23" s="12" t="s">
        <v>1747</v>
      </c>
      <c r="F23" s="12" t="s">
        <v>1754</v>
      </c>
      <c r="G23" s="12" t="s">
        <v>1757</v>
      </c>
      <c r="H23" s="12" t="s">
        <v>2779</v>
      </c>
      <c r="I23" s="12" t="s">
        <v>2780</v>
      </c>
      <c r="J23" s="12" t="s">
        <v>3100</v>
      </c>
      <c r="K23" s="12" t="s">
        <v>2807</v>
      </c>
      <c r="L23" s="12" t="s">
        <v>3101</v>
      </c>
      <c r="M23" s="12" t="s">
        <v>3102</v>
      </c>
      <c r="N23" s="12" t="s">
        <v>3103</v>
      </c>
      <c r="O23" s="12" t="s">
        <v>1792</v>
      </c>
      <c r="P23" s="12" t="s">
        <v>1526</v>
      </c>
      <c r="Q23" s="12" t="s">
        <v>1526</v>
      </c>
      <c r="R23" s="12" t="s">
        <v>1526</v>
      </c>
      <c r="S23" s="12" t="s">
        <v>1526</v>
      </c>
      <c r="T23" s="12" t="s">
        <v>3113</v>
      </c>
      <c r="U23" s="12" t="s">
        <v>3115</v>
      </c>
      <c r="V23" s="12" t="s">
        <v>3116</v>
      </c>
      <c r="W23" s="19" t="s">
        <v>3117</v>
      </c>
      <c r="X23" s="19" t="s">
        <v>3118</v>
      </c>
      <c r="Y23" s="19" t="s">
        <v>3119</v>
      </c>
      <c r="Z23" s="19" t="s">
        <v>3135</v>
      </c>
      <c r="AA23" s="20">
        <v>42.0</v>
      </c>
      <c r="AB23" s="19" t="s">
        <v>2202</v>
      </c>
      <c r="AC23" s="19" t="s">
        <v>2262</v>
      </c>
      <c r="AD23" s="19" t="s">
        <v>2204</v>
      </c>
      <c r="AE23" s="19" t="s">
        <v>2264</v>
      </c>
      <c r="AF23" s="19" t="s">
        <v>2266</v>
      </c>
    </row>
    <row r="24" ht="194.25" customHeight="1">
      <c r="A24" s="12" t="s">
        <v>2209</v>
      </c>
      <c r="B24" s="12" t="s">
        <v>3151</v>
      </c>
      <c r="C24" s="12" t="s">
        <v>2213</v>
      </c>
      <c r="D24" s="12" t="s">
        <v>1951</v>
      </c>
      <c r="E24" s="12" t="s">
        <v>1951</v>
      </c>
      <c r="F24" s="12" t="s">
        <v>1953</v>
      </c>
      <c r="G24" s="12" t="s">
        <v>1757</v>
      </c>
      <c r="H24" s="12" t="s">
        <v>2749</v>
      </c>
      <c r="I24" s="12" t="s">
        <v>2750</v>
      </c>
      <c r="J24" s="12" t="s">
        <v>2217</v>
      </c>
      <c r="K24" s="12" t="s">
        <v>2766</v>
      </c>
      <c r="L24" s="12" t="s">
        <v>3168</v>
      </c>
      <c r="M24" s="12" t="s">
        <v>3172</v>
      </c>
      <c r="N24" s="12" t="s">
        <v>3177</v>
      </c>
      <c r="O24" s="12" t="s">
        <v>1792</v>
      </c>
      <c r="P24" s="12" t="s">
        <v>1526</v>
      </c>
      <c r="Q24" s="12" t="s">
        <v>1526</v>
      </c>
      <c r="R24" s="12" t="s">
        <v>1526</v>
      </c>
      <c r="S24" s="12" t="s">
        <v>1526</v>
      </c>
      <c r="T24" s="12" t="s">
        <v>1969</v>
      </c>
      <c r="U24" s="12" t="s">
        <v>1526</v>
      </c>
      <c r="V24" s="12" t="s">
        <v>1974</v>
      </c>
      <c r="W24" s="19" t="s">
        <v>3190</v>
      </c>
      <c r="X24" s="19" t="s">
        <v>3193</v>
      </c>
      <c r="Y24" s="19" t="s">
        <v>3198</v>
      </c>
      <c r="Z24" s="19" t="s">
        <v>3203</v>
      </c>
      <c r="AA24" s="20">
        <v>42.0</v>
      </c>
      <c r="AB24" s="19" t="s">
        <v>2202</v>
      </c>
      <c r="AC24" s="19" t="s">
        <v>2084</v>
      </c>
      <c r="AD24" s="19" t="s">
        <v>1320</v>
      </c>
      <c r="AE24" s="19" t="s">
        <v>2233</v>
      </c>
      <c r="AF24" s="19" t="s">
        <v>2207</v>
      </c>
    </row>
    <row r="25" ht="180.75" customHeight="1">
      <c r="A25" s="12" t="s">
        <v>2187</v>
      </c>
      <c r="B25" s="12" t="s">
        <v>3089</v>
      </c>
      <c r="C25" s="12" t="s">
        <v>2189</v>
      </c>
      <c r="D25" s="12" t="s">
        <v>3221</v>
      </c>
      <c r="E25" s="12" t="s">
        <v>3227</v>
      </c>
      <c r="F25" s="12" t="s">
        <v>1754</v>
      </c>
      <c r="G25" s="12" t="s">
        <v>1757</v>
      </c>
      <c r="H25" s="12" t="s">
        <v>2727</v>
      </c>
      <c r="I25" s="12" t="s">
        <v>2728</v>
      </c>
      <c r="J25" s="12" t="s">
        <v>3234</v>
      </c>
      <c r="K25" s="12" t="s">
        <v>2745</v>
      </c>
      <c r="L25" s="12" t="s">
        <v>3238</v>
      </c>
      <c r="M25" s="12" t="s">
        <v>3240</v>
      </c>
      <c r="N25" s="12" t="s">
        <v>3241</v>
      </c>
      <c r="O25" s="12" t="s">
        <v>1792</v>
      </c>
      <c r="P25" s="12" t="s">
        <v>1526</v>
      </c>
      <c r="Q25" s="12" t="s">
        <v>1526</v>
      </c>
      <c r="R25" s="12" t="s">
        <v>1526</v>
      </c>
      <c r="S25" s="12" t="s">
        <v>1526</v>
      </c>
      <c r="T25" s="12" t="s">
        <v>3248</v>
      </c>
      <c r="U25" s="12" t="s">
        <v>3251</v>
      </c>
      <c r="V25" s="12" t="s">
        <v>3254</v>
      </c>
      <c r="W25" s="19" t="s">
        <v>3257</v>
      </c>
      <c r="X25" s="19" t="s">
        <v>3259</v>
      </c>
      <c r="Y25" s="19" t="s">
        <v>3260</v>
      </c>
      <c r="Z25" s="19" t="s">
        <v>3261</v>
      </c>
      <c r="AA25" s="20">
        <v>42.0</v>
      </c>
      <c r="AB25" s="19" t="s">
        <v>2202</v>
      </c>
      <c r="AC25" s="19" t="s">
        <v>2084</v>
      </c>
      <c r="AD25" s="19" t="s">
        <v>2204</v>
      </c>
      <c r="AE25" s="19" t="s">
        <v>2206</v>
      </c>
      <c r="AF25" s="19" t="s">
        <v>2207</v>
      </c>
    </row>
    <row r="26" ht="220.5" customHeight="1">
      <c r="A26" s="12" t="s">
        <v>3276</v>
      </c>
      <c r="B26" s="12" t="s">
        <v>3014</v>
      </c>
      <c r="C26" s="12" t="s">
        <v>3279</v>
      </c>
      <c r="D26" s="12" t="s">
        <v>1951</v>
      </c>
      <c r="E26" s="12" t="s">
        <v>1951</v>
      </c>
      <c r="F26" s="12" t="s">
        <v>1953</v>
      </c>
      <c r="G26" s="12" t="s">
        <v>1757</v>
      </c>
      <c r="H26" s="12" t="s">
        <v>3282</v>
      </c>
      <c r="I26" s="12" t="s">
        <v>3283</v>
      </c>
      <c r="J26" s="12" t="s">
        <v>3285</v>
      </c>
      <c r="K26" s="12" t="s">
        <v>3288</v>
      </c>
      <c r="L26" s="12" t="s">
        <v>3291</v>
      </c>
      <c r="M26" s="12" t="s">
        <v>3294</v>
      </c>
      <c r="N26" s="12" t="s">
        <v>3299</v>
      </c>
      <c r="O26" s="12" t="s">
        <v>1792</v>
      </c>
      <c r="P26" s="12" t="s">
        <v>1526</v>
      </c>
      <c r="Q26" s="12" t="s">
        <v>1526</v>
      </c>
      <c r="R26" s="12" t="s">
        <v>1526</v>
      </c>
      <c r="S26" s="12" t="s">
        <v>1526</v>
      </c>
      <c r="T26" s="12" t="s">
        <v>1969</v>
      </c>
      <c r="U26" s="12" t="s">
        <v>1526</v>
      </c>
      <c r="V26" s="12" t="s">
        <v>1974</v>
      </c>
      <c r="W26" s="19" t="s">
        <v>1931</v>
      </c>
      <c r="X26" s="19" t="s">
        <v>3307</v>
      </c>
      <c r="Y26" s="19" t="s">
        <v>3310</v>
      </c>
      <c r="Z26" s="19" t="s">
        <v>3313</v>
      </c>
      <c r="AA26" s="20">
        <v>42.0</v>
      </c>
      <c r="AB26" s="19" t="s">
        <v>2202</v>
      </c>
      <c r="AC26" s="19" t="s">
        <v>2084</v>
      </c>
      <c r="AD26" s="19" t="s">
        <v>1320</v>
      </c>
      <c r="AE26" s="19" t="s">
        <v>3325</v>
      </c>
      <c r="AF26" s="19" t="s">
        <v>2207</v>
      </c>
    </row>
    <row r="27" ht="194.25" customHeight="1">
      <c r="A27" s="12" t="s">
        <v>3343</v>
      </c>
      <c r="B27" s="12" t="s">
        <v>3344</v>
      </c>
      <c r="C27" s="12" t="s">
        <v>3346</v>
      </c>
      <c r="D27" s="12" t="s">
        <v>1951</v>
      </c>
      <c r="E27" s="12" t="s">
        <v>3347</v>
      </c>
      <c r="F27" s="12" t="s">
        <v>1754</v>
      </c>
      <c r="G27" s="12" t="s">
        <v>1757</v>
      </c>
      <c r="H27" s="12" t="s">
        <v>3350</v>
      </c>
      <c r="I27" s="12" t="s">
        <v>3351</v>
      </c>
      <c r="J27" s="12" t="s">
        <v>3353</v>
      </c>
      <c r="K27" s="12" t="s">
        <v>3355</v>
      </c>
      <c r="L27" s="12" t="s">
        <v>3358</v>
      </c>
      <c r="M27" s="12" t="s">
        <v>3361</v>
      </c>
      <c r="N27" s="12" t="s">
        <v>3367</v>
      </c>
      <c r="O27" s="12" t="s">
        <v>1792</v>
      </c>
      <c r="P27" s="12" t="s">
        <v>1526</v>
      </c>
      <c r="Q27" s="12" t="s">
        <v>1526</v>
      </c>
      <c r="R27" s="12" t="s">
        <v>1526</v>
      </c>
      <c r="S27" s="12" t="s">
        <v>1526</v>
      </c>
      <c r="T27" s="12" t="s">
        <v>3373</v>
      </c>
      <c r="U27" s="12" t="s">
        <v>3374</v>
      </c>
      <c r="V27" s="12" t="s">
        <v>3375</v>
      </c>
      <c r="W27" s="19" t="s">
        <v>1931</v>
      </c>
      <c r="X27" s="19" t="s">
        <v>3379</v>
      </c>
      <c r="Y27" s="19" t="s">
        <v>3380</v>
      </c>
      <c r="Z27" s="19" t="s">
        <v>3383</v>
      </c>
      <c r="AA27" s="20">
        <v>42.0</v>
      </c>
      <c r="AB27" s="19" t="s">
        <v>2202</v>
      </c>
      <c r="AC27" s="19" t="s">
        <v>2084</v>
      </c>
      <c r="AD27" s="19" t="s">
        <v>1320</v>
      </c>
      <c r="AE27" s="19" t="s">
        <v>3388</v>
      </c>
      <c r="AF27" s="19" t="s">
        <v>1353</v>
      </c>
    </row>
    <row r="28" ht="216.0" customHeight="1">
      <c r="A28" s="12" t="s">
        <v>3399</v>
      </c>
      <c r="B28" s="12" t="s">
        <v>3403</v>
      </c>
      <c r="C28" s="12" t="s">
        <v>3404</v>
      </c>
      <c r="D28" s="12" t="s">
        <v>1951</v>
      </c>
      <c r="E28" s="12" t="s">
        <v>3347</v>
      </c>
      <c r="F28" s="12" t="s">
        <v>1754</v>
      </c>
      <c r="G28" s="12" t="s">
        <v>1757</v>
      </c>
      <c r="H28" s="12" t="s">
        <v>3408</v>
      </c>
      <c r="I28" s="12" t="s">
        <v>3410</v>
      </c>
      <c r="J28" s="12" t="s">
        <v>3412</v>
      </c>
      <c r="K28" s="12" t="s">
        <v>3413</v>
      </c>
      <c r="L28" s="12" t="s">
        <v>3414</v>
      </c>
      <c r="M28" s="12" t="s">
        <v>3415</v>
      </c>
      <c r="N28" s="12" t="s">
        <v>3416</v>
      </c>
      <c r="O28" s="12" t="s">
        <v>1792</v>
      </c>
      <c r="P28" s="12" t="s">
        <v>1526</v>
      </c>
      <c r="Q28" s="12" t="s">
        <v>1526</v>
      </c>
      <c r="R28" s="12" t="s">
        <v>1526</v>
      </c>
      <c r="S28" s="12" t="s">
        <v>1526</v>
      </c>
      <c r="T28" s="12" t="s">
        <v>3425</v>
      </c>
      <c r="U28" s="12" t="s">
        <v>3374</v>
      </c>
      <c r="V28" s="12" t="s">
        <v>3429</v>
      </c>
      <c r="W28" s="19" t="s">
        <v>1931</v>
      </c>
      <c r="X28" s="19" t="s">
        <v>3430</v>
      </c>
      <c r="Y28" s="19" t="s">
        <v>3432</v>
      </c>
      <c r="Z28" s="19" t="s">
        <v>3433</v>
      </c>
      <c r="AA28" s="20">
        <v>42.0</v>
      </c>
      <c r="AB28" s="19" t="s">
        <v>2202</v>
      </c>
      <c r="AC28" s="19" t="s">
        <v>2084</v>
      </c>
      <c r="AD28" s="19" t="s">
        <v>1320</v>
      </c>
      <c r="AE28" s="19" t="s">
        <v>3436</v>
      </c>
      <c r="AF28" s="19" t="s">
        <v>1353</v>
      </c>
    </row>
    <row r="29" ht="231.0" customHeight="1">
      <c r="A29" s="12" t="s">
        <v>2950</v>
      </c>
      <c r="B29" s="12" t="s">
        <v>3445</v>
      </c>
      <c r="C29" s="12" t="s">
        <v>2951</v>
      </c>
      <c r="D29" s="12" t="s">
        <v>3446</v>
      </c>
      <c r="E29" s="12" t="s">
        <v>3448</v>
      </c>
      <c r="F29" s="12" t="s">
        <v>1754</v>
      </c>
      <c r="G29" s="12" t="s">
        <v>1757</v>
      </c>
      <c r="H29" s="12" t="s">
        <v>3450</v>
      </c>
      <c r="I29" s="12" t="s">
        <v>2962</v>
      </c>
      <c r="J29" s="12" t="s">
        <v>3456</v>
      </c>
      <c r="K29" s="12" t="s">
        <v>2980</v>
      </c>
      <c r="L29" s="12" t="s">
        <v>3459</v>
      </c>
      <c r="M29" s="12" t="s">
        <v>3461</v>
      </c>
      <c r="N29" s="12" t="s">
        <v>3463</v>
      </c>
      <c r="O29" s="12" t="s">
        <v>1792</v>
      </c>
      <c r="P29" s="12" t="s">
        <v>3464</v>
      </c>
      <c r="Q29" s="12" t="s">
        <v>3466</v>
      </c>
      <c r="R29" s="12" t="s">
        <v>3468</v>
      </c>
      <c r="S29" s="12" t="s">
        <v>3469</v>
      </c>
      <c r="T29" s="12" t="s">
        <v>3473</v>
      </c>
      <c r="U29" s="12" t="s">
        <v>3478</v>
      </c>
      <c r="V29" s="12" t="s">
        <v>3481</v>
      </c>
      <c r="W29" s="19" t="s">
        <v>1931</v>
      </c>
      <c r="X29" s="19" t="s">
        <v>3485</v>
      </c>
      <c r="Y29" s="19" t="s">
        <v>3487</v>
      </c>
      <c r="Z29" s="19" t="s">
        <v>3488</v>
      </c>
      <c r="AA29" s="20">
        <v>42.0</v>
      </c>
      <c r="AB29" s="19" t="s">
        <v>2202</v>
      </c>
      <c r="AC29" s="19" t="s">
        <v>2084</v>
      </c>
      <c r="AD29" s="19" t="s">
        <v>1320</v>
      </c>
      <c r="AE29" s="19" t="s">
        <v>2984</v>
      </c>
      <c r="AF29" s="19" t="s">
        <v>1353</v>
      </c>
    </row>
    <row r="30" ht="220.5" customHeight="1">
      <c r="A30" s="12" t="s">
        <v>506</v>
      </c>
      <c r="B30" s="12" t="s">
        <v>3505</v>
      </c>
      <c r="C30" s="12" t="s">
        <v>507</v>
      </c>
      <c r="D30" s="12" t="s">
        <v>1898</v>
      </c>
      <c r="E30" s="12" t="s">
        <v>3509</v>
      </c>
      <c r="F30" s="12" t="s">
        <v>1754</v>
      </c>
      <c r="G30" s="12" t="s">
        <v>1757</v>
      </c>
      <c r="H30" s="12" t="s">
        <v>3452</v>
      </c>
      <c r="I30" s="12" t="s">
        <v>3453</v>
      </c>
      <c r="J30" s="12" t="s">
        <v>1921</v>
      </c>
      <c r="K30" s="12" t="s">
        <v>1922</v>
      </c>
      <c r="L30" s="12" t="s">
        <v>3519</v>
      </c>
      <c r="M30" s="12" t="s">
        <v>3523</v>
      </c>
      <c r="N30" s="12" t="s">
        <v>3524</v>
      </c>
      <c r="O30" s="12" t="s">
        <v>1792</v>
      </c>
      <c r="P30" s="12" t="s">
        <v>1526</v>
      </c>
      <c r="Q30" s="12" t="s">
        <v>1526</v>
      </c>
      <c r="R30" s="12" t="s">
        <v>1526</v>
      </c>
      <c r="S30" s="12" t="s">
        <v>1526</v>
      </c>
      <c r="T30" s="12" t="s">
        <v>3528</v>
      </c>
      <c r="U30" s="12" t="s">
        <v>3532</v>
      </c>
      <c r="V30" s="12" t="s">
        <v>3534</v>
      </c>
      <c r="W30" s="19" t="s">
        <v>3537</v>
      </c>
      <c r="X30" s="19" t="s">
        <v>3541</v>
      </c>
      <c r="Y30" s="19" t="s">
        <v>3545</v>
      </c>
      <c r="Z30" s="19" t="s">
        <v>3550</v>
      </c>
      <c r="AA30" s="20">
        <v>42.0</v>
      </c>
      <c r="AB30" s="19" t="s">
        <v>2202</v>
      </c>
      <c r="AC30" s="19" t="s">
        <v>2084</v>
      </c>
      <c r="AD30" s="19" t="s">
        <v>1320</v>
      </c>
      <c r="AE30" s="19" t="s">
        <v>3470</v>
      </c>
      <c r="AF30" s="19" t="s">
        <v>2207</v>
      </c>
    </row>
    <row r="31" ht="207.0" customHeight="1">
      <c r="A31" s="12" t="s">
        <v>2650</v>
      </c>
      <c r="B31" s="12" t="s">
        <v>3571</v>
      </c>
      <c r="C31" s="12" t="s">
        <v>2652</v>
      </c>
      <c r="D31" s="12" t="s">
        <v>1898</v>
      </c>
      <c r="E31" s="12" t="s">
        <v>1905</v>
      </c>
      <c r="F31" s="12" t="s">
        <v>1754</v>
      </c>
      <c r="G31" s="12" t="s">
        <v>1757</v>
      </c>
      <c r="H31" s="12" t="s">
        <v>2814</v>
      </c>
      <c r="I31" s="12" t="s">
        <v>2815</v>
      </c>
      <c r="J31" s="12" t="s">
        <v>1921</v>
      </c>
      <c r="K31" s="12" t="s">
        <v>1922</v>
      </c>
      <c r="L31" s="12" t="s">
        <v>3590</v>
      </c>
      <c r="M31" s="12" t="s">
        <v>1959</v>
      </c>
      <c r="N31" s="12" t="s">
        <v>3594</v>
      </c>
      <c r="O31" s="12" t="s">
        <v>1792</v>
      </c>
      <c r="P31" s="12" t="s">
        <v>1526</v>
      </c>
      <c r="Q31" s="12" t="s">
        <v>1526</v>
      </c>
      <c r="R31" s="12" t="s">
        <v>1526</v>
      </c>
      <c r="S31" s="12" t="s">
        <v>1526</v>
      </c>
      <c r="T31" s="12" t="s">
        <v>1928</v>
      </c>
      <c r="U31" s="12" t="s">
        <v>3601</v>
      </c>
      <c r="V31" s="12" t="s">
        <v>1930</v>
      </c>
      <c r="W31" s="19" t="s">
        <v>3608</v>
      </c>
      <c r="X31" s="19" t="s">
        <v>3613</v>
      </c>
      <c r="Y31" s="19" t="s">
        <v>3615</v>
      </c>
      <c r="Z31" s="19" t="s">
        <v>3616</v>
      </c>
      <c r="AA31" s="20">
        <v>42.0</v>
      </c>
      <c r="AB31" s="19" t="s">
        <v>2202</v>
      </c>
      <c r="AC31" s="19" t="s">
        <v>2084</v>
      </c>
      <c r="AD31" s="19" t="s">
        <v>2204</v>
      </c>
      <c r="AE31" s="19" t="s">
        <v>2665</v>
      </c>
      <c r="AF31" s="19" t="s">
        <v>2666</v>
      </c>
    </row>
    <row r="32" ht="171.0" customHeight="1">
      <c r="A32" s="12" t="s">
        <v>2734</v>
      </c>
      <c r="B32" s="12" t="s">
        <v>3630</v>
      </c>
      <c r="C32" s="12" t="s">
        <v>2736</v>
      </c>
      <c r="D32" s="12" t="s">
        <v>1898</v>
      </c>
      <c r="E32" s="12" t="s">
        <v>2747</v>
      </c>
      <c r="F32" s="12" t="s">
        <v>1754</v>
      </c>
      <c r="G32" s="12" t="s">
        <v>1757</v>
      </c>
      <c r="H32" s="12" t="s">
        <v>2826</v>
      </c>
      <c r="I32" s="12" t="s">
        <v>2827</v>
      </c>
      <c r="J32" s="12" t="s">
        <v>1921</v>
      </c>
      <c r="K32" s="12" t="s">
        <v>1922</v>
      </c>
      <c r="L32" s="12" t="s">
        <v>3648</v>
      </c>
      <c r="M32" s="12" t="s">
        <v>1959</v>
      </c>
      <c r="N32" s="12" t="s">
        <v>3650</v>
      </c>
      <c r="O32" s="12" t="s">
        <v>1792</v>
      </c>
      <c r="P32" s="12" t="s">
        <v>1526</v>
      </c>
      <c r="Q32" s="12" t="s">
        <v>1526</v>
      </c>
      <c r="R32" s="12" t="s">
        <v>1526</v>
      </c>
      <c r="S32" s="12" t="s">
        <v>1526</v>
      </c>
      <c r="T32" s="12" t="s">
        <v>3663</v>
      </c>
      <c r="U32" s="12" t="s">
        <v>3667</v>
      </c>
      <c r="V32" s="12" t="s">
        <v>3669</v>
      </c>
      <c r="W32" s="19" t="s">
        <v>3672</v>
      </c>
      <c r="X32" s="19" t="s">
        <v>3676</v>
      </c>
      <c r="Y32" s="19" t="s">
        <v>3680</v>
      </c>
      <c r="Z32" s="19" t="s">
        <v>3683</v>
      </c>
      <c r="AA32" s="20">
        <v>42.0</v>
      </c>
      <c r="AB32" s="19" t="s">
        <v>2202</v>
      </c>
      <c r="AC32" s="19" t="s">
        <v>2084</v>
      </c>
      <c r="AD32" s="19" t="s">
        <v>1320</v>
      </c>
      <c r="AE32" s="19" t="s">
        <v>2740</v>
      </c>
      <c r="AF32" s="19" t="s">
        <v>2207</v>
      </c>
    </row>
    <row r="33" ht="171.0" customHeight="1">
      <c r="A33" s="12" t="s">
        <v>3471</v>
      </c>
      <c r="B33" s="12" t="s">
        <v>3710</v>
      </c>
      <c r="C33" s="12" t="s">
        <v>3472</v>
      </c>
      <c r="D33" s="12" t="s">
        <v>1951</v>
      </c>
      <c r="E33" s="12" t="s">
        <v>1951</v>
      </c>
      <c r="F33" s="12" t="s">
        <v>1953</v>
      </c>
      <c r="G33" s="12" t="s">
        <v>1757</v>
      </c>
      <c r="H33" s="12" t="s">
        <v>3475</v>
      </c>
      <c r="I33" s="12" t="s">
        <v>3476</v>
      </c>
      <c r="J33" s="12" t="s">
        <v>1921</v>
      </c>
      <c r="K33" s="12" t="s">
        <v>1922</v>
      </c>
      <c r="L33" s="12" t="s">
        <v>3731</v>
      </c>
      <c r="M33" s="12" t="s">
        <v>1959</v>
      </c>
      <c r="N33" s="12" t="s">
        <v>3737</v>
      </c>
      <c r="O33" s="12" t="s">
        <v>1792</v>
      </c>
      <c r="P33" s="12" t="s">
        <v>1526</v>
      </c>
      <c r="Q33" s="12" t="s">
        <v>1526</v>
      </c>
      <c r="R33" s="12" t="s">
        <v>1526</v>
      </c>
      <c r="S33" s="12" t="s">
        <v>1526</v>
      </c>
      <c r="T33" s="12" t="s">
        <v>1969</v>
      </c>
      <c r="U33" s="12" t="s">
        <v>1526</v>
      </c>
      <c r="V33" s="12" t="s">
        <v>1974</v>
      </c>
      <c r="W33" s="19" t="s">
        <v>3757</v>
      </c>
      <c r="X33" s="19" t="s">
        <v>3760</v>
      </c>
      <c r="Y33" s="19" t="s">
        <v>3762</v>
      </c>
      <c r="Z33" s="19" t="s">
        <v>3764</v>
      </c>
      <c r="AA33" s="20">
        <v>42.0</v>
      </c>
      <c r="AB33" s="19" t="s">
        <v>2202</v>
      </c>
      <c r="AC33" s="19" t="s">
        <v>2084</v>
      </c>
      <c r="AD33" s="19" t="s">
        <v>1320</v>
      </c>
      <c r="AE33" s="19" t="s">
        <v>3492</v>
      </c>
      <c r="AF33" s="19" t="s">
        <v>2207</v>
      </c>
    </row>
    <row r="34" ht="171.0" customHeight="1">
      <c r="A34" s="12" t="s">
        <v>3790</v>
      </c>
      <c r="B34" s="12" t="s">
        <v>3793</v>
      </c>
      <c r="C34" s="12" t="s">
        <v>3795</v>
      </c>
      <c r="D34" s="12" t="s">
        <v>1951</v>
      </c>
      <c r="E34" s="12" t="s">
        <v>1951</v>
      </c>
      <c r="F34" s="12" t="s">
        <v>1953</v>
      </c>
      <c r="G34" s="12" t="s">
        <v>1757</v>
      </c>
      <c r="H34" s="12" t="s">
        <v>3803</v>
      </c>
      <c r="I34" s="12" t="s">
        <v>3808</v>
      </c>
      <c r="J34" s="12" t="s">
        <v>1921</v>
      </c>
      <c r="K34" s="12" t="s">
        <v>1922</v>
      </c>
      <c r="L34" s="12" t="s">
        <v>3818</v>
      </c>
      <c r="M34" s="12" t="s">
        <v>1959</v>
      </c>
      <c r="N34" s="12" t="s">
        <v>3823</v>
      </c>
      <c r="O34" s="12" t="s">
        <v>1792</v>
      </c>
      <c r="P34" s="12" t="s">
        <v>1526</v>
      </c>
      <c r="Q34" s="12" t="s">
        <v>1526</v>
      </c>
      <c r="R34" s="12" t="s">
        <v>1526</v>
      </c>
      <c r="S34" s="12" t="s">
        <v>1526</v>
      </c>
      <c r="T34" s="12" t="s">
        <v>1969</v>
      </c>
      <c r="U34" s="12" t="s">
        <v>1526</v>
      </c>
      <c r="V34" s="12" t="s">
        <v>1974</v>
      </c>
      <c r="W34" s="19" t="s">
        <v>3836</v>
      </c>
      <c r="X34" s="19" t="s">
        <v>3840</v>
      </c>
      <c r="Y34" s="19" t="s">
        <v>3846</v>
      </c>
      <c r="Z34" s="19" t="s">
        <v>3853</v>
      </c>
      <c r="AA34" s="20">
        <v>42.0</v>
      </c>
      <c r="AB34" s="19" t="s">
        <v>2202</v>
      </c>
      <c r="AC34" s="19" t="s">
        <v>2084</v>
      </c>
      <c r="AD34" s="19" t="s">
        <v>1320</v>
      </c>
      <c r="AE34" s="19" t="s">
        <v>3860</v>
      </c>
      <c r="AF34" s="19" t="s">
        <v>2207</v>
      </c>
    </row>
    <row r="35" ht="529.5" customHeight="1">
      <c r="A35" s="12" t="s">
        <v>3494</v>
      </c>
      <c r="B35" s="12" t="s">
        <v>3884</v>
      </c>
      <c r="C35" s="12" t="s">
        <v>3495</v>
      </c>
      <c r="D35" s="12" t="s">
        <v>1951</v>
      </c>
      <c r="E35" s="12" t="s">
        <v>1951</v>
      </c>
      <c r="F35" s="12" t="s">
        <v>1953</v>
      </c>
      <c r="G35" s="12" t="s">
        <v>1757</v>
      </c>
      <c r="H35" s="12" t="s">
        <v>3497</v>
      </c>
      <c r="I35" s="12" t="s">
        <v>3498</v>
      </c>
      <c r="J35" s="12" t="s">
        <v>1921</v>
      </c>
      <c r="K35" s="12" t="s">
        <v>1922</v>
      </c>
      <c r="L35" s="12" t="s">
        <v>3919</v>
      </c>
      <c r="M35" s="12" t="s">
        <v>1959</v>
      </c>
      <c r="N35" s="12" t="s">
        <v>3925</v>
      </c>
      <c r="O35" s="12" t="s">
        <v>1792</v>
      </c>
      <c r="P35" s="12" t="s">
        <v>1526</v>
      </c>
      <c r="Q35" s="12" t="s">
        <v>1526</v>
      </c>
      <c r="R35" s="12" t="s">
        <v>1526</v>
      </c>
      <c r="S35" s="12" t="s">
        <v>1526</v>
      </c>
      <c r="T35" s="12" t="s">
        <v>1969</v>
      </c>
      <c r="U35" s="12" t="s">
        <v>1526</v>
      </c>
      <c r="V35" s="12" t="s">
        <v>1974</v>
      </c>
      <c r="W35" s="19" t="s">
        <v>3942</v>
      </c>
      <c r="X35" s="19" t="s">
        <v>3944</v>
      </c>
      <c r="Y35" s="19" t="s">
        <v>3947</v>
      </c>
      <c r="Z35" s="19" t="s">
        <v>3948</v>
      </c>
      <c r="AA35" s="20">
        <v>42.0</v>
      </c>
      <c r="AB35" s="19" t="s">
        <v>2202</v>
      </c>
      <c r="AC35" s="19" t="s">
        <v>2084</v>
      </c>
      <c r="AD35" s="19" t="s">
        <v>1320</v>
      </c>
      <c r="AE35" s="19" t="s">
        <v>3512</v>
      </c>
      <c r="AF35" s="19" t="s">
        <v>2207</v>
      </c>
    </row>
    <row r="36" ht="168.0" customHeight="1">
      <c r="A36" s="12" t="s">
        <v>3900</v>
      </c>
      <c r="B36" s="12" t="s">
        <v>3982</v>
      </c>
      <c r="C36" s="12" t="s">
        <v>3903</v>
      </c>
      <c r="D36" s="12" t="s">
        <v>1951</v>
      </c>
      <c r="E36" s="12" t="s">
        <v>1951</v>
      </c>
      <c r="F36" s="12" t="s">
        <v>1953</v>
      </c>
      <c r="G36" s="12" t="s">
        <v>1757</v>
      </c>
      <c r="H36" s="12" t="s">
        <v>3906</v>
      </c>
      <c r="I36" s="12" t="s">
        <v>3907</v>
      </c>
      <c r="J36" s="12" t="s">
        <v>1921</v>
      </c>
      <c r="K36" s="12" t="s">
        <v>1922</v>
      </c>
      <c r="L36" s="12" t="s">
        <v>3998</v>
      </c>
      <c r="M36" s="12" t="s">
        <v>1959</v>
      </c>
      <c r="N36" s="12" t="s">
        <v>4003</v>
      </c>
      <c r="O36" s="12" t="s">
        <v>1792</v>
      </c>
      <c r="P36" s="12" t="s">
        <v>1526</v>
      </c>
      <c r="Q36" s="12" t="s">
        <v>1526</v>
      </c>
      <c r="R36" s="12" t="s">
        <v>1526</v>
      </c>
      <c r="S36" s="12" t="s">
        <v>1526</v>
      </c>
      <c r="T36" s="12" t="s">
        <v>1969</v>
      </c>
      <c r="U36" s="12" t="s">
        <v>1526</v>
      </c>
      <c r="V36" s="12" t="s">
        <v>1974</v>
      </c>
      <c r="W36" s="19" t="s">
        <v>4021</v>
      </c>
      <c r="X36" s="19" t="s">
        <v>4023</v>
      </c>
      <c r="Y36" s="19" t="s">
        <v>4025</v>
      </c>
      <c r="Z36" s="19" t="s">
        <v>4028</v>
      </c>
      <c r="AA36" s="20">
        <v>42.0</v>
      </c>
      <c r="AB36" s="19" t="s">
        <v>2202</v>
      </c>
      <c r="AC36" s="19" t="s">
        <v>2084</v>
      </c>
      <c r="AD36" s="19" t="s">
        <v>1320</v>
      </c>
      <c r="AE36" s="19" t="s">
        <v>3932</v>
      </c>
      <c r="AF36" s="19" t="s">
        <v>2207</v>
      </c>
    </row>
    <row r="37" ht="156.0" customHeight="1">
      <c r="A37" s="12" t="s">
        <v>3536</v>
      </c>
      <c r="B37" s="12" t="s">
        <v>4052</v>
      </c>
      <c r="C37" s="12" t="s">
        <v>3539</v>
      </c>
      <c r="D37" s="12" t="s">
        <v>1951</v>
      </c>
      <c r="E37" s="12" t="s">
        <v>1951</v>
      </c>
      <c r="F37" s="12" t="s">
        <v>1953</v>
      </c>
      <c r="G37" s="12" t="s">
        <v>1757</v>
      </c>
      <c r="H37" s="12" t="s">
        <v>3544</v>
      </c>
      <c r="I37" s="12" t="s">
        <v>3546</v>
      </c>
      <c r="J37" s="12" t="s">
        <v>4065</v>
      </c>
      <c r="K37" s="12" t="s">
        <v>1922</v>
      </c>
      <c r="L37" s="12" t="s">
        <v>4068</v>
      </c>
      <c r="M37" s="12" t="s">
        <v>1959</v>
      </c>
      <c r="N37" s="12" t="s">
        <v>4074</v>
      </c>
      <c r="O37" s="12" t="s">
        <v>1792</v>
      </c>
      <c r="P37" s="12" t="s">
        <v>1526</v>
      </c>
      <c r="Q37" s="12" t="s">
        <v>1526</v>
      </c>
      <c r="R37" s="12" t="s">
        <v>1526</v>
      </c>
      <c r="S37" s="12" t="s">
        <v>1526</v>
      </c>
      <c r="T37" s="12" t="s">
        <v>1969</v>
      </c>
      <c r="U37" s="12" t="s">
        <v>1526</v>
      </c>
      <c r="V37" s="12" t="s">
        <v>1974</v>
      </c>
      <c r="W37" s="19" t="s">
        <v>4088</v>
      </c>
      <c r="X37" s="19" t="s">
        <v>4089</v>
      </c>
      <c r="Y37" s="19" t="s">
        <v>4092</v>
      </c>
      <c r="Z37" s="19" t="s">
        <v>4095</v>
      </c>
      <c r="AA37" s="20">
        <v>42.0</v>
      </c>
      <c r="AB37" s="19" t="s">
        <v>2202</v>
      </c>
      <c r="AC37" s="19" t="s">
        <v>2084</v>
      </c>
      <c r="AD37" s="19" t="s">
        <v>1320</v>
      </c>
      <c r="AE37" s="19" t="s">
        <v>3560</v>
      </c>
      <c r="AF37" s="19" t="s">
        <v>1353</v>
      </c>
    </row>
    <row r="38" ht="154.5" customHeight="1">
      <c r="A38" s="12" t="s">
        <v>3603</v>
      </c>
      <c r="B38" s="12" t="s">
        <v>4117</v>
      </c>
      <c r="C38" s="12" t="s">
        <v>3604</v>
      </c>
      <c r="D38" s="12" t="s">
        <v>1951</v>
      </c>
      <c r="E38" s="12" t="s">
        <v>1951</v>
      </c>
      <c r="F38" s="12" t="s">
        <v>1953</v>
      </c>
      <c r="G38" s="12" t="s">
        <v>1757</v>
      </c>
      <c r="H38" s="12" t="s">
        <v>3609</v>
      </c>
      <c r="I38" s="12" t="s">
        <v>3611</v>
      </c>
      <c r="J38" s="12" t="s">
        <v>1921</v>
      </c>
      <c r="K38" s="12" t="s">
        <v>1922</v>
      </c>
      <c r="L38" s="12" t="s">
        <v>4133</v>
      </c>
      <c r="M38" s="12" t="s">
        <v>1959</v>
      </c>
      <c r="N38" s="12" t="s">
        <v>4138</v>
      </c>
      <c r="O38" s="12" t="s">
        <v>1792</v>
      </c>
      <c r="P38" s="12" t="s">
        <v>1526</v>
      </c>
      <c r="Q38" s="12" t="s">
        <v>1526</v>
      </c>
      <c r="R38" s="12" t="s">
        <v>1526</v>
      </c>
      <c r="S38" s="12" t="s">
        <v>1526</v>
      </c>
      <c r="T38" s="12" t="s">
        <v>1969</v>
      </c>
      <c r="U38" s="12" t="s">
        <v>1526</v>
      </c>
      <c r="V38" s="12" t="s">
        <v>1974</v>
      </c>
      <c r="W38" s="19" t="s">
        <v>4153</v>
      </c>
      <c r="X38" s="19" t="s">
        <v>4156</v>
      </c>
      <c r="Y38" s="19" t="s">
        <v>4157</v>
      </c>
      <c r="Z38" s="19" t="s">
        <v>4158</v>
      </c>
      <c r="AA38" s="20">
        <v>42.0</v>
      </c>
      <c r="AB38" s="19" t="s">
        <v>2202</v>
      </c>
      <c r="AC38" s="19" t="s">
        <v>2084</v>
      </c>
      <c r="AD38" s="19" t="s">
        <v>1320</v>
      </c>
      <c r="AE38" s="19" t="s">
        <v>3617</v>
      </c>
      <c r="AF38" s="19" t="s">
        <v>2207</v>
      </c>
    </row>
    <row r="39" ht="154.5" customHeight="1">
      <c r="A39" s="12" t="s">
        <v>3867</v>
      </c>
      <c r="B39" s="12" t="s">
        <v>4181</v>
      </c>
      <c r="C39" s="12" t="s">
        <v>3868</v>
      </c>
      <c r="D39" s="12" t="s">
        <v>1951</v>
      </c>
      <c r="E39" s="12" t="s">
        <v>1951</v>
      </c>
      <c r="F39" s="12" t="s">
        <v>1953</v>
      </c>
      <c r="G39" s="12" t="s">
        <v>1757</v>
      </c>
      <c r="H39" s="12" t="s">
        <v>3871</v>
      </c>
      <c r="I39" s="12" t="s">
        <v>3874</v>
      </c>
      <c r="J39" s="12" t="s">
        <v>1921</v>
      </c>
      <c r="K39" s="12" t="s">
        <v>1922</v>
      </c>
      <c r="L39" s="12" t="s">
        <v>4189</v>
      </c>
      <c r="M39" s="12" t="s">
        <v>1959</v>
      </c>
      <c r="N39" s="12" t="s">
        <v>4192</v>
      </c>
      <c r="O39" s="12" t="s">
        <v>1792</v>
      </c>
      <c r="P39" s="12" t="s">
        <v>1526</v>
      </c>
      <c r="Q39" s="12" t="s">
        <v>1526</v>
      </c>
      <c r="R39" s="12" t="s">
        <v>1526</v>
      </c>
      <c r="S39" s="12" t="s">
        <v>1526</v>
      </c>
      <c r="T39" s="12" t="s">
        <v>1969</v>
      </c>
      <c r="U39" s="12" t="s">
        <v>1526</v>
      </c>
      <c r="V39" s="12" t="s">
        <v>1974</v>
      </c>
      <c r="W39" s="19" t="s">
        <v>4200</v>
      </c>
      <c r="X39" s="19" t="s">
        <v>4201</v>
      </c>
      <c r="Y39" s="19" t="s">
        <v>4204</v>
      </c>
      <c r="Z39" s="19" t="s">
        <v>4207</v>
      </c>
      <c r="AA39" s="20">
        <v>42.0</v>
      </c>
      <c r="AB39" s="19" t="s">
        <v>2202</v>
      </c>
      <c r="AC39" s="19" t="s">
        <v>2084</v>
      </c>
      <c r="AD39" s="19" t="s">
        <v>1320</v>
      </c>
      <c r="AE39" s="19" t="s">
        <v>3899</v>
      </c>
      <c r="AF39" s="19" t="s">
        <v>2207</v>
      </c>
    </row>
    <row r="40" ht="168.0" customHeight="1">
      <c r="A40" s="12" t="s">
        <v>3618</v>
      </c>
      <c r="B40" s="12" t="s">
        <v>4218</v>
      </c>
      <c r="C40" s="12" t="s">
        <v>3619</v>
      </c>
      <c r="D40" s="12" t="s">
        <v>1951</v>
      </c>
      <c r="E40" s="12" t="s">
        <v>1951</v>
      </c>
      <c r="F40" s="12" t="s">
        <v>1953</v>
      </c>
      <c r="G40" s="12" t="s">
        <v>1757</v>
      </c>
      <c r="H40" s="12" t="s">
        <v>3620</v>
      </c>
      <c r="I40" s="12" t="s">
        <v>3621</v>
      </c>
      <c r="J40" s="12" t="s">
        <v>1921</v>
      </c>
      <c r="K40" s="12" t="s">
        <v>1922</v>
      </c>
      <c r="L40" s="12" t="s">
        <v>4231</v>
      </c>
      <c r="M40" s="12" t="s">
        <v>1959</v>
      </c>
      <c r="N40" s="12" t="s">
        <v>4237</v>
      </c>
      <c r="O40" s="12" t="s">
        <v>1792</v>
      </c>
      <c r="P40" s="12" t="s">
        <v>1526</v>
      </c>
      <c r="Q40" s="12" t="s">
        <v>1526</v>
      </c>
      <c r="R40" s="12" t="s">
        <v>1526</v>
      </c>
      <c r="S40" s="12" t="s">
        <v>1526</v>
      </c>
      <c r="T40" s="12" t="s">
        <v>1969</v>
      </c>
      <c r="U40" s="12" t="s">
        <v>1526</v>
      </c>
      <c r="V40" s="12" t="s">
        <v>1974</v>
      </c>
      <c r="W40" s="19" t="s">
        <v>4251</v>
      </c>
      <c r="X40" s="19" t="s">
        <v>4253</v>
      </c>
      <c r="Y40" s="19" t="s">
        <v>4255</v>
      </c>
      <c r="Z40" s="19" t="s">
        <v>4258</v>
      </c>
      <c r="AA40" s="20">
        <v>42.0</v>
      </c>
      <c r="AB40" s="19" t="s">
        <v>2202</v>
      </c>
      <c r="AC40" s="19" t="s">
        <v>2084</v>
      </c>
      <c r="AD40" s="19" t="s">
        <v>1320</v>
      </c>
      <c r="AE40" s="19" t="s">
        <v>3633</v>
      </c>
      <c r="AF40" s="19" t="s">
        <v>2207</v>
      </c>
    </row>
    <row r="41" ht="171.0" customHeight="1">
      <c r="A41" s="12" t="s">
        <v>3841</v>
      </c>
      <c r="B41" s="12" t="s">
        <v>4277</v>
      </c>
      <c r="C41" s="12" t="s">
        <v>3843</v>
      </c>
      <c r="D41" s="12" t="s">
        <v>1951</v>
      </c>
      <c r="E41" s="12" t="s">
        <v>1951</v>
      </c>
      <c r="F41" s="12" t="s">
        <v>1953</v>
      </c>
      <c r="G41" s="12" t="s">
        <v>1757</v>
      </c>
      <c r="H41" s="12" t="s">
        <v>3848</v>
      </c>
      <c r="I41" s="12" t="s">
        <v>3850</v>
      </c>
      <c r="J41" s="12" t="s">
        <v>1921</v>
      </c>
      <c r="K41" s="12" t="s">
        <v>1922</v>
      </c>
      <c r="L41" s="12" t="s">
        <v>4291</v>
      </c>
      <c r="M41" s="12" t="s">
        <v>1959</v>
      </c>
      <c r="N41" s="12" t="s">
        <v>4293</v>
      </c>
      <c r="O41" s="12" t="s">
        <v>1792</v>
      </c>
      <c r="P41" s="12" t="s">
        <v>1526</v>
      </c>
      <c r="Q41" s="12" t="s">
        <v>1526</v>
      </c>
      <c r="R41" s="12" t="s">
        <v>1526</v>
      </c>
      <c r="S41" s="12" t="s">
        <v>1526</v>
      </c>
      <c r="T41" s="12" t="s">
        <v>1969</v>
      </c>
      <c r="U41" s="12" t="s">
        <v>1526</v>
      </c>
      <c r="V41" s="12" t="s">
        <v>1974</v>
      </c>
      <c r="W41" s="19" t="s">
        <v>4308</v>
      </c>
      <c r="X41" s="19" t="s">
        <v>4311</v>
      </c>
      <c r="Y41" s="19" t="s">
        <v>4312</v>
      </c>
      <c r="Z41" s="19" t="s">
        <v>4313</v>
      </c>
      <c r="AA41" s="20">
        <v>42.0</v>
      </c>
      <c r="AB41" s="19" t="s">
        <v>2202</v>
      </c>
      <c r="AC41" s="19" t="s">
        <v>2084</v>
      </c>
      <c r="AD41" s="19" t="s">
        <v>1320</v>
      </c>
      <c r="AE41" s="19" t="s">
        <v>3865</v>
      </c>
      <c r="AF41" s="19" t="s">
        <v>2207</v>
      </c>
    </row>
    <row r="42" ht="141.0" customHeight="1">
      <c r="A42" s="12" t="s">
        <v>3748</v>
      </c>
      <c r="B42" s="12" t="s">
        <v>4324</v>
      </c>
      <c r="C42" s="12" t="s">
        <v>3749</v>
      </c>
      <c r="D42" s="12" t="s">
        <v>1951</v>
      </c>
      <c r="E42" s="12" t="s">
        <v>1951</v>
      </c>
      <c r="F42" s="12" t="s">
        <v>1953</v>
      </c>
      <c r="G42" s="12" t="s">
        <v>1757</v>
      </c>
      <c r="H42" s="12" t="s">
        <v>3752</v>
      </c>
      <c r="I42" s="12" t="s">
        <v>3754</v>
      </c>
      <c r="J42" s="12" t="s">
        <v>1921</v>
      </c>
      <c r="K42" s="12" t="s">
        <v>1922</v>
      </c>
      <c r="L42" s="12" t="s">
        <v>4332</v>
      </c>
      <c r="M42" s="12" t="s">
        <v>1959</v>
      </c>
      <c r="N42" s="12" t="s">
        <v>4333</v>
      </c>
      <c r="O42" s="12" t="s">
        <v>1792</v>
      </c>
      <c r="P42" s="12" t="s">
        <v>1526</v>
      </c>
      <c r="Q42" s="12" t="s">
        <v>1526</v>
      </c>
      <c r="R42" s="12" t="s">
        <v>1526</v>
      </c>
      <c r="S42" s="12" t="s">
        <v>1526</v>
      </c>
      <c r="T42" s="12" t="s">
        <v>1969</v>
      </c>
      <c r="U42" s="12" t="s">
        <v>1526</v>
      </c>
      <c r="V42" s="12" t="s">
        <v>1974</v>
      </c>
      <c r="W42" s="19" t="s">
        <v>4308</v>
      </c>
      <c r="X42" s="19" t="s">
        <v>4341</v>
      </c>
      <c r="Y42" s="19" t="s">
        <v>4342</v>
      </c>
      <c r="Z42" s="19" t="s">
        <v>4343</v>
      </c>
      <c r="AA42" s="20">
        <v>42.0</v>
      </c>
      <c r="AB42" s="19" t="s">
        <v>2202</v>
      </c>
      <c r="AC42" s="19" t="s">
        <v>2084</v>
      </c>
      <c r="AD42" s="19" t="s">
        <v>1320</v>
      </c>
      <c r="AE42" s="19" t="s">
        <v>3775</v>
      </c>
      <c r="AF42" s="19" t="s">
        <v>2207</v>
      </c>
    </row>
    <row r="43" ht="246.75" customHeight="1">
      <c r="A43" s="12" t="s">
        <v>3584</v>
      </c>
      <c r="B43" s="12" t="s">
        <v>4352</v>
      </c>
      <c r="C43" s="12" t="s">
        <v>3585</v>
      </c>
      <c r="D43" s="12" t="s">
        <v>1951</v>
      </c>
      <c r="E43" s="12" t="s">
        <v>1951</v>
      </c>
      <c r="F43" s="12" t="s">
        <v>1953</v>
      </c>
      <c r="G43" s="12" t="s">
        <v>1757</v>
      </c>
      <c r="H43" s="12" t="s">
        <v>3587</v>
      </c>
      <c r="I43" s="12" t="s">
        <v>3588</v>
      </c>
      <c r="J43" s="12" t="s">
        <v>1921</v>
      </c>
      <c r="K43" s="12" t="s">
        <v>1922</v>
      </c>
      <c r="L43" s="12" t="s">
        <v>4366</v>
      </c>
      <c r="M43" s="12" t="s">
        <v>1959</v>
      </c>
      <c r="N43" s="12" t="s">
        <v>4370</v>
      </c>
      <c r="O43" s="12" t="s">
        <v>1792</v>
      </c>
      <c r="P43" s="12" t="s">
        <v>1526</v>
      </c>
      <c r="Q43" s="12" t="s">
        <v>1526</v>
      </c>
      <c r="R43" s="12" t="s">
        <v>1526</v>
      </c>
      <c r="S43" s="12" t="s">
        <v>1526</v>
      </c>
      <c r="T43" s="12" t="s">
        <v>1969</v>
      </c>
      <c r="U43" s="12" t="s">
        <v>1526</v>
      </c>
      <c r="V43" s="12" t="s">
        <v>1974</v>
      </c>
      <c r="W43" s="19" t="s">
        <v>4383</v>
      </c>
      <c r="X43" s="19" t="s">
        <v>4384</v>
      </c>
      <c r="Y43" s="19" t="s">
        <v>4385</v>
      </c>
      <c r="Z43" s="19" t="s">
        <v>4386</v>
      </c>
      <c r="AA43" s="20">
        <v>42.0</v>
      </c>
      <c r="AB43" s="19" t="s">
        <v>2202</v>
      </c>
      <c r="AC43" s="19" t="s">
        <v>2084</v>
      </c>
      <c r="AD43" s="19" t="s">
        <v>1320</v>
      </c>
      <c r="AE43" s="19" t="s">
        <v>3600</v>
      </c>
      <c r="AF43" s="19" t="s">
        <v>2207</v>
      </c>
    </row>
    <row r="44" ht="286.5" customHeight="1">
      <c r="A44" s="12" t="s">
        <v>4179</v>
      </c>
      <c r="B44" s="12" t="s">
        <v>4393</v>
      </c>
      <c r="C44" s="12" t="s">
        <v>4180</v>
      </c>
      <c r="D44" s="12" t="s">
        <v>1951</v>
      </c>
      <c r="E44" s="12" t="s">
        <v>1951</v>
      </c>
      <c r="F44" s="12" t="s">
        <v>1953</v>
      </c>
      <c r="G44" s="12" t="s">
        <v>1757</v>
      </c>
      <c r="H44" s="12" t="s">
        <v>4183</v>
      </c>
      <c r="I44" s="12" t="s">
        <v>4184</v>
      </c>
      <c r="J44" s="12" t="s">
        <v>1921</v>
      </c>
      <c r="K44" s="12" t="s">
        <v>1922</v>
      </c>
      <c r="L44" s="12" t="s">
        <v>4401</v>
      </c>
      <c r="M44" s="12" t="s">
        <v>1959</v>
      </c>
      <c r="N44" s="12" t="s">
        <v>4403</v>
      </c>
      <c r="O44" s="12" t="s">
        <v>1792</v>
      </c>
      <c r="P44" s="12" t="s">
        <v>1526</v>
      </c>
      <c r="Q44" s="12" t="s">
        <v>1526</v>
      </c>
      <c r="R44" s="12" t="s">
        <v>1526</v>
      </c>
      <c r="S44" s="12" t="s">
        <v>1526</v>
      </c>
      <c r="T44" s="12" t="s">
        <v>1969</v>
      </c>
      <c r="U44" s="12" t="s">
        <v>1526</v>
      </c>
      <c r="V44" s="12" t="s">
        <v>1974</v>
      </c>
      <c r="W44" s="19" t="s">
        <v>4308</v>
      </c>
      <c r="X44" s="19" t="s">
        <v>4412</v>
      </c>
      <c r="Y44" s="19" t="s">
        <v>4414</v>
      </c>
      <c r="Z44" s="19" t="s">
        <v>4416</v>
      </c>
      <c r="AA44" s="20">
        <v>42.0</v>
      </c>
      <c r="AB44" s="19" t="s">
        <v>2202</v>
      </c>
      <c r="AC44" s="19" t="s">
        <v>2084</v>
      </c>
      <c r="AD44" s="19" t="s">
        <v>1320</v>
      </c>
      <c r="AE44" s="19" t="s">
        <v>4190</v>
      </c>
      <c r="AF44" s="19" t="s">
        <v>2207</v>
      </c>
    </row>
    <row r="45" ht="273.75" customHeight="1">
      <c r="A45" s="12" t="s">
        <v>4145</v>
      </c>
      <c r="B45" s="12" t="s">
        <v>4435</v>
      </c>
      <c r="C45" s="12" t="s">
        <v>4146</v>
      </c>
      <c r="D45" s="12" t="s">
        <v>1951</v>
      </c>
      <c r="E45" s="12" t="s">
        <v>1951</v>
      </c>
      <c r="F45" s="12" t="s">
        <v>1953</v>
      </c>
      <c r="G45" s="12" t="s">
        <v>1757</v>
      </c>
      <c r="H45" s="12" t="s">
        <v>4148</v>
      </c>
      <c r="I45" s="12" t="s">
        <v>4149</v>
      </c>
      <c r="J45" s="12" t="s">
        <v>1921</v>
      </c>
      <c r="K45" s="12" t="s">
        <v>1922</v>
      </c>
      <c r="L45" s="12" t="s">
        <v>4449</v>
      </c>
      <c r="M45" s="12" t="s">
        <v>1959</v>
      </c>
      <c r="N45" s="12" t="s">
        <v>4455</v>
      </c>
      <c r="O45" s="12" t="s">
        <v>1792</v>
      </c>
      <c r="P45" s="12" t="s">
        <v>1526</v>
      </c>
      <c r="Q45" s="12" t="s">
        <v>1526</v>
      </c>
      <c r="R45" s="12" t="s">
        <v>1526</v>
      </c>
      <c r="S45" s="12" t="s">
        <v>1526</v>
      </c>
      <c r="T45" s="12" t="s">
        <v>1969</v>
      </c>
      <c r="U45" s="12" t="s">
        <v>1526</v>
      </c>
      <c r="V45" s="12" t="s">
        <v>1974</v>
      </c>
      <c r="W45" s="19" t="s">
        <v>4308</v>
      </c>
      <c r="X45" s="19" t="s">
        <v>4463</v>
      </c>
      <c r="Y45" s="19" t="s">
        <v>4465</v>
      </c>
      <c r="Z45" s="19" t="s">
        <v>4467</v>
      </c>
      <c r="AA45" s="20">
        <v>42.0</v>
      </c>
      <c r="AB45" s="19" t="s">
        <v>2202</v>
      </c>
      <c r="AC45" s="19" t="s">
        <v>2084</v>
      </c>
      <c r="AD45" s="19" t="s">
        <v>1320</v>
      </c>
      <c r="AE45" s="19" t="s">
        <v>4162</v>
      </c>
      <c r="AF45" s="19" t="s">
        <v>2207</v>
      </c>
    </row>
    <row r="46" ht="260.25" customHeight="1">
      <c r="A46" s="12" t="s">
        <v>4221</v>
      </c>
      <c r="B46" s="12" t="s">
        <v>4485</v>
      </c>
      <c r="C46" s="12" t="s">
        <v>4222</v>
      </c>
      <c r="D46" s="12" t="s">
        <v>4488</v>
      </c>
      <c r="E46" s="12" t="s">
        <v>4489</v>
      </c>
      <c r="F46" s="12" t="s">
        <v>1754</v>
      </c>
      <c r="G46" s="12" t="s">
        <v>1757</v>
      </c>
      <c r="H46" s="12" t="s">
        <v>4225</v>
      </c>
      <c r="I46" s="12" t="s">
        <v>4226</v>
      </c>
      <c r="J46" s="12" t="s">
        <v>1921</v>
      </c>
      <c r="K46" s="12" t="s">
        <v>1922</v>
      </c>
      <c r="L46" s="12" t="s">
        <v>4491</v>
      </c>
      <c r="M46" s="12" t="s">
        <v>1959</v>
      </c>
      <c r="N46" s="12" t="s">
        <v>4495</v>
      </c>
      <c r="O46" s="12" t="s">
        <v>1792</v>
      </c>
      <c r="P46" s="12" t="s">
        <v>1526</v>
      </c>
      <c r="Q46" s="12" t="s">
        <v>1526</v>
      </c>
      <c r="R46" s="12" t="s">
        <v>1526</v>
      </c>
      <c r="S46" s="12" t="s">
        <v>1526</v>
      </c>
      <c r="T46" s="12" t="s">
        <v>4502</v>
      </c>
      <c r="U46" s="12" t="s">
        <v>4503</v>
      </c>
      <c r="V46" s="12" t="s">
        <v>4504</v>
      </c>
      <c r="W46" s="19" t="s">
        <v>4506</v>
      </c>
      <c r="X46" s="19" t="s">
        <v>4507</v>
      </c>
      <c r="Y46" s="19" t="s">
        <v>4509</v>
      </c>
      <c r="Z46" s="19" t="s">
        <v>4511</v>
      </c>
      <c r="AA46" s="20">
        <v>42.0</v>
      </c>
      <c r="AB46" s="19" t="s">
        <v>2202</v>
      </c>
      <c r="AC46" s="19" t="s">
        <v>2084</v>
      </c>
      <c r="AD46" s="19" t="s">
        <v>1320</v>
      </c>
      <c r="AE46" s="19" t="s">
        <v>4241</v>
      </c>
      <c r="AF46" s="19" t="s">
        <v>2207</v>
      </c>
    </row>
    <row r="47" ht="234.0" customHeight="1">
      <c r="A47" s="12" t="s">
        <v>4093</v>
      </c>
      <c r="B47" s="12" t="s">
        <v>4525</v>
      </c>
      <c r="C47" s="12" t="s">
        <v>4094</v>
      </c>
      <c r="D47" s="12" t="s">
        <v>1951</v>
      </c>
      <c r="E47" s="12" t="s">
        <v>1951</v>
      </c>
      <c r="F47" s="12" t="s">
        <v>1953</v>
      </c>
      <c r="G47" s="12" t="s">
        <v>1757</v>
      </c>
      <c r="H47" s="12" t="s">
        <v>4096</v>
      </c>
      <c r="I47" s="12" t="s">
        <v>4097</v>
      </c>
      <c r="J47" s="12" t="s">
        <v>1921</v>
      </c>
      <c r="K47" s="12" t="s">
        <v>1922</v>
      </c>
      <c r="L47" s="12" t="s">
        <v>4544</v>
      </c>
      <c r="M47" s="12" t="s">
        <v>1959</v>
      </c>
      <c r="N47" s="12" t="s">
        <v>4495</v>
      </c>
      <c r="O47" s="12" t="s">
        <v>1792</v>
      </c>
      <c r="P47" s="12" t="s">
        <v>1526</v>
      </c>
      <c r="Q47" s="12" t="s">
        <v>1526</v>
      </c>
      <c r="R47" s="12" t="s">
        <v>1526</v>
      </c>
      <c r="S47" s="12" t="s">
        <v>1526</v>
      </c>
      <c r="T47" s="12" t="s">
        <v>4552</v>
      </c>
      <c r="U47" s="12" t="s">
        <v>4553</v>
      </c>
      <c r="V47" s="12" t="s">
        <v>4556</v>
      </c>
      <c r="W47" s="19" t="s">
        <v>4506</v>
      </c>
      <c r="X47" s="19" t="s">
        <v>4565</v>
      </c>
      <c r="Y47" s="19" t="s">
        <v>4566</v>
      </c>
      <c r="Z47" s="19" t="s">
        <v>4567</v>
      </c>
      <c r="AA47" s="20">
        <v>42.0</v>
      </c>
      <c r="AB47" s="19" t="s">
        <v>2202</v>
      </c>
      <c r="AC47" s="19" t="s">
        <v>2084</v>
      </c>
      <c r="AD47" s="19" t="s">
        <v>1320</v>
      </c>
      <c r="AE47" s="19" t="s">
        <v>4104</v>
      </c>
      <c r="AF47" s="19" t="s">
        <v>2207</v>
      </c>
    </row>
    <row r="48" ht="273.75" customHeight="1">
      <c r="A48" s="12" t="s">
        <v>4243</v>
      </c>
      <c r="B48" s="12" t="s">
        <v>4574</v>
      </c>
      <c r="C48" s="12" t="s">
        <v>4244</v>
      </c>
      <c r="D48" s="12" t="s">
        <v>4488</v>
      </c>
      <c r="E48" s="12" t="s">
        <v>4489</v>
      </c>
      <c r="F48" s="12" t="s">
        <v>1754</v>
      </c>
      <c r="G48" s="12" t="s">
        <v>1757</v>
      </c>
      <c r="H48" s="12" t="s">
        <v>4245</v>
      </c>
      <c r="I48" s="12" t="s">
        <v>4246</v>
      </c>
      <c r="J48" s="12" t="s">
        <v>1921</v>
      </c>
      <c r="K48" s="12" t="s">
        <v>1922</v>
      </c>
      <c r="L48" s="12" t="s">
        <v>4581</v>
      </c>
      <c r="M48" s="12" t="s">
        <v>1959</v>
      </c>
      <c r="N48" s="12" t="s">
        <v>4583</v>
      </c>
      <c r="O48" s="12" t="s">
        <v>1792</v>
      </c>
      <c r="P48" s="12" t="s">
        <v>1526</v>
      </c>
      <c r="Q48" s="12" t="s">
        <v>1526</v>
      </c>
      <c r="R48" s="12" t="s">
        <v>1526</v>
      </c>
      <c r="S48" s="12" t="s">
        <v>1526</v>
      </c>
      <c r="T48" s="12" t="s">
        <v>4502</v>
      </c>
      <c r="U48" s="12" t="s">
        <v>4503</v>
      </c>
      <c r="V48" s="12" t="s">
        <v>4504</v>
      </c>
      <c r="W48" s="19" t="s">
        <v>4587</v>
      </c>
      <c r="X48" s="19" t="s">
        <v>4588</v>
      </c>
      <c r="Y48" s="19" t="s">
        <v>4590</v>
      </c>
      <c r="Z48" s="19" t="s">
        <v>4593</v>
      </c>
      <c r="AA48" s="20">
        <v>42.0</v>
      </c>
      <c r="AB48" s="19" t="s">
        <v>2202</v>
      </c>
      <c r="AC48" s="19" t="s">
        <v>2084</v>
      </c>
      <c r="AD48" s="19" t="s">
        <v>1320</v>
      </c>
      <c r="AE48" s="19" t="s">
        <v>4257</v>
      </c>
      <c r="AF48" s="19" t="s">
        <v>2207</v>
      </c>
    </row>
    <row r="49" ht="168.0" customHeight="1">
      <c r="A49" s="12" t="s">
        <v>4163</v>
      </c>
      <c r="B49" s="12" t="s">
        <v>4612</v>
      </c>
      <c r="C49" s="12" t="s">
        <v>4165</v>
      </c>
      <c r="D49" s="12" t="s">
        <v>1951</v>
      </c>
      <c r="E49" s="12" t="s">
        <v>1951</v>
      </c>
      <c r="F49" s="12" t="s">
        <v>1953</v>
      </c>
      <c r="G49" s="12" t="s">
        <v>1757</v>
      </c>
      <c r="H49" s="12" t="s">
        <v>4167</v>
      </c>
      <c r="I49" s="12" t="s">
        <v>4168</v>
      </c>
      <c r="J49" s="12" t="s">
        <v>1921</v>
      </c>
      <c r="K49" s="12" t="s">
        <v>1922</v>
      </c>
      <c r="L49" s="12" t="s">
        <v>4627</v>
      </c>
      <c r="M49" s="12" t="s">
        <v>1959</v>
      </c>
      <c r="N49" s="12" t="s">
        <v>4632</v>
      </c>
      <c r="O49" s="12" t="s">
        <v>1792</v>
      </c>
      <c r="P49" s="12" t="s">
        <v>1526</v>
      </c>
      <c r="Q49" s="12" t="s">
        <v>1526</v>
      </c>
      <c r="R49" s="12" t="s">
        <v>1526</v>
      </c>
      <c r="S49" s="12" t="s">
        <v>1526</v>
      </c>
      <c r="T49" s="12" t="s">
        <v>1969</v>
      </c>
      <c r="U49" s="12" t="s">
        <v>1526</v>
      </c>
      <c r="V49" s="12" t="s">
        <v>1974</v>
      </c>
      <c r="W49" s="19" t="s">
        <v>4642</v>
      </c>
      <c r="X49" s="19" t="s">
        <v>4648</v>
      </c>
      <c r="Y49" s="19" t="s">
        <v>4651</v>
      </c>
      <c r="Z49" s="19" t="s">
        <v>4653</v>
      </c>
      <c r="AA49" s="20">
        <v>42.0</v>
      </c>
      <c r="AB49" s="19" t="s">
        <v>2202</v>
      </c>
      <c r="AC49" s="19" t="s">
        <v>2084</v>
      </c>
      <c r="AD49" s="19" t="s">
        <v>1320</v>
      </c>
      <c r="AE49" s="19" t="s">
        <v>4178</v>
      </c>
      <c r="AF49" s="19" t="s">
        <v>2207</v>
      </c>
    </row>
    <row r="50" ht="300.0" customHeight="1">
      <c r="A50" s="12" t="s">
        <v>3980</v>
      </c>
      <c r="B50" s="12" t="s">
        <v>4666</v>
      </c>
      <c r="C50" s="12" t="s">
        <v>3981</v>
      </c>
      <c r="D50" s="12" t="s">
        <v>1951</v>
      </c>
      <c r="E50" s="12" t="s">
        <v>1951</v>
      </c>
      <c r="F50" s="12" t="s">
        <v>1953</v>
      </c>
      <c r="G50" s="12" t="s">
        <v>1757</v>
      </c>
      <c r="H50" s="12" t="s">
        <v>3985</v>
      </c>
      <c r="I50" s="12" t="s">
        <v>3986</v>
      </c>
      <c r="J50" s="12" t="s">
        <v>1921</v>
      </c>
      <c r="K50" s="12" t="s">
        <v>1922</v>
      </c>
      <c r="L50" s="12" t="s">
        <v>4676</v>
      </c>
      <c r="M50" s="12" t="s">
        <v>1959</v>
      </c>
      <c r="N50" s="12" t="s">
        <v>4678</v>
      </c>
      <c r="O50" s="12" t="s">
        <v>1792</v>
      </c>
      <c r="P50" s="12" t="s">
        <v>1526</v>
      </c>
      <c r="Q50" s="12" t="s">
        <v>1526</v>
      </c>
      <c r="R50" s="12" t="s">
        <v>1526</v>
      </c>
      <c r="S50" s="12" t="s">
        <v>1526</v>
      </c>
      <c r="T50" s="12" t="s">
        <v>1969</v>
      </c>
      <c r="U50" s="12" t="s">
        <v>1526</v>
      </c>
      <c r="V50" s="12" t="s">
        <v>1974</v>
      </c>
      <c r="W50" s="19" t="s">
        <v>4690</v>
      </c>
      <c r="X50" s="19" t="s">
        <v>4692</v>
      </c>
      <c r="Y50" s="19" t="s">
        <v>4694</v>
      </c>
      <c r="Z50" s="19" t="s">
        <v>4695</v>
      </c>
      <c r="AA50" s="20">
        <v>42.0</v>
      </c>
      <c r="AB50" s="19" t="s">
        <v>2202</v>
      </c>
      <c r="AC50" s="19" t="s">
        <v>2084</v>
      </c>
      <c r="AD50" s="19" t="s">
        <v>1320</v>
      </c>
      <c r="AE50" s="19" t="s">
        <v>4002</v>
      </c>
      <c r="AF50" s="19" t="s">
        <v>2207</v>
      </c>
    </row>
    <row r="51" ht="246.75" customHeight="1">
      <c r="A51" s="12" t="s">
        <v>3690</v>
      </c>
      <c r="B51" s="12" t="s">
        <v>4706</v>
      </c>
      <c r="C51" s="12" t="s">
        <v>3692</v>
      </c>
      <c r="D51" s="12" t="s">
        <v>1951</v>
      </c>
      <c r="E51" s="12" t="s">
        <v>1951</v>
      </c>
      <c r="F51" s="12" t="s">
        <v>1953</v>
      </c>
      <c r="G51" s="12" t="s">
        <v>1757</v>
      </c>
      <c r="H51" s="12" t="s">
        <v>3697</v>
      </c>
      <c r="I51" s="12" t="s">
        <v>3698</v>
      </c>
      <c r="J51" s="12" t="s">
        <v>4713</v>
      </c>
      <c r="K51" s="12" t="s">
        <v>1922</v>
      </c>
      <c r="L51" s="12" t="s">
        <v>4715</v>
      </c>
      <c r="M51" s="12" t="s">
        <v>1959</v>
      </c>
      <c r="N51" s="12" t="s">
        <v>4719</v>
      </c>
      <c r="O51" s="12" t="s">
        <v>1792</v>
      </c>
      <c r="P51" s="12" t="s">
        <v>1526</v>
      </c>
      <c r="Q51" s="12" t="s">
        <v>1526</v>
      </c>
      <c r="R51" s="12" t="s">
        <v>1526</v>
      </c>
      <c r="S51" s="12" t="s">
        <v>1526</v>
      </c>
      <c r="T51" s="12" t="s">
        <v>4726</v>
      </c>
      <c r="U51" s="12" t="s">
        <v>4727</v>
      </c>
      <c r="V51" s="12" t="s">
        <v>4728</v>
      </c>
      <c r="W51" s="19" t="s">
        <v>4730</v>
      </c>
      <c r="X51" s="19" t="s">
        <v>4731</v>
      </c>
      <c r="Y51" s="19" t="s">
        <v>4733</v>
      </c>
      <c r="Z51" s="19" t="s">
        <v>4735</v>
      </c>
      <c r="AA51" s="20">
        <v>42.0</v>
      </c>
      <c r="AB51" s="19" t="s">
        <v>2202</v>
      </c>
      <c r="AC51" s="19" t="s">
        <v>2084</v>
      </c>
      <c r="AD51" s="19" t="s">
        <v>1320</v>
      </c>
      <c r="AE51" s="19" t="s">
        <v>3713</v>
      </c>
      <c r="AF51" s="19" t="s">
        <v>1353</v>
      </c>
    </row>
    <row r="52" ht="312.75" customHeight="1">
      <c r="A52" s="12" t="s">
        <v>3634</v>
      </c>
      <c r="B52" s="12" t="s">
        <v>4745</v>
      </c>
      <c r="C52" s="12" t="s">
        <v>3636</v>
      </c>
      <c r="D52" s="12" t="s">
        <v>1951</v>
      </c>
      <c r="E52" s="12" t="s">
        <v>1951</v>
      </c>
      <c r="F52" s="12" t="s">
        <v>1953</v>
      </c>
      <c r="G52" s="12" t="s">
        <v>1757</v>
      </c>
      <c r="H52" s="12" t="s">
        <v>3637</v>
      </c>
      <c r="I52" s="12" t="s">
        <v>3638</v>
      </c>
      <c r="J52" s="12" t="s">
        <v>1921</v>
      </c>
      <c r="K52" s="12" t="s">
        <v>1922</v>
      </c>
      <c r="L52" s="12" t="s">
        <v>4752</v>
      </c>
      <c r="M52" s="12" t="s">
        <v>1959</v>
      </c>
      <c r="N52" s="12" t="s">
        <v>4754</v>
      </c>
      <c r="O52" s="12" t="s">
        <v>1792</v>
      </c>
      <c r="P52" s="12" t="s">
        <v>1526</v>
      </c>
      <c r="Q52" s="12" t="s">
        <v>1526</v>
      </c>
      <c r="R52" s="12" t="s">
        <v>1526</v>
      </c>
      <c r="S52" s="12" t="s">
        <v>1526</v>
      </c>
      <c r="T52" s="12" t="s">
        <v>1969</v>
      </c>
      <c r="U52" s="12" t="s">
        <v>1526</v>
      </c>
      <c r="V52" s="12" t="s">
        <v>1974</v>
      </c>
      <c r="W52" s="19" t="s">
        <v>4506</v>
      </c>
      <c r="X52" s="19" t="s">
        <v>4768</v>
      </c>
      <c r="Y52" s="19" t="s">
        <v>4771</v>
      </c>
      <c r="Z52" s="19" t="s">
        <v>4773</v>
      </c>
      <c r="AA52" s="20">
        <v>42.0</v>
      </c>
      <c r="AB52" s="19" t="s">
        <v>2202</v>
      </c>
      <c r="AC52" s="19" t="s">
        <v>2084</v>
      </c>
      <c r="AD52" s="19" t="s">
        <v>1320</v>
      </c>
      <c r="AE52" s="19" t="s">
        <v>3653</v>
      </c>
      <c r="AF52" s="19" t="s">
        <v>2207</v>
      </c>
    </row>
    <row r="53" ht="352.5" customHeight="1">
      <c r="A53" s="12" t="s">
        <v>4006</v>
      </c>
      <c r="B53" s="12" t="s">
        <v>4790</v>
      </c>
      <c r="C53" s="12" t="s">
        <v>4008</v>
      </c>
      <c r="D53" s="12" t="s">
        <v>1951</v>
      </c>
      <c r="E53" s="12" t="s">
        <v>1951</v>
      </c>
      <c r="F53" s="12" t="s">
        <v>1953</v>
      </c>
      <c r="G53" s="12" t="s">
        <v>1757</v>
      </c>
      <c r="H53" s="12" t="s">
        <v>4010</v>
      </c>
      <c r="I53" s="12" t="s">
        <v>4011</v>
      </c>
      <c r="J53" s="12" t="s">
        <v>1921</v>
      </c>
      <c r="K53" s="12" t="s">
        <v>1922</v>
      </c>
      <c r="L53" s="12" t="s">
        <v>4796</v>
      </c>
      <c r="M53" s="12" t="s">
        <v>1959</v>
      </c>
      <c r="N53" s="12" t="s">
        <v>4797</v>
      </c>
      <c r="O53" s="12" t="s">
        <v>1792</v>
      </c>
      <c r="P53" s="12" t="s">
        <v>1526</v>
      </c>
      <c r="Q53" s="12" t="s">
        <v>1526</v>
      </c>
      <c r="R53" s="12" t="s">
        <v>1526</v>
      </c>
      <c r="S53" s="12" t="s">
        <v>1526</v>
      </c>
      <c r="T53" s="12" t="s">
        <v>1969</v>
      </c>
      <c r="U53" s="12" t="s">
        <v>1526</v>
      </c>
      <c r="V53" s="12" t="s">
        <v>1974</v>
      </c>
      <c r="W53" s="19" t="s">
        <v>4804</v>
      </c>
      <c r="X53" s="19" t="s">
        <v>4807</v>
      </c>
      <c r="Y53" s="19" t="s">
        <v>4808</v>
      </c>
      <c r="Z53" s="19" t="s">
        <v>4810</v>
      </c>
      <c r="AA53" s="20">
        <v>42.0</v>
      </c>
      <c r="AB53" s="19" t="s">
        <v>2202</v>
      </c>
      <c r="AC53" s="19" t="s">
        <v>2084</v>
      </c>
      <c r="AD53" s="19" t="s">
        <v>1320</v>
      </c>
      <c r="AE53" s="19" t="s">
        <v>4027</v>
      </c>
      <c r="AF53" s="19" t="s">
        <v>2207</v>
      </c>
    </row>
    <row r="54" ht="141.0" customHeight="1">
      <c r="A54" s="12" t="s">
        <v>3777</v>
      </c>
      <c r="B54" s="12" t="s">
        <v>4825</v>
      </c>
      <c r="C54" s="12" t="s">
        <v>3779</v>
      </c>
      <c r="D54" s="12" t="s">
        <v>1951</v>
      </c>
      <c r="E54" s="12" t="s">
        <v>1951</v>
      </c>
      <c r="F54" s="12" t="s">
        <v>1953</v>
      </c>
      <c r="G54" s="12" t="s">
        <v>1757</v>
      </c>
      <c r="H54" s="12" t="s">
        <v>3781</v>
      </c>
      <c r="I54" s="12" t="s">
        <v>3782</v>
      </c>
      <c r="J54" s="12" t="s">
        <v>1921</v>
      </c>
      <c r="K54" s="12" t="s">
        <v>1922</v>
      </c>
      <c r="L54" s="12" t="s">
        <v>4838</v>
      </c>
      <c r="M54" s="12" t="s">
        <v>1959</v>
      </c>
      <c r="N54" s="12" t="s">
        <v>4841</v>
      </c>
      <c r="O54" s="12" t="s">
        <v>1792</v>
      </c>
      <c r="P54" s="12" t="s">
        <v>1526</v>
      </c>
      <c r="Q54" s="12" t="s">
        <v>1526</v>
      </c>
      <c r="R54" s="12" t="s">
        <v>1526</v>
      </c>
      <c r="S54" s="12" t="s">
        <v>1526</v>
      </c>
      <c r="T54" s="12" t="s">
        <v>1969</v>
      </c>
      <c r="U54" s="12" t="s">
        <v>1526</v>
      </c>
      <c r="V54" s="12" t="s">
        <v>1974</v>
      </c>
      <c r="W54" s="19" t="s">
        <v>4506</v>
      </c>
      <c r="X54" s="19" t="s">
        <v>4853</v>
      </c>
      <c r="Y54" s="19" t="s">
        <v>4854</v>
      </c>
      <c r="Z54" s="19" t="s">
        <v>4858</v>
      </c>
      <c r="AA54" s="20">
        <v>42.0</v>
      </c>
      <c r="AB54" s="19" t="s">
        <v>2202</v>
      </c>
      <c r="AC54" s="19" t="s">
        <v>2084</v>
      </c>
      <c r="AD54" s="19" t="s">
        <v>1320</v>
      </c>
      <c r="AE54" s="19" t="s">
        <v>3804</v>
      </c>
      <c r="AF54" s="19" t="s">
        <v>2207</v>
      </c>
    </row>
    <row r="55" ht="168.0" customHeight="1">
      <c r="A55" s="12" t="s">
        <v>4120</v>
      </c>
      <c r="B55" s="12" t="s">
        <v>4875</v>
      </c>
      <c r="C55" s="12" t="s">
        <v>4121</v>
      </c>
      <c r="D55" s="12" t="s">
        <v>1951</v>
      </c>
      <c r="E55" s="12" t="s">
        <v>1951</v>
      </c>
      <c r="F55" s="12" t="s">
        <v>1953</v>
      </c>
      <c r="G55" s="12" t="s">
        <v>1757</v>
      </c>
      <c r="H55" s="12" t="s">
        <v>4123</v>
      </c>
      <c r="I55" s="12" t="s">
        <v>4124</v>
      </c>
      <c r="J55" s="12" t="s">
        <v>1921</v>
      </c>
      <c r="K55" s="12" t="s">
        <v>1922</v>
      </c>
      <c r="L55" s="12" t="s">
        <v>4891</v>
      </c>
      <c r="M55" s="12" t="s">
        <v>1959</v>
      </c>
      <c r="N55" s="12" t="s">
        <v>4894</v>
      </c>
      <c r="O55" s="12" t="s">
        <v>1792</v>
      </c>
      <c r="P55" s="12" t="s">
        <v>1526</v>
      </c>
      <c r="Q55" s="12" t="s">
        <v>1526</v>
      </c>
      <c r="R55" s="12" t="s">
        <v>1526</v>
      </c>
      <c r="S55" s="12" t="s">
        <v>1526</v>
      </c>
      <c r="T55" s="12" t="s">
        <v>1969</v>
      </c>
      <c r="U55" s="12" t="s">
        <v>1526</v>
      </c>
      <c r="V55" s="12" t="s">
        <v>1974</v>
      </c>
      <c r="W55" s="19" t="s">
        <v>4506</v>
      </c>
      <c r="X55" s="19" t="s">
        <v>4904</v>
      </c>
      <c r="Y55" s="19" t="s">
        <v>4909</v>
      </c>
      <c r="Z55" s="19" t="s">
        <v>4911</v>
      </c>
      <c r="AA55" s="20">
        <v>42.0</v>
      </c>
      <c r="AB55" s="19" t="s">
        <v>2202</v>
      </c>
      <c r="AC55" s="19" t="s">
        <v>2084</v>
      </c>
      <c r="AD55" s="19" t="s">
        <v>1320</v>
      </c>
      <c r="AE55" s="19" t="s">
        <v>4143</v>
      </c>
      <c r="AF55" s="19" t="s">
        <v>2207</v>
      </c>
    </row>
    <row r="56" ht="154.5" customHeight="1">
      <c r="A56" s="12" t="s">
        <v>3955</v>
      </c>
      <c r="B56" s="12" t="s">
        <v>4925</v>
      </c>
      <c r="C56" s="12" t="s">
        <v>3956</v>
      </c>
      <c r="D56" s="12" t="s">
        <v>1951</v>
      </c>
      <c r="E56" s="12" t="s">
        <v>1951</v>
      </c>
      <c r="F56" s="12" t="s">
        <v>1953</v>
      </c>
      <c r="G56" s="12" t="s">
        <v>1757</v>
      </c>
      <c r="H56" s="12" t="s">
        <v>3959</v>
      </c>
      <c r="I56" s="12" t="s">
        <v>3960</v>
      </c>
      <c r="J56" s="12" t="s">
        <v>1921</v>
      </c>
      <c r="K56" s="12" t="s">
        <v>1922</v>
      </c>
      <c r="L56" s="12" t="s">
        <v>4938</v>
      </c>
      <c r="M56" s="12" t="s">
        <v>1959</v>
      </c>
      <c r="N56" s="12" t="s">
        <v>4944</v>
      </c>
      <c r="O56" s="12" t="s">
        <v>1792</v>
      </c>
      <c r="P56" s="12" t="s">
        <v>1526</v>
      </c>
      <c r="Q56" s="12" t="s">
        <v>1526</v>
      </c>
      <c r="R56" s="12" t="s">
        <v>1526</v>
      </c>
      <c r="S56" s="12" t="s">
        <v>1526</v>
      </c>
      <c r="T56" s="12" t="s">
        <v>1969</v>
      </c>
      <c r="U56" s="12" t="s">
        <v>1526</v>
      </c>
      <c r="V56" s="12" t="s">
        <v>1974</v>
      </c>
      <c r="W56" s="19" t="s">
        <v>4955</v>
      </c>
      <c r="X56" s="19" t="s">
        <v>4959</v>
      </c>
      <c r="Y56" s="19" t="s">
        <v>4962</v>
      </c>
      <c r="Z56" s="19" t="s">
        <v>4963</v>
      </c>
      <c r="AA56" s="20">
        <v>42.0</v>
      </c>
      <c r="AB56" s="19" t="s">
        <v>2202</v>
      </c>
      <c r="AC56" s="19" t="s">
        <v>2084</v>
      </c>
      <c r="AD56" s="19" t="s">
        <v>1320</v>
      </c>
      <c r="AE56" s="19" t="s">
        <v>3977</v>
      </c>
      <c r="AF56" s="19" t="s">
        <v>2207</v>
      </c>
    </row>
    <row r="57" ht="154.5" customHeight="1">
      <c r="A57" s="12" t="s">
        <v>4031</v>
      </c>
      <c r="B57" s="12" t="s">
        <v>5039</v>
      </c>
      <c r="C57" s="12" t="s">
        <v>4032</v>
      </c>
      <c r="D57" s="12" t="s">
        <v>1951</v>
      </c>
      <c r="E57" s="12" t="s">
        <v>1951</v>
      </c>
      <c r="F57" s="12" t="s">
        <v>1953</v>
      </c>
      <c r="G57" s="12" t="s">
        <v>1757</v>
      </c>
      <c r="H57" s="12" t="s">
        <v>4035</v>
      </c>
      <c r="I57" s="12" t="s">
        <v>4036</v>
      </c>
      <c r="J57" s="12" t="s">
        <v>1921</v>
      </c>
      <c r="K57" s="12" t="s">
        <v>1922</v>
      </c>
      <c r="L57" s="12" t="s">
        <v>5047</v>
      </c>
      <c r="M57" s="12" t="s">
        <v>1959</v>
      </c>
      <c r="N57" s="12" t="s">
        <v>5049</v>
      </c>
      <c r="O57" s="12" t="s">
        <v>1792</v>
      </c>
      <c r="P57" s="12" t="s">
        <v>1526</v>
      </c>
      <c r="Q57" s="12" t="s">
        <v>1526</v>
      </c>
      <c r="R57" s="12" t="s">
        <v>1526</v>
      </c>
      <c r="S57" s="12" t="s">
        <v>1526</v>
      </c>
      <c r="T57" s="12" t="s">
        <v>1969</v>
      </c>
      <c r="U57" s="12" t="s">
        <v>1526</v>
      </c>
      <c r="V57" s="12" t="s">
        <v>1974</v>
      </c>
      <c r="W57" s="19" t="s">
        <v>5058</v>
      </c>
      <c r="X57" s="19" t="s">
        <v>5061</v>
      </c>
      <c r="Y57" s="19" t="s">
        <v>5063</v>
      </c>
      <c r="Z57" s="19" t="s">
        <v>5064</v>
      </c>
      <c r="AA57" s="20">
        <v>42.0</v>
      </c>
      <c r="AB57" s="19" t="s">
        <v>2202</v>
      </c>
      <c r="AC57" s="19" t="s">
        <v>2084</v>
      </c>
      <c r="AD57" s="19" t="s">
        <v>1320</v>
      </c>
      <c r="AE57" s="19" t="s">
        <v>4043</v>
      </c>
      <c r="AF57" s="19" t="s">
        <v>2207</v>
      </c>
    </row>
    <row r="58" ht="154.5" customHeight="1">
      <c r="A58" s="12" t="s">
        <v>3514</v>
      </c>
      <c r="B58" s="12" t="s">
        <v>5076</v>
      </c>
      <c r="C58" s="12" t="s">
        <v>3516</v>
      </c>
      <c r="D58" s="12" t="s">
        <v>1951</v>
      </c>
      <c r="E58" s="12" t="s">
        <v>1951</v>
      </c>
      <c r="F58" s="12" t="s">
        <v>1953</v>
      </c>
      <c r="G58" s="12" t="s">
        <v>1757</v>
      </c>
      <c r="H58" s="12" t="s">
        <v>3517</v>
      </c>
      <c r="I58" s="12" t="s">
        <v>3518</v>
      </c>
      <c r="J58" s="12" t="s">
        <v>1921</v>
      </c>
      <c r="K58" s="12" t="s">
        <v>1922</v>
      </c>
      <c r="L58" s="12" t="s">
        <v>5085</v>
      </c>
      <c r="M58" s="12" t="s">
        <v>1959</v>
      </c>
      <c r="N58" s="12" t="s">
        <v>5086</v>
      </c>
      <c r="O58" s="12" t="s">
        <v>1792</v>
      </c>
      <c r="P58" s="12" t="s">
        <v>1526</v>
      </c>
      <c r="Q58" s="12" t="s">
        <v>1526</v>
      </c>
      <c r="R58" s="12" t="s">
        <v>1526</v>
      </c>
      <c r="S58" s="12" t="s">
        <v>1526</v>
      </c>
      <c r="T58" s="12" t="s">
        <v>1969</v>
      </c>
      <c r="U58" s="12" t="s">
        <v>1526</v>
      </c>
      <c r="V58" s="12" t="s">
        <v>1974</v>
      </c>
      <c r="W58" s="19" t="s">
        <v>5096</v>
      </c>
      <c r="X58" s="19" t="s">
        <v>5101</v>
      </c>
      <c r="Y58" s="19" t="s">
        <v>5102</v>
      </c>
      <c r="Z58" s="19" t="s">
        <v>5104</v>
      </c>
      <c r="AA58" s="20">
        <v>42.0</v>
      </c>
      <c r="AB58" s="19" t="s">
        <v>2202</v>
      </c>
      <c r="AC58" s="19" t="s">
        <v>2084</v>
      </c>
      <c r="AD58" s="19" t="s">
        <v>1320</v>
      </c>
      <c r="AE58" s="19" t="s">
        <v>3535</v>
      </c>
      <c r="AF58" s="19" t="s">
        <v>2207</v>
      </c>
    </row>
    <row r="59" ht="171.0" customHeight="1">
      <c r="A59" s="12" t="s">
        <v>4077</v>
      </c>
      <c r="B59" s="12" t="s">
        <v>5119</v>
      </c>
      <c r="C59" s="12" t="s">
        <v>4078</v>
      </c>
      <c r="D59" s="12" t="s">
        <v>1951</v>
      </c>
      <c r="E59" s="12" t="s">
        <v>1951</v>
      </c>
      <c r="F59" s="12" t="s">
        <v>1953</v>
      </c>
      <c r="G59" s="12" t="s">
        <v>1757</v>
      </c>
      <c r="H59" s="12" t="s">
        <v>4080</v>
      </c>
      <c r="I59" s="12" t="s">
        <v>4081</v>
      </c>
      <c r="J59" s="12" t="s">
        <v>1921</v>
      </c>
      <c r="K59" s="12" t="s">
        <v>1922</v>
      </c>
      <c r="L59" s="12" t="s">
        <v>5130</v>
      </c>
      <c r="M59" s="12" t="s">
        <v>1959</v>
      </c>
      <c r="N59" s="12" t="s">
        <v>5134</v>
      </c>
      <c r="O59" s="12" t="s">
        <v>1792</v>
      </c>
      <c r="P59" s="12" t="s">
        <v>1526</v>
      </c>
      <c r="Q59" s="12" t="s">
        <v>1526</v>
      </c>
      <c r="R59" s="12" t="s">
        <v>1526</v>
      </c>
      <c r="S59" s="12" t="s">
        <v>1526</v>
      </c>
      <c r="T59" s="12" t="s">
        <v>1969</v>
      </c>
      <c r="U59" s="12" t="s">
        <v>1526</v>
      </c>
      <c r="V59" s="12" t="s">
        <v>1974</v>
      </c>
      <c r="W59" s="19" t="s">
        <v>5143</v>
      </c>
      <c r="X59" s="19" t="s">
        <v>5144</v>
      </c>
      <c r="Y59" s="19" t="s">
        <v>5146</v>
      </c>
      <c r="Z59" s="19" t="s">
        <v>5151</v>
      </c>
      <c r="AA59" s="20">
        <v>42.0</v>
      </c>
      <c r="AB59" s="19" t="s">
        <v>2202</v>
      </c>
      <c r="AC59" s="19" t="s">
        <v>2084</v>
      </c>
      <c r="AD59" s="19" t="s">
        <v>1320</v>
      </c>
      <c r="AE59" s="19" t="s">
        <v>4091</v>
      </c>
      <c r="AF59" s="19" t="s">
        <v>2207</v>
      </c>
    </row>
    <row r="60" ht="171.0" customHeight="1">
      <c r="A60" s="12" t="s">
        <v>4105</v>
      </c>
      <c r="B60" s="12" t="s">
        <v>5165</v>
      </c>
      <c r="C60" s="12" t="s">
        <v>4106</v>
      </c>
      <c r="D60" s="12" t="s">
        <v>1951</v>
      </c>
      <c r="E60" s="12" t="s">
        <v>1951</v>
      </c>
      <c r="F60" s="12" t="s">
        <v>1953</v>
      </c>
      <c r="G60" s="12" t="s">
        <v>1757</v>
      </c>
      <c r="H60" s="12" t="s">
        <v>4109</v>
      </c>
      <c r="I60" s="12" t="s">
        <v>4110</v>
      </c>
      <c r="J60" s="12" t="s">
        <v>5170</v>
      </c>
      <c r="K60" s="12" t="s">
        <v>1922</v>
      </c>
      <c r="L60" s="12" t="s">
        <v>5177</v>
      </c>
      <c r="M60" s="12" t="s">
        <v>1959</v>
      </c>
      <c r="N60" s="12" t="s">
        <v>5180</v>
      </c>
      <c r="O60" s="12" t="s">
        <v>1792</v>
      </c>
      <c r="P60" s="12" t="s">
        <v>1526</v>
      </c>
      <c r="Q60" s="12" t="s">
        <v>1526</v>
      </c>
      <c r="R60" s="12" t="s">
        <v>1526</v>
      </c>
      <c r="S60" s="12" t="s">
        <v>1526</v>
      </c>
      <c r="T60" s="12" t="s">
        <v>5185</v>
      </c>
      <c r="U60" s="12" t="s">
        <v>5187</v>
      </c>
      <c r="V60" s="12" t="s">
        <v>5190</v>
      </c>
      <c r="W60" s="19" t="s">
        <v>5193</v>
      </c>
      <c r="X60" s="19" t="s">
        <v>5195</v>
      </c>
      <c r="Y60" s="19" t="s">
        <v>5196</v>
      </c>
      <c r="Z60" s="19" t="s">
        <v>5197</v>
      </c>
      <c r="AA60" s="20">
        <v>42.0</v>
      </c>
      <c r="AB60" s="19" t="s">
        <v>2202</v>
      </c>
      <c r="AC60" s="19" t="s">
        <v>2084</v>
      </c>
      <c r="AD60" s="19" t="s">
        <v>1320</v>
      </c>
      <c r="AE60" s="19" t="s">
        <v>4119</v>
      </c>
      <c r="AF60" s="19" t="s">
        <v>2207</v>
      </c>
    </row>
    <row r="61" ht="154.5" customHeight="1">
      <c r="A61" s="12" t="s">
        <v>4191</v>
      </c>
      <c r="B61" s="12" t="s">
        <v>5207</v>
      </c>
      <c r="C61" s="12" t="s">
        <v>4193</v>
      </c>
      <c r="D61" s="12" t="s">
        <v>1951</v>
      </c>
      <c r="E61" s="12" t="s">
        <v>1951</v>
      </c>
      <c r="F61" s="12" t="s">
        <v>1953</v>
      </c>
      <c r="G61" s="12" t="s">
        <v>1757</v>
      </c>
      <c r="H61" s="12" t="s">
        <v>4194</v>
      </c>
      <c r="I61" s="12" t="s">
        <v>4195</v>
      </c>
      <c r="J61" s="12" t="s">
        <v>1921</v>
      </c>
      <c r="K61" s="12" t="s">
        <v>1922</v>
      </c>
      <c r="L61" s="12" t="s">
        <v>5213</v>
      </c>
      <c r="M61" s="12" t="s">
        <v>1959</v>
      </c>
      <c r="N61" s="12" t="s">
        <v>5215</v>
      </c>
      <c r="O61" s="12" t="s">
        <v>1792</v>
      </c>
      <c r="P61" s="12" t="s">
        <v>1526</v>
      </c>
      <c r="Q61" s="12" t="s">
        <v>1526</v>
      </c>
      <c r="R61" s="12" t="s">
        <v>1526</v>
      </c>
      <c r="S61" s="12" t="s">
        <v>1526</v>
      </c>
      <c r="T61" s="12" t="s">
        <v>1969</v>
      </c>
      <c r="U61" s="12" t="s">
        <v>1526</v>
      </c>
      <c r="V61" s="12" t="s">
        <v>1974</v>
      </c>
      <c r="W61" s="19" t="s">
        <v>5220</v>
      </c>
      <c r="X61" s="19" t="s">
        <v>5221</v>
      </c>
      <c r="Y61" s="19" t="s">
        <v>5223</v>
      </c>
      <c r="Z61" s="19" t="s">
        <v>5225</v>
      </c>
      <c r="AA61" s="20">
        <v>42.0</v>
      </c>
      <c r="AB61" s="19" t="s">
        <v>2202</v>
      </c>
      <c r="AC61" s="19" t="s">
        <v>2084</v>
      </c>
      <c r="AD61" s="19" t="s">
        <v>1320</v>
      </c>
      <c r="AE61" s="19" t="s">
        <v>4203</v>
      </c>
      <c r="AF61" s="19" t="s">
        <v>2207</v>
      </c>
    </row>
    <row r="62" ht="168.0" customHeight="1">
      <c r="A62" s="12" t="s">
        <v>3933</v>
      </c>
      <c r="B62" s="12" t="s">
        <v>5235</v>
      </c>
      <c r="C62" s="12" t="s">
        <v>3934</v>
      </c>
      <c r="D62" s="12" t="s">
        <v>1951</v>
      </c>
      <c r="E62" s="12" t="s">
        <v>5236</v>
      </c>
      <c r="F62" s="12" t="s">
        <v>1754</v>
      </c>
      <c r="G62" s="12" t="s">
        <v>1757</v>
      </c>
      <c r="H62" s="12" t="s">
        <v>3936</v>
      </c>
      <c r="I62" s="12" t="s">
        <v>3937</v>
      </c>
      <c r="J62" s="12" t="s">
        <v>5240</v>
      </c>
      <c r="K62" s="12" t="s">
        <v>1922</v>
      </c>
      <c r="L62" s="12" t="s">
        <v>5241</v>
      </c>
      <c r="M62" s="12" t="s">
        <v>1959</v>
      </c>
      <c r="N62" s="12" t="s">
        <v>5242</v>
      </c>
      <c r="O62" s="12" t="s">
        <v>1792</v>
      </c>
      <c r="P62" s="12" t="s">
        <v>1526</v>
      </c>
      <c r="Q62" s="12" t="s">
        <v>1526</v>
      </c>
      <c r="R62" s="12" t="s">
        <v>1526</v>
      </c>
      <c r="S62" s="12" t="s">
        <v>1526</v>
      </c>
      <c r="T62" s="12" t="s">
        <v>5247</v>
      </c>
      <c r="U62" s="12" t="s">
        <v>5249</v>
      </c>
      <c r="V62" s="12" t="s">
        <v>5250</v>
      </c>
      <c r="W62" s="19" t="s">
        <v>5251</v>
      </c>
      <c r="X62" s="19" t="s">
        <v>5256</v>
      </c>
      <c r="Y62" s="19" t="s">
        <v>5257</v>
      </c>
      <c r="Z62" s="19" t="s">
        <v>5258</v>
      </c>
      <c r="AA62" s="20">
        <v>42.0</v>
      </c>
      <c r="AB62" s="19" t="s">
        <v>2202</v>
      </c>
      <c r="AC62" s="19" t="s">
        <v>2084</v>
      </c>
      <c r="AD62" s="19" t="s">
        <v>1320</v>
      </c>
      <c r="AE62" s="19" t="s">
        <v>3953</v>
      </c>
      <c r="AF62" s="19" t="s">
        <v>1353</v>
      </c>
    </row>
    <row r="63" ht="171.0" customHeight="1">
      <c r="A63" s="12" t="s">
        <v>4044</v>
      </c>
      <c r="B63" s="12" t="s">
        <v>5270</v>
      </c>
      <c r="C63" s="12" t="s">
        <v>4046</v>
      </c>
      <c r="D63" s="12" t="s">
        <v>1951</v>
      </c>
      <c r="E63" s="12" t="s">
        <v>1951</v>
      </c>
      <c r="F63" s="12" t="s">
        <v>1953</v>
      </c>
      <c r="G63" s="12" t="s">
        <v>1757</v>
      </c>
      <c r="H63" s="12" t="s">
        <v>4049</v>
      </c>
      <c r="I63" s="12" t="s">
        <v>4050</v>
      </c>
      <c r="J63" s="12" t="s">
        <v>1921</v>
      </c>
      <c r="K63" s="12" t="s">
        <v>1922</v>
      </c>
      <c r="L63" s="12" t="s">
        <v>5284</v>
      </c>
      <c r="M63" s="12" t="s">
        <v>1959</v>
      </c>
      <c r="N63" s="12" t="s">
        <v>5288</v>
      </c>
      <c r="O63" s="12" t="s">
        <v>1792</v>
      </c>
      <c r="P63" s="12" t="s">
        <v>1526</v>
      </c>
      <c r="Q63" s="12" t="s">
        <v>1526</v>
      </c>
      <c r="R63" s="12" t="s">
        <v>1526</v>
      </c>
      <c r="S63" s="12" t="s">
        <v>1526</v>
      </c>
      <c r="T63" s="12" t="s">
        <v>1969</v>
      </c>
      <c r="U63" s="12" t="s">
        <v>1526</v>
      </c>
      <c r="V63" s="12" t="s">
        <v>1974</v>
      </c>
      <c r="W63" s="19" t="s">
        <v>5301</v>
      </c>
      <c r="X63" s="19" t="s">
        <v>5302</v>
      </c>
      <c r="Y63" s="19" t="s">
        <v>5304</v>
      </c>
      <c r="Z63" s="19" t="s">
        <v>5306</v>
      </c>
      <c r="AA63" s="20">
        <v>42.0</v>
      </c>
      <c r="AB63" s="19" t="s">
        <v>2202</v>
      </c>
      <c r="AC63" s="19" t="s">
        <v>2084</v>
      </c>
      <c r="AD63" s="19" t="s">
        <v>1320</v>
      </c>
      <c r="AE63" s="19" t="s">
        <v>4075</v>
      </c>
      <c r="AF63" s="19" t="s">
        <v>2207</v>
      </c>
    </row>
    <row r="64" ht="234.0" customHeight="1">
      <c r="A64" s="12" t="s">
        <v>3562</v>
      </c>
      <c r="B64" s="12" t="s">
        <v>5313</v>
      </c>
      <c r="C64" s="12" t="s">
        <v>3563</v>
      </c>
      <c r="D64" s="12" t="s">
        <v>1951</v>
      </c>
      <c r="E64" s="12" t="s">
        <v>1951</v>
      </c>
      <c r="F64" s="12" t="s">
        <v>1953</v>
      </c>
      <c r="G64" s="12" t="s">
        <v>1757</v>
      </c>
      <c r="H64" s="12" t="s">
        <v>3566</v>
      </c>
      <c r="I64" s="12" t="s">
        <v>3567</v>
      </c>
      <c r="J64" s="12" t="s">
        <v>1921</v>
      </c>
      <c r="K64" s="12" t="s">
        <v>1922</v>
      </c>
      <c r="L64" s="12" t="s">
        <v>5319</v>
      </c>
      <c r="M64" s="12" t="s">
        <v>1959</v>
      </c>
      <c r="N64" s="12" t="s">
        <v>5320</v>
      </c>
      <c r="O64" s="12" t="s">
        <v>1792</v>
      </c>
      <c r="P64" s="12" t="s">
        <v>1526</v>
      </c>
      <c r="Q64" s="12" t="s">
        <v>1526</v>
      </c>
      <c r="R64" s="12" t="s">
        <v>1526</v>
      </c>
      <c r="S64" s="12" t="s">
        <v>1526</v>
      </c>
      <c r="T64" s="12" t="s">
        <v>1969</v>
      </c>
      <c r="U64" s="12" t="s">
        <v>1526</v>
      </c>
      <c r="V64" s="12" t="s">
        <v>1974</v>
      </c>
      <c r="W64" s="19" t="s">
        <v>5326</v>
      </c>
      <c r="X64" s="19" t="s">
        <v>5327</v>
      </c>
      <c r="Y64" s="19" t="s">
        <v>5329</v>
      </c>
      <c r="Z64" s="19" t="s">
        <v>5331</v>
      </c>
      <c r="AA64" s="20">
        <v>42.0</v>
      </c>
      <c r="AB64" s="19" t="s">
        <v>2202</v>
      </c>
      <c r="AC64" s="19" t="s">
        <v>2084</v>
      </c>
      <c r="AD64" s="19" t="s">
        <v>1320</v>
      </c>
      <c r="AE64" s="19" t="s">
        <v>3582</v>
      </c>
      <c r="AF64" s="19" t="s">
        <v>2207</v>
      </c>
    </row>
    <row r="65" ht="351.0" customHeight="1">
      <c r="A65" s="12" t="s">
        <v>3654</v>
      </c>
      <c r="B65" s="12" t="s">
        <v>5346</v>
      </c>
      <c r="C65" s="12" t="s">
        <v>3655</v>
      </c>
      <c r="D65" s="12" t="s">
        <v>5347</v>
      </c>
      <c r="E65" s="12" t="s">
        <v>5348</v>
      </c>
      <c r="F65" s="12" t="s">
        <v>1754</v>
      </c>
      <c r="G65" s="12" t="s">
        <v>1757</v>
      </c>
      <c r="H65" s="12" t="s">
        <v>5351</v>
      </c>
      <c r="I65" s="12" t="s">
        <v>5352</v>
      </c>
      <c r="J65" s="12" t="s">
        <v>5354</v>
      </c>
      <c r="K65" s="12" t="s">
        <v>1922</v>
      </c>
      <c r="L65" s="12" t="s">
        <v>5357</v>
      </c>
      <c r="M65" s="12" t="s">
        <v>1959</v>
      </c>
      <c r="N65" s="12" t="s">
        <v>5360</v>
      </c>
      <c r="O65" s="12" t="s">
        <v>1792</v>
      </c>
      <c r="P65" s="12" t="s">
        <v>1526</v>
      </c>
      <c r="Q65" s="12" t="s">
        <v>1526</v>
      </c>
      <c r="R65" s="12" t="s">
        <v>1526</v>
      </c>
      <c r="S65" s="12" t="s">
        <v>1526</v>
      </c>
      <c r="T65" s="12" t="s">
        <v>5362</v>
      </c>
      <c r="U65" s="12" t="s">
        <v>5364</v>
      </c>
      <c r="V65" s="12" t="s">
        <v>5366</v>
      </c>
      <c r="W65" s="19" t="s">
        <v>5369</v>
      </c>
      <c r="X65" s="19" t="s">
        <v>5375</v>
      </c>
      <c r="Y65" s="19" t="s">
        <v>5376</v>
      </c>
      <c r="Z65" s="19" t="s">
        <v>5377</v>
      </c>
      <c r="AA65" s="20">
        <v>42.0</v>
      </c>
      <c r="AB65" s="19" t="s">
        <v>2202</v>
      </c>
      <c r="AC65" s="19" t="s">
        <v>2084</v>
      </c>
      <c r="AD65" s="19" t="s">
        <v>1320</v>
      </c>
      <c r="AE65" s="19" t="s">
        <v>3688</v>
      </c>
      <c r="AF65" s="19" t="s">
        <v>2207</v>
      </c>
    </row>
    <row r="66" ht="234.0" customHeight="1">
      <c r="A66" s="12" t="s">
        <v>4259</v>
      </c>
      <c r="B66" s="12" t="s">
        <v>5390</v>
      </c>
      <c r="C66" s="12" t="s">
        <v>4260</v>
      </c>
      <c r="D66" s="12" t="s">
        <v>1951</v>
      </c>
      <c r="E66" s="12" t="s">
        <v>1951</v>
      </c>
      <c r="F66" s="12" t="s">
        <v>1953</v>
      </c>
      <c r="G66" s="12" t="s">
        <v>1757</v>
      </c>
      <c r="H66" s="12" t="s">
        <v>4261</v>
      </c>
      <c r="I66" s="12" t="s">
        <v>4263</v>
      </c>
      <c r="J66" s="12" t="s">
        <v>1921</v>
      </c>
      <c r="K66" s="12" t="s">
        <v>1922</v>
      </c>
      <c r="L66" s="12" t="s">
        <v>5397</v>
      </c>
      <c r="M66" s="12" t="s">
        <v>1959</v>
      </c>
      <c r="N66" s="12" t="s">
        <v>5400</v>
      </c>
      <c r="O66" s="12" t="s">
        <v>1792</v>
      </c>
      <c r="P66" s="12" t="s">
        <v>1526</v>
      </c>
      <c r="Q66" s="12" t="s">
        <v>1526</v>
      </c>
      <c r="R66" s="12" t="s">
        <v>1526</v>
      </c>
      <c r="S66" s="12" t="s">
        <v>1526</v>
      </c>
      <c r="T66" s="12" t="s">
        <v>5409</v>
      </c>
      <c r="U66" s="12" t="s">
        <v>1526</v>
      </c>
      <c r="V66" s="12" t="s">
        <v>1974</v>
      </c>
      <c r="W66" s="19" t="s">
        <v>5412</v>
      </c>
      <c r="X66" s="19" t="s">
        <v>5416</v>
      </c>
      <c r="Y66" s="19" t="s">
        <v>5420</v>
      </c>
      <c r="Z66" s="19" t="s">
        <v>5422</v>
      </c>
      <c r="AA66" s="20">
        <v>42.0</v>
      </c>
      <c r="AB66" s="19" t="s">
        <v>2202</v>
      </c>
      <c r="AC66" s="19" t="s">
        <v>2084</v>
      </c>
      <c r="AD66" s="19" t="s">
        <v>1320</v>
      </c>
      <c r="AE66" s="19" t="s">
        <v>4273</v>
      </c>
      <c r="AF66" s="19" t="s">
        <v>2207</v>
      </c>
    </row>
    <row r="67" ht="260.25" customHeight="1">
      <c r="A67" s="12" t="s">
        <v>3715</v>
      </c>
      <c r="B67" s="12" t="s">
        <v>5440</v>
      </c>
      <c r="C67" s="12" t="s">
        <v>3717</v>
      </c>
      <c r="D67" s="12" t="s">
        <v>1951</v>
      </c>
      <c r="E67" s="12" t="s">
        <v>1951</v>
      </c>
      <c r="F67" s="12" t="s">
        <v>1953</v>
      </c>
      <c r="G67" s="12" t="s">
        <v>1757</v>
      </c>
      <c r="H67" s="12" t="s">
        <v>3720</v>
      </c>
      <c r="I67" s="12" t="s">
        <v>3721</v>
      </c>
      <c r="J67" s="12" t="s">
        <v>1921</v>
      </c>
      <c r="K67" s="12" t="s">
        <v>1922</v>
      </c>
      <c r="L67" s="12" t="s">
        <v>5447</v>
      </c>
      <c r="M67" s="12" t="s">
        <v>1959</v>
      </c>
      <c r="N67" s="12" t="s">
        <v>5451</v>
      </c>
      <c r="O67" s="12" t="s">
        <v>1792</v>
      </c>
      <c r="P67" s="12" t="s">
        <v>1526</v>
      </c>
      <c r="Q67" s="12" t="s">
        <v>1526</v>
      </c>
      <c r="R67" s="12" t="s">
        <v>1526</v>
      </c>
      <c r="S67" s="12" t="s">
        <v>1526</v>
      </c>
      <c r="T67" s="12" t="s">
        <v>1969</v>
      </c>
      <c r="U67" s="12" t="s">
        <v>1526</v>
      </c>
      <c r="V67" s="12" t="s">
        <v>1974</v>
      </c>
      <c r="W67" s="19" t="s">
        <v>5453</v>
      </c>
      <c r="X67" s="19" t="s">
        <v>5456</v>
      </c>
      <c r="Y67" s="19" t="s">
        <v>5457</v>
      </c>
      <c r="Z67" s="19" t="s">
        <v>5458</v>
      </c>
      <c r="AA67" s="20">
        <v>42.0</v>
      </c>
      <c r="AB67" s="19" t="s">
        <v>2202</v>
      </c>
      <c r="AC67" s="19" t="s">
        <v>2084</v>
      </c>
      <c r="AD67" s="19" t="s">
        <v>1320</v>
      </c>
      <c r="AE67" s="19" t="s">
        <v>3746</v>
      </c>
      <c r="AF67" s="19" t="s">
        <v>2207</v>
      </c>
    </row>
    <row r="68" ht="180.75" customHeight="1">
      <c r="A68" s="12" t="s">
        <v>3806</v>
      </c>
      <c r="B68" s="12" t="s">
        <v>5468</v>
      </c>
      <c r="C68" s="12" t="s">
        <v>3809</v>
      </c>
      <c r="D68" s="12" t="s">
        <v>1951</v>
      </c>
      <c r="E68" s="12" t="s">
        <v>5469</v>
      </c>
      <c r="F68" s="12" t="s">
        <v>1754</v>
      </c>
      <c r="G68" s="12" t="s">
        <v>1757</v>
      </c>
      <c r="H68" s="12" t="s">
        <v>5471</v>
      </c>
      <c r="I68" s="12" t="s">
        <v>3817</v>
      </c>
      <c r="J68" s="12" t="s">
        <v>5472</v>
      </c>
      <c r="K68" s="12" t="s">
        <v>1922</v>
      </c>
      <c r="L68" s="12" t="s">
        <v>5474</v>
      </c>
      <c r="M68" s="12" t="s">
        <v>1959</v>
      </c>
      <c r="N68" s="12" t="s">
        <v>5475</v>
      </c>
      <c r="O68" s="12" t="s">
        <v>1792</v>
      </c>
      <c r="P68" s="12" t="s">
        <v>1526</v>
      </c>
      <c r="Q68" s="12" t="s">
        <v>1526</v>
      </c>
      <c r="R68" s="12" t="s">
        <v>1526</v>
      </c>
      <c r="S68" s="12" t="s">
        <v>1526</v>
      </c>
      <c r="T68" s="12" t="s">
        <v>5484</v>
      </c>
      <c r="U68" s="12" t="s">
        <v>5488</v>
      </c>
      <c r="V68" s="12" t="s">
        <v>5492</v>
      </c>
      <c r="W68" s="19" t="s">
        <v>5495</v>
      </c>
      <c r="X68" s="19" t="s">
        <v>5501</v>
      </c>
      <c r="Y68" s="19" t="s">
        <v>5505</v>
      </c>
      <c r="Z68" s="19" t="s">
        <v>5508</v>
      </c>
      <c r="AA68" s="20">
        <v>42.0</v>
      </c>
      <c r="AB68" s="19" t="s">
        <v>2202</v>
      </c>
      <c r="AC68" s="19" t="s">
        <v>2084</v>
      </c>
      <c r="AD68" s="19" t="s">
        <v>1320</v>
      </c>
      <c r="AE68" s="19" t="s">
        <v>3838</v>
      </c>
      <c r="AF68" s="19" t="s">
        <v>1353</v>
      </c>
    </row>
    <row r="69" ht="207.0" customHeight="1">
      <c r="A69" s="12" t="s">
        <v>4205</v>
      </c>
      <c r="B69" s="12" t="s">
        <v>3014</v>
      </c>
      <c r="C69" s="12" t="s">
        <v>4206</v>
      </c>
      <c r="D69" s="12" t="s">
        <v>1951</v>
      </c>
      <c r="E69" s="12" t="s">
        <v>5539</v>
      </c>
      <c r="F69" s="12" t="s">
        <v>1754</v>
      </c>
      <c r="G69" s="12" t="s">
        <v>1757</v>
      </c>
      <c r="H69" s="12" t="s">
        <v>4209</v>
      </c>
      <c r="I69" s="12" t="s">
        <v>4210</v>
      </c>
      <c r="J69" s="12" t="s">
        <v>5472</v>
      </c>
      <c r="K69" s="12" t="s">
        <v>1922</v>
      </c>
      <c r="L69" s="12" t="s">
        <v>5553</v>
      </c>
      <c r="M69" s="12" t="s">
        <v>1959</v>
      </c>
      <c r="N69" s="12" t="s">
        <v>5556</v>
      </c>
      <c r="O69" s="12" t="s">
        <v>1792</v>
      </c>
      <c r="P69" s="12" t="s">
        <v>1526</v>
      </c>
      <c r="Q69" s="12" t="s">
        <v>1526</v>
      </c>
      <c r="R69" s="12" t="s">
        <v>1526</v>
      </c>
      <c r="S69" s="12" t="s">
        <v>1526</v>
      </c>
      <c r="T69" s="12" t="s">
        <v>5566</v>
      </c>
      <c r="U69" s="12" t="s">
        <v>5568</v>
      </c>
      <c r="V69" s="12" t="s">
        <v>5570</v>
      </c>
      <c r="W69" s="19" t="s">
        <v>5571</v>
      </c>
      <c r="X69" s="19" t="s">
        <v>5575</v>
      </c>
      <c r="Y69" s="19" t="s">
        <v>5577</v>
      </c>
      <c r="Z69" s="19" t="s">
        <v>5579</v>
      </c>
      <c r="AA69" s="20">
        <v>42.0</v>
      </c>
      <c r="AB69" s="19" t="s">
        <v>2202</v>
      </c>
      <c r="AC69" s="19" t="s">
        <v>2084</v>
      </c>
      <c r="AD69" s="19" t="s">
        <v>1320</v>
      </c>
      <c r="AE69" s="19" t="s">
        <v>4215</v>
      </c>
      <c r="AF69" s="19" t="s">
        <v>1353</v>
      </c>
    </row>
    <row r="70" ht="458.25" customHeight="1">
      <c r="A70" s="12" t="s">
        <v>2888</v>
      </c>
      <c r="B70" s="12" t="s">
        <v>5603</v>
      </c>
      <c r="C70" s="12" t="s">
        <v>2890</v>
      </c>
      <c r="D70" s="12" t="s">
        <v>1951</v>
      </c>
      <c r="E70" s="12" t="s">
        <v>2549</v>
      </c>
      <c r="F70" s="12" t="s">
        <v>1754</v>
      </c>
      <c r="G70" s="12" t="s">
        <v>1757</v>
      </c>
      <c r="H70" s="12" t="s">
        <v>2895</v>
      </c>
      <c r="I70" s="12" t="s">
        <v>2287</v>
      </c>
      <c r="J70" s="12" t="s">
        <v>5614</v>
      </c>
      <c r="K70" s="12" t="s">
        <v>2913</v>
      </c>
      <c r="L70" s="12" t="s">
        <v>5616</v>
      </c>
      <c r="M70" s="12" t="s">
        <v>1959</v>
      </c>
      <c r="N70" s="12" t="s">
        <v>5619</v>
      </c>
      <c r="O70" s="12" t="s">
        <v>1792</v>
      </c>
      <c r="P70" s="12" t="s">
        <v>1526</v>
      </c>
      <c r="Q70" s="12" t="s">
        <v>1526</v>
      </c>
      <c r="R70" s="12" t="s">
        <v>1526</v>
      </c>
      <c r="S70" s="12" t="s">
        <v>1526</v>
      </c>
      <c r="T70" s="12" t="s">
        <v>5630</v>
      </c>
      <c r="U70" s="12" t="s">
        <v>5632</v>
      </c>
      <c r="V70" s="12" t="s">
        <v>5635</v>
      </c>
      <c r="W70" s="19" t="s">
        <v>5638</v>
      </c>
      <c r="X70" s="19" t="s">
        <v>5639</v>
      </c>
      <c r="Y70" s="19" t="s">
        <v>5643</v>
      </c>
      <c r="Z70" s="19" t="s">
        <v>5652</v>
      </c>
      <c r="AA70" s="20">
        <v>42.0</v>
      </c>
      <c r="AB70" s="19" t="s">
        <v>2202</v>
      </c>
      <c r="AC70" s="19" t="s">
        <v>2084</v>
      </c>
      <c r="AD70" s="19" t="s">
        <v>1320</v>
      </c>
      <c r="AE70" s="19" t="s">
        <v>2918</v>
      </c>
      <c r="AF70" s="19" t="s">
        <v>2207</v>
      </c>
    </row>
    <row r="71" ht="207.0" customHeight="1">
      <c r="A71" s="12" t="s">
        <v>2995</v>
      </c>
      <c r="B71" s="12" t="s">
        <v>5666</v>
      </c>
      <c r="C71" s="12" t="s">
        <v>2997</v>
      </c>
      <c r="D71" s="12" t="s">
        <v>2277</v>
      </c>
      <c r="E71" s="12" t="s">
        <v>5669</v>
      </c>
      <c r="F71" s="12" t="s">
        <v>1754</v>
      </c>
      <c r="G71" s="12" t="s">
        <v>1757</v>
      </c>
      <c r="H71" s="12" t="s">
        <v>3001</v>
      </c>
      <c r="I71" s="12" t="s">
        <v>2287</v>
      </c>
      <c r="J71" s="12" t="s">
        <v>5678</v>
      </c>
      <c r="K71" s="12" t="s">
        <v>3011</v>
      </c>
      <c r="L71" s="12" t="s">
        <v>5679</v>
      </c>
      <c r="M71" s="12" t="s">
        <v>1959</v>
      </c>
      <c r="N71" s="12" t="s">
        <v>5689</v>
      </c>
      <c r="O71" s="12" t="s">
        <v>1792</v>
      </c>
      <c r="P71" s="12" t="s">
        <v>1526</v>
      </c>
      <c r="Q71" s="12" t="s">
        <v>1526</v>
      </c>
      <c r="R71" s="12" t="s">
        <v>1526</v>
      </c>
      <c r="S71" s="12" t="s">
        <v>1526</v>
      </c>
      <c r="T71" s="12" t="s">
        <v>5704</v>
      </c>
      <c r="U71" s="12" t="s">
        <v>5706</v>
      </c>
      <c r="V71" s="12" t="s">
        <v>5707</v>
      </c>
      <c r="W71" s="19" t="s">
        <v>5709</v>
      </c>
      <c r="X71" s="19" t="s">
        <v>5715</v>
      </c>
      <c r="Y71" s="19" t="s">
        <v>5718</v>
      </c>
      <c r="Z71" s="19" t="s">
        <v>5721</v>
      </c>
      <c r="AA71" s="20">
        <v>42.0</v>
      </c>
      <c r="AB71" s="19" t="s">
        <v>2202</v>
      </c>
      <c r="AC71" s="19" t="s">
        <v>2084</v>
      </c>
      <c r="AD71" s="19" t="s">
        <v>1320</v>
      </c>
      <c r="AE71" s="19" t="s">
        <v>3013</v>
      </c>
      <c r="AF71" s="19" t="s">
        <v>2207</v>
      </c>
    </row>
    <row r="72" ht="194.25" customHeight="1">
      <c r="A72" s="12" t="s">
        <v>3015</v>
      </c>
      <c r="B72" s="12" t="s">
        <v>5735</v>
      </c>
      <c r="C72" s="12" t="s">
        <v>3016</v>
      </c>
      <c r="D72" s="12" t="s">
        <v>1951</v>
      </c>
      <c r="E72" s="12" t="s">
        <v>1951</v>
      </c>
      <c r="F72" s="12" t="s">
        <v>1953</v>
      </c>
      <c r="G72" s="12" t="s">
        <v>1757</v>
      </c>
      <c r="H72" s="12" t="s">
        <v>3019</v>
      </c>
      <c r="I72" s="12" t="s">
        <v>2287</v>
      </c>
      <c r="J72" s="12" t="s">
        <v>3018</v>
      </c>
      <c r="K72" s="12" t="s">
        <v>3029</v>
      </c>
      <c r="L72" s="12" t="s">
        <v>5741</v>
      </c>
      <c r="M72" s="12" t="s">
        <v>1959</v>
      </c>
      <c r="N72" s="12" t="s">
        <v>5743</v>
      </c>
      <c r="O72" s="12" t="s">
        <v>1792</v>
      </c>
      <c r="P72" s="12" t="s">
        <v>1526</v>
      </c>
      <c r="Q72" s="12" t="s">
        <v>1526</v>
      </c>
      <c r="R72" s="12" t="s">
        <v>1526</v>
      </c>
      <c r="S72" s="12" t="s">
        <v>1526</v>
      </c>
      <c r="T72" s="12" t="s">
        <v>1969</v>
      </c>
      <c r="U72" s="12" t="s">
        <v>1526</v>
      </c>
      <c r="V72" s="12" t="s">
        <v>1974</v>
      </c>
      <c r="W72" s="19" t="s">
        <v>5749</v>
      </c>
      <c r="X72" s="19" t="s">
        <v>5751</v>
      </c>
      <c r="Y72" s="19" t="s">
        <v>5754</v>
      </c>
      <c r="Z72" s="19" t="s">
        <v>5721</v>
      </c>
      <c r="AA72" s="20">
        <v>42.0</v>
      </c>
      <c r="AB72" s="19" t="s">
        <v>2202</v>
      </c>
      <c r="AC72" s="19" t="s">
        <v>2084</v>
      </c>
      <c r="AD72" s="19" t="s">
        <v>1320</v>
      </c>
      <c r="AE72" s="19" t="s">
        <v>3033</v>
      </c>
      <c r="AF72" s="19" t="s">
        <v>2207</v>
      </c>
    </row>
    <row r="73" ht="260.25" customHeight="1">
      <c r="A73" s="12" t="s">
        <v>3035</v>
      </c>
      <c r="B73" s="12" t="s">
        <v>5767</v>
      </c>
      <c r="C73" s="12" t="s">
        <v>3036</v>
      </c>
      <c r="D73" s="12" t="s">
        <v>1951</v>
      </c>
      <c r="E73" s="12" t="s">
        <v>1951</v>
      </c>
      <c r="F73" s="12" t="s">
        <v>1953</v>
      </c>
      <c r="G73" s="12" t="s">
        <v>1757</v>
      </c>
      <c r="H73" s="12" t="s">
        <v>3041</v>
      </c>
      <c r="I73" s="12" t="s">
        <v>2287</v>
      </c>
      <c r="J73" s="12" t="s">
        <v>3040</v>
      </c>
      <c r="K73" s="12" t="s">
        <v>3051</v>
      </c>
      <c r="L73" s="12" t="s">
        <v>5772</v>
      </c>
      <c r="M73" s="12" t="s">
        <v>1959</v>
      </c>
      <c r="N73" s="12" t="s">
        <v>5774</v>
      </c>
      <c r="O73" s="12" t="s">
        <v>1792</v>
      </c>
      <c r="P73" s="12" t="s">
        <v>1526</v>
      </c>
      <c r="Q73" s="12" t="s">
        <v>1526</v>
      </c>
      <c r="R73" s="12" t="s">
        <v>1526</v>
      </c>
      <c r="S73" s="12" t="s">
        <v>1526</v>
      </c>
      <c r="T73" s="12" t="s">
        <v>1969</v>
      </c>
      <c r="U73" s="12" t="s">
        <v>1526</v>
      </c>
      <c r="V73" s="12" t="s">
        <v>1974</v>
      </c>
      <c r="W73" s="19" t="s">
        <v>5776</v>
      </c>
      <c r="X73" s="19" t="s">
        <v>5777</v>
      </c>
      <c r="Y73" s="19" t="s">
        <v>5779</v>
      </c>
      <c r="Z73" s="19" t="s">
        <v>5721</v>
      </c>
      <c r="AA73" s="20">
        <v>42.0</v>
      </c>
      <c r="AB73" s="19" t="s">
        <v>2202</v>
      </c>
      <c r="AC73" s="19" t="s">
        <v>2084</v>
      </c>
      <c r="AD73" s="19" t="s">
        <v>1320</v>
      </c>
      <c r="AE73" s="19" t="s">
        <v>3054</v>
      </c>
      <c r="AF73" s="19" t="s">
        <v>2207</v>
      </c>
    </row>
    <row r="74" ht="246.75" customHeight="1">
      <c r="A74" s="12" t="s">
        <v>3055</v>
      </c>
      <c r="B74" s="12" t="s">
        <v>5787</v>
      </c>
      <c r="C74" s="12" t="s">
        <v>3057</v>
      </c>
      <c r="D74" s="12" t="s">
        <v>1951</v>
      </c>
      <c r="E74" s="12" t="s">
        <v>1951</v>
      </c>
      <c r="F74" s="12" t="s">
        <v>1953</v>
      </c>
      <c r="G74" s="12" t="s">
        <v>1757</v>
      </c>
      <c r="H74" s="12" t="s">
        <v>3064</v>
      </c>
      <c r="I74" s="12" t="s">
        <v>2287</v>
      </c>
      <c r="J74" s="12" t="s">
        <v>5790</v>
      </c>
      <c r="K74" s="12" t="s">
        <v>3074</v>
      </c>
      <c r="L74" s="12" t="s">
        <v>5792</v>
      </c>
      <c r="M74" s="12" t="s">
        <v>1959</v>
      </c>
      <c r="N74" s="12" t="s">
        <v>5795</v>
      </c>
      <c r="O74" s="12" t="s">
        <v>1792</v>
      </c>
      <c r="P74" s="12" t="s">
        <v>1526</v>
      </c>
      <c r="Q74" s="12" t="s">
        <v>1526</v>
      </c>
      <c r="R74" s="12" t="s">
        <v>1526</v>
      </c>
      <c r="S74" s="12" t="s">
        <v>1526</v>
      </c>
      <c r="T74" s="12" t="s">
        <v>5803</v>
      </c>
      <c r="U74" s="12" t="s">
        <v>5804</v>
      </c>
      <c r="V74" s="12" t="s">
        <v>5806</v>
      </c>
      <c r="W74" s="19" t="s">
        <v>5807</v>
      </c>
      <c r="X74" s="19" t="s">
        <v>5809</v>
      </c>
      <c r="Y74" s="19" t="s">
        <v>5814</v>
      </c>
      <c r="Z74" s="19" t="s">
        <v>5721</v>
      </c>
      <c r="AA74" s="20">
        <v>42.0</v>
      </c>
      <c r="AB74" s="19" t="s">
        <v>2202</v>
      </c>
      <c r="AC74" s="19" t="s">
        <v>2084</v>
      </c>
      <c r="AD74" s="19" t="s">
        <v>1320</v>
      </c>
      <c r="AE74" s="19" t="s">
        <v>3075</v>
      </c>
      <c r="AF74" s="19" t="s">
        <v>3077</v>
      </c>
    </row>
    <row r="75" ht="141.0" customHeight="1">
      <c r="A75" s="12" t="s">
        <v>3078</v>
      </c>
      <c r="B75" s="12" t="s">
        <v>5824</v>
      </c>
      <c r="C75" s="12" t="s">
        <v>3079</v>
      </c>
      <c r="D75" s="12" t="s">
        <v>1951</v>
      </c>
      <c r="E75" s="12" t="s">
        <v>1951</v>
      </c>
      <c r="F75" s="12" t="s">
        <v>1953</v>
      </c>
      <c r="G75" s="12" t="s">
        <v>1757</v>
      </c>
      <c r="H75" s="12" t="s">
        <v>3083</v>
      </c>
      <c r="I75" s="12" t="s">
        <v>2287</v>
      </c>
      <c r="J75" s="12" t="s">
        <v>3081</v>
      </c>
      <c r="K75" s="12" t="s">
        <v>3090</v>
      </c>
      <c r="L75" s="12" t="s">
        <v>5831</v>
      </c>
      <c r="M75" s="12" t="s">
        <v>1959</v>
      </c>
      <c r="N75" s="12" t="s">
        <v>5832</v>
      </c>
      <c r="O75" s="12" t="s">
        <v>1792</v>
      </c>
      <c r="P75" s="12" t="s">
        <v>1526</v>
      </c>
      <c r="Q75" s="12" t="s">
        <v>1526</v>
      </c>
      <c r="R75" s="12" t="s">
        <v>1526</v>
      </c>
      <c r="S75" s="12" t="s">
        <v>1526</v>
      </c>
      <c r="T75" s="12" t="s">
        <v>1969</v>
      </c>
      <c r="U75" s="12" t="s">
        <v>1526</v>
      </c>
      <c r="V75" s="12" t="s">
        <v>1974</v>
      </c>
      <c r="W75" s="19" t="s">
        <v>5835</v>
      </c>
      <c r="X75" s="19" t="s">
        <v>5839</v>
      </c>
      <c r="Y75" s="19" t="s">
        <v>5842</v>
      </c>
      <c r="Z75" s="19" t="s">
        <v>5721</v>
      </c>
      <c r="AA75" s="20">
        <v>42.0</v>
      </c>
      <c r="AB75" s="19" t="s">
        <v>2202</v>
      </c>
      <c r="AC75" s="19" t="s">
        <v>2084</v>
      </c>
      <c r="AD75" s="19" t="s">
        <v>1320</v>
      </c>
      <c r="AE75" s="19" t="s">
        <v>3091</v>
      </c>
      <c r="AF75" s="19" t="s">
        <v>2207</v>
      </c>
    </row>
    <row r="76" ht="154.5" customHeight="1">
      <c r="A76" s="12" t="s">
        <v>3092</v>
      </c>
      <c r="B76" s="12" t="s">
        <v>5824</v>
      </c>
      <c r="C76" s="12" t="s">
        <v>3093</v>
      </c>
      <c r="D76" s="12" t="s">
        <v>1951</v>
      </c>
      <c r="E76" s="12" t="s">
        <v>1951</v>
      </c>
      <c r="F76" s="12" t="s">
        <v>1953</v>
      </c>
      <c r="G76" s="12" t="s">
        <v>1757</v>
      </c>
      <c r="H76" s="12" t="s">
        <v>3096</v>
      </c>
      <c r="I76" s="12" t="s">
        <v>2287</v>
      </c>
      <c r="J76" s="12" t="s">
        <v>3095</v>
      </c>
      <c r="K76" s="12" t="s">
        <v>3105</v>
      </c>
      <c r="L76" s="12" t="s">
        <v>5855</v>
      </c>
      <c r="M76" s="12" t="s">
        <v>1959</v>
      </c>
      <c r="N76" s="12" t="s">
        <v>5860</v>
      </c>
      <c r="O76" s="12" t="s">
        <v>1792</v>
      </c>
      <c r="P76" s="12" t="s">
        <v>1526</v>
      </c>
      <c r="Q76" s="12" t="s">
        <v>1526</v>
      </c>
      <c r="R76" s="12" t="s">
        <v>1526</v>
      </c>
      <c r="S76" s="12" t="s">
        <v>1526</v>
      </c>
      <c r="T76" s="12" t="s">
        <v>1969</v>
      </c>
      <c r="U76" s="12" t="s">
        <v>1526</v>
      </c>
      <c r="V76" s="12" t="s">
        <v>1974</v>
      </c>
      <c r="W76" s="19" t="s">
        <v>5862</v>
      </c>
      <c r="X76" s="19" t="s">
        <v>5863</v>
      </c>
      <c r="Y76" s="19" t="s">
        <v>5865</v>
      </c>
      <c r="Z76" s="19" t="s">
        <v>5721</v>
      </c>
      <c r="AA76" s="20">
        <v>42.0</v>
      </c>
      <c r="AB76" s="19" t="s">
        <v>2202</v>
      </c>
      <c r="AC76" s="19" t="s">
        <v>2084</v>
      </c>
      <c r="AD76" s="19" t="s">
        <v>1320</v>
      </c>
      <c r="AE76" s="19" t="s">
        <v>3106</v>
      </c>
      <c r="AF76" s="19" t="s">
        <v>2207</v>
      </c>
    </row>
    <row r="77" ht="154.5" customHeight="1">
      <c r="A77" s="12" t="s">
        <v>3107</v>
      </c>
      <c r="B77" s="12" t="s">
        <v>5666</v>
      </c>
      <c r="C77" s="12" t="s">
        <v>3108</v>
      </c>
      <c r="D77" s="12" t="s">
        <v>1951</v>
      </c>
      <c r="E77" s="12" t="s">
        <v>1951</v>
      </c>
      <c r="F77" s="12" t="s">
        <v>1953</v>
      </c>
      <c r="G77" s="12" t="s">
        <v>1757</v>
      </c>
      <c r="H77" s="12" t="s">
        <v>3111</v>
      </c>
      <c r="I77" s="12" t="s">
        <v>2287</v>
      </c>
      <c r="J77" s="12" t="s">
        <v>3110</v>
      </c>
      <c r="K77" s="12" t="s">
        <v>3120</v>
      </c>
      <c r="L77" s="12" t="s">
        <v>5866</v>
      </c>
      <c r="M77" s="12" t="s">
        <v>1959</v>
      </c>
      <c r="N77" s="12" t="s">
        <v>5867</v>
      </c>
      <c r="O77" s="12" t="s">
        <v>1792</v>
      </c>
      <c r="P77" s="12" t="s">
        <v>1526</v>
      </c>
      <c r="Q77" s="12" t="s">
        <v>1526</v>
      </c>
      <c r="R77" s="12" t="s">
        <v>1526</v>
      </c>
      <c r="S77" s="12" t="s">
        <v>1526</v>
      </c>
      <c r="T77" s="12" t="s">
        <v>1969</v>
      </c>
      <c r="U77" s="12" t="s">
        <v>1526</v>
      </c>
      <c r="V77" s="12" t="s">
        <v>1974</v>
      </c>
      <c r="W77" s="19" t="s">
        <v>5868</v>
      </c>
      <c r="X77" s="19" t="s">
        <v>5869</v>
      </c>
      <c r="Y77" s="19" t="s">
        <v>5870</v>
      </c>
      <c r="Z77" s="19" t="s">
        <v>5721</v>
      </c>
      <c r="AA77" s="20">
        <v>42.0</v>
      </c>
      <c r="AB77" s="19" t="s">
        <v>2202</v>
      </c>
      <c r="AC77" s="19" t="s">
        <v>2084</v>
      </c>
      <c r="AD77" s="19" t="s">
        <v>1320</v>
      </c>
      <c r="AE77" s="19" t="s">
        <v>3123</v>
      </c>
      <c r="AF77" s="19" t="s">
        <v>2207</v>
      </c>
    </row>
    <row r="78" ht="168.0" customHeight="1">
      <c r="A78" s="12" t="s">
        <v>3125</v>
      </c>
      <c r="B78" s="12" t="s">
        <v>5871</v>
      </c>
      <c r="C78" s="12" t="s">
        <v>3126</v>
      </c>
      <c r="D78" s="12" t="s">
        <v>1951</v>
      </c>
      <c r="E78" s="12" t="s">
        <v>1951</v>
      </c>
      <c r="F78" s="12" t="s">
        <v>1953</v>
      </c>
      <c r="G78" s="12" t="s">
        <v>1757</v>
      </c>
      <c r="H78" s="12" t="s">
        <v>3129</v>
      </c>
      <c r="I78" s="12" t="s">
        <v>2287</v>
      </c>
      <c r="J78" s="12" t="s">
        <v>3128</v>
      </c>
      <c r="K78" s="12" t="s">
        <v>3132</v>
      </c>
      <c r="L78" s="12" t="s">
        <v>5872</v>
      </c>
      <c r="M78" s="12" t="s">
        <v>1959</v>
      </c>
      <c r="N78" s="12" t="s">
        <v>5873</v>
      </c>
      <c r="O78" s="12" t="s">
        <v>1792</v>
      </c>
      <c r="P78" s="12" t="s">
        <v>1526</v>
      </c>
      <c r="Q78" s="12" t="s">
        <v>1526</v>
      </c>
      <c r="R78" s="12" t="s">
        <v>1526</v>
      </c>
      <c r="S78" s="12" t="s">
        <v>1526</v>
      </c>
      <c r="T78" s="12" t="s">
        <v>1969</v>
      </c>
      <c r="U78" s="12" t="s">
        <v>1526</v>
      </c>
      <c r="V78" s="12" t="s">
        <v>1974</v>
      </c>
      <c r="W78" s="19" t="s">
        <v>5874</v>
      </c>
      <c r="X78" s="19" t="s">
        <v>5875</v>
      </c>
      <c r="Y78" s="19" t="s">
        <v>5876</v>
      </c>
      <c r="Z78" s="19" t="s">
        <v>5721</v>
      </c>
      <c r="AA78" s="20">
        <v>42.0</v>
      </c>
      <c r="AB78" s="19" t="s">
        <v>2202</v>
      </c>
      <c r="AC78" s="19" t="s">
        <v>2084</v>
      </c>
      <c r="AD78" s="19" t="s">
        <v>1320</v>
      </c>
      <c r="AE78" s="19" t="s">
        <v>3134</v>
      </c>
      <c r="AF78" s="19" t="s">
        <v>2207</v>
      </c>
    </row>
    <row r="79" ht="171.0" customHeight="1">
      <c r="A79" s="12" t="s">
        <v>3136</v>
      </c>
      <c r="B79" s="12" t="s">
        <v>5877</v>
      </c>
      <c r="C79" s="12" t="s">
        <v>3137</v>
      </c>
      <c r="D79" s="12" t="s">
        <v>1951</v>
      </c>
      <c r="E79" s="12" t="s">
        <v>1951</v>
      </c>
      <c r="F79" s="12" t="s">
        <v>1953</v>
      </c>
      <c r="G79" s="12" t="s">
        <v>1757</v>
      </c>
      <c r="H79" s="12" t="s">
        <v>3140</v>
      </c>
      <c r="I79" s="12" t="s">
        <v>3141</v>
      </c>
      <c r="J79" s="12" t="s">
        <v>3139</v>
      </c>
      <c r="K79" s="12" t="s">
        <v>3145</v>
      </c>
      <c r="L79" s="12" t="s">
        <v>5878</v>
      </c>
      <c r="M79" s="12" t="s">
        <v>1959</v>
      </c>
      <c r="N79" s="12" t="s">
        <v>5879</v>
      </c>
      <c r="O79" s="12" t="s">
        <v>1792</v>
      </c>
      <c r="P79" s="12" t="s">
        <v>1526</v>
      </c>
      <c r="Q79" s="12" t="s">
        <v>1526</v>
      </c>
      <c r="R79" s="12" t="s">
        <v>1526</v>
      </c>
      <c r="S79" s="12" t="s">
        <v>1526</v>
      </c>
      <c r="T79" s="12" t="s">
        <v>1969</v>
      </c>
      <c r="U79" s="12" t="s">
        <v>1526</v>
      </c>
      <c r="V79" s="12" t="s">
        <v>1974</v>
      </c>
      <c r="W79" s="19" t="s">
        <v>5880</v>
      </c>
      <c r="X79" s="19" t="s">
        <v>5881</v>
      </c>
      <c r="Y79" s="19" t="s">
        <v>5882</v>
      </c>
      <c r="Z79" s="19" t="s">
        <v>5883</v>
      </c>
      <c r="AA79" s="20">
        <v>42.0</v>
      </c>
      <c r="AB79" s="19" t="s">
        <v>2202</v>
      </c>
      <c r="AC79" s="19" t="s">
        <v>2084</v>
      </c>
      <c r="AD79" s="19" t="s">
        <v>1320</v>
      </c>
      <c r="AE79" s="19" t="s">
        <v>3146</v>
      </c>
      <c r="AF79" s="19" t="s">
        <v>2207</v>
      </c>
    </row>
    <row r="80" ht="154.5" customHeight="1">
      <c r="A80" s="12" t="s">
        <v>3147</v>
      </c>
      <c r="B80" s="12" t="s">
        <v>5884</v>
      </c>
      <c r="C80" s="12" t="s">
        <v>3148</v>
      </c>
      <c r="D80" s="12" t="s">
        <v>1951</v>
      </c>
      <c r="E80" s="12" t="s">
        <v>1951</v>
      </c>
      <c r="F80" s="12" t="s">
        <v>1953</v>
      </c>
      <c r="G80" s="12" t="s">
        <v>1757</v>
      </c>
      <c r="H80" s="12" t="s">
        <v>3152</v>
      </c>
      <c r="I80" s="12" t="s">
        <v>3153</v>
      </c>
      <c r="J80" s="12" t="s">
        <v>3150</v>
      </c>
      <c r="K80" s="12" t="s">
        <v>3165</v>
      </c>
      <c r="L80" s="12" t="s">
        <v>5885</v>
      </c>
      <c r="M80" s="12" t="s">
        <v>1959</v>
      </c>
      <c r="N80" s="12" t="s">
        <v>5886</v>
      </c>
      <c r="O80" s="12" t="s">
        <v>1792</v>
      </c>
      <c r="P80" s="12" t="s">
        <v>1526</v>
      </c>
      <c r="Q80" s="12" t="s">
        <v>1526</v>
      </c>
      <c r="R80" s="12" t="s">
        <v>1526</v>
      </c>
      <c r="S80" s="12" t="s">
        <v>1526</v>
      </c>
      <c r="T80" s="12" t="s">
        <v>1969</v>
      </c>
      <c r="U80" s="12" t="s">
        <v>1526</v>
      </c>
      <c r="V80" s="12" t="s">
        <v>1974</v>
      </c>
      <c r="W80" s="19" t="s">
        <v>5887</v>
      </c>
      <c r="X80" s="19" t="s">
        <v>5888</v>
      </c>
      <c r="Y80" s="19" t="s">
        <v>5882</v>
      </c>
      <c r="Z80" s="19" t="s">
        <v>5889</v>
      </c>
      <c r="AA80" s="20">
        <v>42.0</v>
      </c>
      <c r="AB80" s="19" t="s">
        <v>2202</v>
      </c>
      <c r="AC80" s="19" t="s">
        <v>2084</v>
      </c>
      <c r="AD80" s="19" t="s">
        <v>1320</v>
      </c>
      <c r="AE80" s="19" t="s">
        <v>3169</v>
      </c>
      <c r="AF80" s="19" t="s">
        <v>2207</v>
      </c>
    </row>
    <row r="81" ht="168.0" customHeight="1">
      <c r="A81" s="12" t="s">
        <v>3171</v>
      </c>
      <c r="B81" s="12" t="s">
        <v>5890</v>
      </c>
      <c r="C81" s="12" t="s">
        <v>3173</v>
      </c>
      <c r="D81" s="12" t="s">
        <v>1951</v>
      </c>
      <c r="E81" s="12" t="s">
        <v>1951</v>
      </c>
      <c r="F81" s="12" t="s">
        <v>1953</v>
      </c>
      <c r="G81" s="12" t="s">
        <v>1757</v>
      </c>
      <c r="H81" s="12" t="s">
        <v>3178</v>
      </c>
      <c r="I81" s="12" t="s">
        <v>3179</v>
      </c>
      <c r="J81" s="12" t="s">
        <v>3176</v>
      </c>
      <c r="K81" s="12" t="s">
        <v>3189</v>
      </c>
      <c r="L81" s="12" t="s">
        <v>5891</v>
      </c>
      <c r="M81" s="12" t="s">
        <v>1959</v>
      </c>
      <c r="N81" s="12" t="s">
        <v>5892</v>
      </c>
      <c r="O81" s="12" t="s">
        <v>1792</v>
      </c>
      <c r="P81" s="12" t="s">
        <v>1526</v>
      </c>
      <c r="Q81" s="12" t="s">
        <v>1526</v>
      </c>
      <c r="R81" s="12" t="s">
        <v>1526</v>
      </c>
      <c r="S81" s="12" t="s">
        <v>1526</v>
      </c>
      <c r="T81" s="12" t="s">
        <v>1969</v>
      </c>
      <c r="U81" s="12" t="s">
        <v>1526</v>
      </c>
      <c r="V81" s="12" t="s">
        <v>1974</v>
      </c>
      <c r="W81" s="19" t="s">
        <v>2832</v>
      </c>
      <c r="X81" s="19" t="s">
        <v>5893</v>
      </c>
      <c r="Y81" s="19" t="s">
        <v>5894</v>
      </c>
      <c r="Z81" s="19" t="s">
        <v>5895</v>
      </c>
      <c r="AA81" s="20">
        <v>42.0</v>
      </c>
      <c r="AB81" s="19" t="s">
        <v>2202</v>
      </c>
      <c r="AC81" s="19" t="s">
        <v>2084</v>
      </c>
      <c r="AD81" s="19" t="s">
        <v>1320</v>
      </c>
      <c r="AE81" s="19" t="s">
        <v>3191</v>
      </c>
      <c r="AF81" s="19" t="s">
        <v>2207</v>
      </c>
    </row>
    <row r="82" ht="168.0" customHeight="1">
      <c r="A82" s="12" t="s">
        <v>3192</v>
      </c>
      <c r="B82" s="12" t="s">
        <v>5896</v>
      </c>
      <c r="C82" s="12" t="s">
        <v>3194</v>
      </c>
      <c r="D82" s="12" t="s">
        <v>1951</v>
      </c>
      <c r="E82" s="12" t="s">
        <v>1951</v>
      </c>
      <c r="F82" s="12" t="s">
        <v>1953</v>
      </c>
      <c r="G82" s="12" t="s">
        <v>1757</v>
      </c>
      <c r="H82" s="12" t="s">
        <v>3201</v>
      </c>
      <c r="I82" s="12" t="s">
        <v>3202</v>
      </c>
      <c r="J82" s="12" t="s">
        <v>3199</v>
      </c>
      <c r="K82" s="12" t="s">
        <v>3213</v>
      </c>
      <c r="L82" s="12" t="s">
        <v>5897</v>
      </c>
      <c r="M82" s="12" t="s">
        <v>1959</v>
      </c>
      <c r="N82" s="12" t="s">
        <v>5898</v>
      </c>
      <c r="O82" s="12" t="s">
        <v>1792</v>
      </c>
      <c r="P82" s="12" t="s">
        <v>1526</v>
      </c>
      <c r="Q82" s="12" t="s">
        <v>1526</v>
      </c>
      <c r="R82" s="12" t="s">
        <v>1526</v>
      </c>
      <c r="S82" s="12" t="s">
        <v>1526</v>
      </c>
      <c r="T82" s="12" t="s">
        <v>1969</v>
      </c>
      <c r="U82" s="12" t="s">
        <v>1526</v>
      </c>
      <c r="V82" s="12" t="s">
        <v>1974</v>
      </c>
      <c r="W82" s="19" t="s">
        <v>5899</v>
      </c>
      <c r="X82" s="19" t="s">
        <v>5900</v>
      </c>
      <c r="Y82" s="19" t="s">
        <v>5901</v>
      </c>
      <c r="Z82" s="19" t="s">
        <v>5902</v>
      </c>
      <c r="AA82" s="20">
        <v>42.0</v>
      </c>
      <c r="AB82" s="19" t="s">
        <v>2202</v>
      </c>
      <c r="AC82" s="19" t="s">
        <v>2084</v>
      </c>
      <c r="AD82" s="19" t="s">
        <v>1320</v>
      </c>
      <c r="AE82" s="19" t="s">
        <v>3215</v>
      </c>
      <c r="AF82" s="19" t="s">
        <v>2207</v>
      </c>
    </row>
    <row r="83" ht="207.0" customHeight="1">
      <c r="A83" s="12" t="s">
        <v>3216</v>
      </c>
      <c r="B83" s="12" t="s">
        <v>5903</v>
      </c>
      <c r="C83" s="12" t="s">
        <v>3217</v>
      </c>
      <c r="D83" s="12" t="s">
        <v>1951</v>
      </c>
      <c r="E83" s="12" t="s">
        <v>1951</v>
      </c>
      <c r="F83" s="12" t="s">
        <v>1953</v>
      </c>
      <c r="G83" s="12" t="s">
        <v>1757</v>
      </c>
      <c r="H83" s="12" t="s">
        <v>3222</v>
      </c>
      <c r="I83" s="12" t="s">
        <v>3223</v>
      </c>
      <c r="J83" s="12" t="s">
        <v>3219</v>
      </c>
      <c r="K83" s="12" t="s">
        <v>3244</v>
      </c>
      <c r="L83" s="12" t="s">
        <v>5904</v>
      </c>
      <c r="M83" s="12" t="s">
        <v>1959</v>
      </c>
      <c r="N83" s="12" t="s">
        <v>5905</v>
      </c>
      <c r="O83" s="12" t="s">
        <v>1792</v>
      </c>
      <c r="P83" s="12" t="s">
        <v>1526</v>
      </c>
      <c r="Q83" s="12" t="s">
        <v>1526</v>
      </c>
      <c r="R83" s="12" t="s">
        <v>1526</v>
      </c>
      <c r="S83" s="12" t="s">
        <v>1526</v>
      </c>
      <c r="T83" s="12" t="s">
        <v>1969</v>
      </c>
      <c r="U83" s="12" t="s">
        <v>1526</v>
      </c>
      <c r="V83" s="12" t="s">
        <v>1974</v>
      </c>
      <c r="W83" s="19" t="s">
        <v>5906</v>
      </c>
      <c r="X83" s="19" t="s">
        <v>5907</v>
      </c>
      <c r="Y83" s="19" t="s">
        <v>5908</v>
      </c>
      <c r="Z83" s="19" t="s">
        <v>5909</v>
      </c>
      <c r="AA83" s="20">
        <v>42.0</v>
      </c>
      <c r="AB83" s="19" t="s">
        <v>2202</v>
      </c>
      <c r="AC83" s="19" t="s">
        <v>2084</v>
      </c>
      <c r="AD83" s="19" t="s">
        <v>1320</v>
      </c>
      <c r="AE83" s="19" t="s">
        <v>3245</v>
      </c>
      <c r="AF83" s="19" t="s">
        <v>2207</v>
      </c>
    </row>
    <row r="84" ht="180.75" customHeight="1">
      <c r="A84" s="12" t="s">
        <v>3246</v>
      </c>
      <c r="B84" s="12" t="s">
        <v>5910</v>
      </c>
      <c r="C84" s="12" t="s">
        <v>3247</v>
      </c>
      <c r="D84" s="12" t="s">
        <v>1951</v>
      </c>
      <c r="E84" s="12" t="s">
        <v>1951</v>
      </c>
      <c r="F84" s="12" t="s">
        <v>1953</v>
      </c>
      <c r="G84" s="12" t="s">
        <v>1757</v>
      </c>
      <c r="H84" s="12" t="s">
        <v>3252</v>
      </c>
      <c r="I84" s="12" t="s">
        <v>2287</v>
      </c>
      <c r="J84" s="12" t="s">
        <v>3250</v>
      </c>
      <c r="K84" s="12" t="s">
        <v>3264</v>
      </c>
      <c r="L84" s="12" t="s">
        <v>5911</v>
      </c>
      <c r="M84" s="12" t="s">
        <v>1959</v>
      </c>
      <c r="N84" s="12" t="s">
        <v>5912</v>
      </c>
      <c r="O84" s="12" t="s">
        <v>1792</v>
      </c>
      <c r="P84" s="12" t="s">
        <v>1526</v>
      </c>
      <c r="Q84" s="12" t="s">
        <v>1526</v>
      </c>
      <c r="R84" s="12" t="s">
        <v>1526</v>
      </c>
      <c r="S84" s="12" t="s">
        <v>1526</v>
      </c>
      <c r="T84" s="12" t="s">
        <v>1969</v>
      </c>
      <c r="U84" s="12" t="s">
        <v>1526</v>
      </c>
      <c r="V84" s="12" t="s">
        <v>1974</v>
      </c>
      <c r="W84" s="19" t="s">
        <v>5913</v>
      </c>
      <c r="X84" s="19" t="s">
        <v>5914</v>
      </c>
      <c r="Y84" s="19" t="s">
        <v>5915</v>
      </c>
      <c r="Z84" s="19" t="s">
        <v>5916</v>
      </c>
      <c r="AA84" s="20">
        <v>42.0</v>
      </c>
      <c r="AB84" s="19" t="s">
        <v>2202</v>
      </c>
      <c r="AC84" s="19" t="s">
        <v>2084</v>
      </c>
      <c r="AD84" s="19" t="s">
        <v>1320</v>
      </c>
      <c r="AE84" s="19" t="s">
        <v>3267</v>
      </c>
      <c r="AF84" s="19" t="s">
        <v>2207</v>
      </c>
    </row>
    <row r="85" ht="576.75" customHeight="1">
      <c r="A85" s="12" t="s">
        <v>3269</v>
      </c>
      <c r="B85" s="12" t="s">
        <v>5917</v>
      </c>
      <c r="C85" s="12" t="s">
        <v>3270</v>
      </c>
      <c r="D85" s="12" t="s">
        <v>1951</v>
      </c>
      <c r="E85" s="12" t="s">
        <v>1951</v>
      </c>
      <c r="F85" s="12" t="s">
        <v>1953</v>
      </c>
      <c r="G85" s="12" t="s">
        <v>1757</v>
      </c>
      <c r="H85" s="12" t="s">
        <v>3273</v>
      </c>
      <c r="I85" s="12" t="s">
        <v>3274</v>
      </c>
      <c r="J85" s="12" t="s">
        <v>3272</v>
      </c>
      <c r="K85" s="12" t="s">
        <v>3284</v>
      </c>
      <c r="L85" s="12" t="s">
        <v>5918</v>
      </c>
      <c r="M85" s="12" t="s">
        <v>1959</v>
      </c>
      <c r="N85" s="12" t="s">
        <v>5919</v>
      </c>
      <c r="O85" s="12" t="s">
        <v>1792</v>
      </c>
      <c r="P85" s="12" t="s">
        <v>1526</v>
      </c>
      <c r="Q85" s="12" t="s">
        <v>1526</v>
      </c>
      <c r="R85" s="12" t="s">
        <v>1526</v>
      </c>
      <c r="S85" s="12" t="s">
        <v>1526</v>
      </c>
      <c r="T85" s="12" t="s">
        <v>1969</v>
      </c>
      <c r="U85" s="12" t="s">
        <v>1526</v>
      </c>
      <c r="V85" s="12" t="s">
        <v>1974</v>
      </c>
      <c r="W85" s="19" t="s">
        <v>5920</v>
      </c>
      <c r="X85" s="19" t="s">
        <v>5921</v>
      </c>
      <c r="Y85" s="19" t="s">
        <v>5922</v>
      </c>
      <c r="Z85" s="19" t="s">
        <v>5923</v>
      </c>
      <c r="AA85" s="20">
        <v>42.0</v>
      </c>
      <c r="AB85" s="19" t="s">
        <v>2202</v>
      </c>
      <c r="AC85" s="19" t="s">
        <v>2084</v>
      </c>
      <c r="AD85" s="19" t="s">
        <v>1320</v>
      </c>
      <c r="AE85" s="19" t="s">
        <v>3287</v>
      </c>
      <c r="AF85" s="19" t="s">
        <v>2207</v>
      </c>
    </row>
    <row r="86" ht="366.0" customHeight="1">
      <c r="A86" s="12" t="s">
        <v>3289</v>
      </c>
      <c r="B86" s="12" t="s">
        <v>5924</v>
      </c>
      <c r="C86" s="12" t="s">
        <v>3290</v>
      </c>
      <c r="D86" s="12" t="s">
        <v>1951</v>
      </c>
      <c r="E86" s="12" t="s">
        <v>1951</v>
      </c>
      <c r="F86" s="12" t="s">
        <v>1953</v>
      </c>
      <c r="G86" s="12" t="s">
        <v>1757</v>
      </c>
      <c r="H86" s="12" t="s">
        <v>3298</v>
      </c>
      <c r="I86" s="12" t="s">
        <v>2287</v>
      </c>
      <c r="J86" s="12" t="s">
        <v>5925</v>
      </c>
      <c r="K86" s="12" t="s">
        <v>3308</v>
      </c>
      <c r="L86" s="12" t="s">
        <v>5926</v>
      </c>
      <c r="M86" s="12" t="s">
        <v>1959</v>
      </c>
      <c r="N86" s="12" t="s">
        <v>5927</v>
      </c>
      <c r="O86" s="12" t="s">
        <v>1792</v>
      </c>
      <c r="P86" s="12" t="s">
        <v>1526</v>
      </c>
      <c r="Q86" s="12" t="s">
        <v>1526</v>
      </c>
      <c r="R86" s="12" t="s">
        <v>1526</v>
      </c>
      <c r="S86" s="12" t="s">
        <v>1526</v>
      </c>
      <c r="T86" s="12" t="s">
        <v>5928</v>
      </c>
      <c r="U86" s="12" t="s">
        <v>5929</v>
      </c>
      <c r="V86" s="12" t="s">
        <v>5930</v>
      </c>
      <c r="W86" s="19" t="s">
        <v>5931</v>
      </c>
      <c r="X86" s="19" t="s">
        <v>5932</v>
      </c>
      <c r="Y86" s="19" t="s">
        <v>5933</v>
      </c>
      <c r="Z86" s="19" t="s">
        <v>5934</v>
      </c>
      <c r="AA86" s="20">
        <v>42.0</v>
      </c>
      <c r="AB86" s="19" t="s">
        <v>2202</v>
      </c>
      <c r="AC86" s="19" t="s">
        <v>2084</v>
      </c>
      <c r="AD86" s="19" t="s">
        <v>1320</v>
      </c>
      <c r="AE86" s="19" t="s">
        <v>3311</v>
      </c>
      <c r="AF86" s="19" t="s">
        <v>1353</v>
      </c>
    </row>
    <row r="87" ht="1368.75" customHeight="1">
      <c r="A87" s="12" t="s">
        <v>3314</v>
      </c>
      <c r="B87" s="12" t="s">
        <v>5935</v>
      </c>
      <c r="C87" s="12" t="s">
        <v>3315</v>
      </c>
      <c r="D87" s="12" t="s">
        <v>1951</v>
      </c>
      <c r="E87" s="12" t="s">
        <v>1951</v>
      </c>
      <c r="F87" s="12" t="s">
        <v>1953</v>
      </c>
      <c r="G87" s="12" t="s">
        <v>1757</v>
      </c>
      <c r="H87" s="12" t="s">
        <v>3319</v>
      </c>
      <c r="I87" s="12" t="s">
        <v>2287</v>
      </c>
      <c r="J87" s="12" t="s">
        <v>3317</v>
      </c>
      <c r="K87" s="12" t="s">
        <v>3332</v>
      </c>
      <c r="L87" s="12" t="s">
        <v>5936</v>
      </c>
      <c r="M87" s="12" t="s">
        <v>1959</v>
      </c>
      <c r="N87" s="12" t="s">
        <v>5937</v>
      </c>
      <c r="O87" s="12" t="s">
        <v>1792</v>
      </c>
      <c r="P87" s="12" t="s">
        <v>1526</v>
      </c>
      <c r="Q87" s="12" t="s">
        <v>1526</v>
      </c>
      <c r="R87" s="12" t="s">
        <v>1526</v>
      </c>
      <c r="S87" s="12" t="s">
        <v>1526</v>
      </c>
      <c r="T87" s="12" t="s">
        <v>1969</v>
      </c>
      <c r="U87" s="12" t="s">
        <v>1526</v>
      </c>
      <c r="V87" s="12" t="s">
        <v>1974</v>
      </c>
      <c r="W87" s="19" t="s">
        <v>5931</v>
      </c>
      <c r="X87" s="19" t="s">
        <v>5938</v>
      </c>
      <c r="Y87" s="19" t="s">
        <v>5939</v>
      </c>
      <c r="Z87" s="19" t="s">
        <v>5940</v>
      </c>
      <c r="AA87" s="20">
        <v>42.0</v>
      </c>
      <c r="AB87" s="19" t="s">
        <v>2202</v>
      </c>
      <c r="AC87" s="19" t="s">
        <v>2084</v>
      </c>
      <c r="AD87" s="19" t="s">
        <v>1320</v>
      </c>
      <c r="AE87" s="19" t="s">
        <v>3334</v>
      </c>
      <c r="AF87" s="19" t="s">
        <v>2207</v>
      </c>
    </row>
    <row r="88" ht="801.75" customHeight="1">
      <c r="A88" s="12" t="s">
        <v>3336</v>
      </c>
      <c r="B88" s="12" t="s">
        <v>5941</v>
      </c>
      <c r="C88" s="12" t="s">
        <v>3337</v>
      </c>
      <c r="D88" s="12" t="s">
        <v>2277</v>
      </c>
      <c r="E88" s="12" t="s">
        <v>5669</v>
      </c>
      <c r="F88" s="12" t="s">
        <v>1754</v>
      </c>
      <c r="G88" s="12" t="s">
        <v>1757</v>
      </c>
      <c r="H88" s="12" t="s">
        <v>3341</v>
      </c>
      <c r="I88" s="12" t="s">
        <v>2287</v>
      </c>
      <c r="J88" s="12" t="s">
        <v>5942</v>
      </c>
      <c r="K88" s="12" t="s">
        <v>3352</v>
      </c>
      <c r="L88" s="12" t="s">
        <v>5943</v>
      </c>
      <c r="M88" s="12" t="s">
        <v>1959</v>
      </c>
      <c r="N88" s="12" t="s">
        <v>5944</v>
      </c>
      <c r="O88" s="12" t="s">
        <v>1792</v>
      </c>
      <c r="P88" s="12" t="s">
        <v>1526</v>
      </c>
      <c r="Q88" s="12" t="s">
        <v>1526</v>
      </c>
      <c r="R88" s="12" t="s">
        <v>1526</v>
      </c>
      <c r="S88" s="12" t="s">
        <v>1526</v>
      </c>
      <c r="T88" s="12" t="s">
        <v>5704</v>
      </c>
      <c r="U88" s="12" t="s">
        <v>5706</v>
      </c>
      <c r="V88" s="12" t="s">
        <v>5707</v>
      </c>
      <c r="W88" s="19" t="s">
        <v>5945</v>
      </c>
      <c r="X88" s="19" t="s">
        <v>5946</v>
      </c>
      <c r="Y88" s="19" t="s">
        <v>5947</v>
      </c>
      <c r="Z88" s="19" t="s">
        <v>5948</v>
      </c>
      <c r="AA88" s="20">
        <v>42.0</v>
      </c>
      <c r="AB88" s="19" t="s">
        <v>2202</v>
      </c>
      <c r="AC88" s="19" t="s">
        <v>2084</v>
      </c>
      <c r="AD88" s="19" t="s">
        <v>1320</v>
      </c>
      <c r="AE88" s="19" t="s">
        <v>3354</v>
      </c>
      <c r="AF88" s="19" t="s">
        <v>2207</v>
      </c>
    </row>
    <row r="89" ht="498.0" customHeight="1">
      <c r="A89" s="12" t="s">
        <v>3357</v>
      </c>
      <c r="B89" s="12" t="s">
        <v>5949</v>
      </c>
      <c r="C89" s="12" t="s">
        <v>3359</v>
      </c>
      <c r="D89" s="12" t="s">
        <v>1951</v>
      </c>
      <c r="E89" s="12" t="s">
        <v>1951</v>
      </c>
      <c r="F89" s="12" t="s">
        <v>1953</v>
      </c>
      <c r="G89" s="12" t="s">
        <v>1757</v>
      </c>
      <c r="H89" s="12" t="s">
        <v>3365</v>
      </c>
      <c r="I89" s="12" t="s">
        <v>3366</v>
      </c>
      <c r="J89" s="12" t="s">
        <v>3363</v>
      </c>
      <c r="K89" s="12" t="s">
        <v>3376</v>
      </c>
      <c r="L89" s="12" t="s">
        <v>5950</v>
      </c>
      <c r="M89" s="12" t="s">
        <v>1959</v>
      </c>
      <c r="N89" s="12" t="s">
        <v>5951</v>
      </c>
      <c r="O89" s="12" t="s">
        <v>1792</v>
      </c>
      <c r="P89" s="12" t="s">
        <v>1526</v>
      </c>
      <c r="Q89" s="12" t="s">
        <v>1526</v>
      </c>
      <c r="R89" s="12" t="s">
        <v>1526</v>
      </c>
      <c r="S89" s="12" t="s">
        <v>1526</v>
      </c>
      <c r="T89" s="12" t="s">
        <v>1969</v>
      </c>
      <c r="U89" s="12" t="s">
        <v>1526</v>
      </c>
      <c r="V89" s="12" t="s">
        <v>1974</v>
      </c>
      <c r="W89" s="19" t="s">
        <v>5952</v>
      </c>
      <c r="X89" s="19" t="s">
        <v>5953</v>
      </c>
      <c r="Y89" s="19" t="s">
        <v>5954</v>
      </c>
      <c r="Z89" s="19" t="s">
        <v>5955</v>
      </c>
      <c r="AA89" s="20">
        <v>42.0</v>
      </c>
      <c r="AB89" s="19" t="s">
        <v>2202</v>
      </c>
      <c r="AC89" s="19" t="s">
        <v>2084</v>
      </c>
      <c r="AD89" s="19" t="s">
        <v>1320</v>
      </c>
      <c r="AE89" s="19" t="s">
        <v>3377</v>
      </c>
      <c r="AF89" s="19" t="s">
        <v>2207</v>
      </c>
    </row>
    <row r="90" ht="471.75" customHeight="1">
      <c r="A90" s="12" t="s">
        <v>2920</v>
      </c>
      <c r="B90" s="12" t="s">
        <v>5956</v>
      </c>
      <c r="C90" s="12" t="s">
        <v>2921</v>
      </c>
      <c r="D90" s="12" t="s">
        <v>1951</v>
      </c>
      <c r="E90" s="12" t="s">
        <v>2549</v>
      </c>
      <c r="F90" s="12" t="s">
        <v>1754</v>
      </c>
      <c r="G90" s="12" t="s">
        <v>1757</v>
      </c>
      <c r="H90" s="12" t="s">
        <v>2924</v>
      </c>
      <c r="I90" s="12" t="s">
        <v>2925</v>
      </c>
      <c r="J90" s="12" t="s">
        <v>5957</v>
      </c>
      <c r="K90" s="12" t="s">
        <v>2939</v>
      </c>
      <c r="L90" s="12" t="s">
        <v>5958</v>
      </c>
      <c r="M90" s="12" t="s">
        <v>1959</v>
      </c>
      <c r="N90" s="12" t="s">
        <v>5959</v>
      </c>
      <c r="O90" s="12" t="s">
        <v>1792</v>
      </c>
      <c r="P90" s="12" t="s">
        <v>1526</v>
      </c>
      <c r="Q90" s="12" t="s">
        <v>1526</v>
      </c>
      <c r="R90" s="12" t="s">
        <v>1526</v>
      </c>
      <c r="S90" s="12" t="s">
        <v>1526</v>
      </c>
      <c r="T90" s="12" t="s">
        <v>5630</v>
      </c>
      <c r="U90" s="12" t="s">
        <v>5632</v>
      </c>
      <c r="V90" s="12" t="s">
        <v>5635</v>
      </c>
      <c r="W90" s="19" t="s">
        <v>5960</v>
      </c>
      <c r="X90" s="19" t="s">
        <v>5961</v>
      </c>
      <c r="Y90" s="19" t="s">
        <v>5962</v>
      </c>
      <c r="Z90" s="19" t="s">
        <v>5963</v>
      </c>
      <c r="AA90" s="20">
        <v>42.0</v>
      </c>
      <c r="AB90" s="19" t="s">
        <v>2202</v>
      </c>
      <c r="AC90" s="19" t="s">
        <v>2084</v>
      </c>
      <c r="AD90" s="19" t="s">
        <v>1320</v>
      </c>
      <c r="AE90" s="19" t="s">
        <v>2947</v>
      </c>
      <c r="AF90" s="19" t="s">
        <v>2207</v>
      </c>
    </row>
    <row r="91" ht="2306.25" customHeight="1">
      <c r="A91" s="12" t="s">
        <v>2268</v>
      </c>
      <c r="B91" s="12" t="s">
        <v>3089</v>
      </c>
      <c r="C91" s="12" t="s">
        <v>2271</v>
      </c>
      <c r="D91" s="12" t="s">
        <v>1951</v>
      </c>
      <c r="E91" s="12" t="s">
        <v>2345</v>
      </c>
      <c r="F91" s="12" t="s">
        <v>1754</v>
      </c>
      <c r="G91" s="12" t="s">
        <v>1757</v>
      </c>
      <c r="H91" s="12" t="s">
        <v>4337</v>
      </c>
      <c r="I91" s="12" t="s">
        <v>4339</v>
      </c>
      <c r="J91" s="12" t="s">
        <v>5964</v>
      </c>
      <c r="K91" s="12" t="s">
        <v>4346</v>
      </c>
      <c r="L91" s="12" t="s">
        <v>5965</v>
      </c>
      <c r="M91" s="12" t="s">
        <v>5966</v>
      </c>
      <c r="N91" s="12" t="s">
        <v>5967</v>
      </c>
      <c r="O91" s="12" t="s">
        <v>1792</v>
      </c>
      <c r="P91" s="12" t="s">
        <v>1526</v>
      </c>
      <c r="Q91" s="12" t="s">
        <v>1526</v>
      </c>
      <c r="R91" s="12" t="s">
        <v>1526</v>
      </c>
      <c r="S91" s="12" t="s">
        <v>1526</v>
      </c>
      <c r="T91" s="12" t="s">
        <v>2357</v>
      </c>
      <c r="U91" s="12" t="s">
        <v>5968</v>
      </c>
      <c r="V91" s="12" t="s">
        <v>2360</v>
      </c>
      <c r="W91" s="19" t="s">
        <v>5969</v>
      </c>
      <c r="X91" s="19" t="s">
        <v>5970</v>
      </c>
      <c r="Y91" s="19" t="s">
        <v>5971</v>
      </c>
      <c r="Z91" s="19" t="s">
        <v>5972</v>
      </c>
      <c r="AA91" s="20">
        <v>34.0</v>
      </c>
      <c r="AB91" s="19" t="s">
        <v>1349</v>
      </c>
      <c r="AC91" s="19" t="s">
        <v>2084</v>
      </c>
      <c r="AD91" s="19" t="s">
        <v>1350</v>
      </c>
      <c r="AE91" s="19" t="s">
        <v>2280</v>
      </c>
      <c r="AF91" s="19" t="s">
        <v>2086</v>
      </c>
    </row>
    <row r="92" ht="444.75" customHeight="1">
      <c r="A92" s="12" t="s">
        <v>2108</v>
      </c>
      <c r="B92" s="12" t="s">
        <v>5973</v>
      </c>
      <c r="C92" s="12" t="s">
        <v>2110</v>
      </c>
      <c r="D92" s="12" t="s">
        <v>1951</v>
      </c>
      <c r="E92" s="12" t="s">
        <v>2345</v>
      </c>
      <c r="F92" s="12" t="s">
        <v>1754</v>
      </c>
      <c r="G92" s="12" t="s">
        <v>1757</v>
      </c>
      <c r="H92" s="12" t="s">
        <v>4327</v>
      </c>
      <c r="I92" s="12" t="s">
        <v>4328</v>
      </c>
      <c r="J92" s="12" t="s">
        <v>5974</v>
      </c>
      <c r="K92" s="12" t="s">
        <v>4334</v>
      </c>
      <c r="L92" s="12" t="s">
        <v>5975</v>
      </c>
      <c r="M92" s="12" t="s">
        <v>5976</v>
      </c>
      <c r="N92" s="12" t="s">
        <v>5977</v>
      </c>
      <c r="O92" s="12" t="s">
        <v>1792</v>
      </c>
      <c r="P92" s="12" t="s">
        <v>1526</v>
      </c>
      <c r="Q92" s="12" t="s">
        <v>1526</v>
      </c>
      <c r="R92" s="12" t="s">
        <v>1526</v>
      </c>
      <c r="S92" s="12" t="s">
        <v>1526</v>
      </c>
      <c r="T92" s="12" t="s">
        <v>2357</v>
      </c>
      <c r="U92" s="12" t="s">
        <v>2359</v>
      </c>
      <c r="V92" s="12" t="s">
        <v>2360</v>
      </c>
      <c r="W92" s="19" t="s">
        <v>5978</v>
      </c>
      <c r="X92" s="19" t="s">
        <v>5979</v>
      </c>
      <c r="Y92" s="19" t="s">
        <v>5980</v>
      </c>
      <c r="Z92" s="19" t="s">
        <v>5981</v>
      </c>
      <c r="AA92" s="20">
        <v>34.0</v>
      </c>
      <c r="AB92" s="19" t="s">
        <v>1349</v>
      </c>
      <c r="AC92" s="19" t="s">
        <v>2084</v>
      </c>
      <c r="AD92" s="19" t="s">
        <v>1350</v>
      </c>
      <c r="AE92" s="19" t="s">
        <v>2117</v>
      </c>
      <c r="AF92" s="19" t="s">
        <v>2086</v>
      </c>
    </row>
    <row r="93" ht="432.0" customHeight="1">
      <c r="A93" s="12" t="s">
        <v>2073</v>
      </c>
      <c r="B93" s="12" t="s">
        <v>5982</v>
      </c>
      <c r="C93" s="12" t="s">
        <v>2075</v>
      </c>
      <c r="D93" s="12" t="s">
        <v>1951</v>
      </c>
      <c r="E93" s="12" t="s">
        <v>2345</v>
      </c>
      <c r="F93" s="12" t="s">
        <v>1754</v>
      </c>
      <c r="G93" s="12" t="s">
        <v>1757</v>
      </c>
      <c r="H93" s="12" t="s">
        <v>4318</v>
      </c>
      <c r="I93" s="12" t="s">
        <v>4319</v>
      </c>
      <c r="J93" s="12" t="s">
        <v>5983</v>
      </c>
      <c r="K93" s="12" t="s">
        <v>4323</v>
      </c>
      <c r="L93" s="12" t="s">
        <v>5984</v>
      </c>
      <c r="M93" s="12" t="s">
        <v>5985</v>
      </c>
      <c r="N93" s="12" t="s">
        <v>5986</v>
      </c>
      <c r="O93" s="12" t="s">
        <v>1792</v>
      </c>
      <c r="P93" s="12" t="s">
        <v>1526</v>
      </c>
      <c r="Q93" s="12" t="s">
        <v>1526</v>
      </c>
      <c r="R93" s="12" t="s">
        <v>1526</v>
      </c>
      <c r="S93" s="12" t="s">
        <v>1526</v>
      </c>
      <c r="T93" s="12" t="s">
        <v>2357</v>
      </c>
      <c r="U93" s="12" t="s">
        <v>2359</v>
      </c>
      <c r="V93" s="12" t="s">
        <v>2360</v>
      </c>
      <c r="W93" s="19" t="s">
        <v>5987</v>
      </c>
      <c r="X93" s="19" t="s">
        <v>5988</v>
      </c>
      <c r="Y93" s="19" t="s">
        <v>5989</v>
      </c>
      <c r="Z93" s="19" t="s">
        <v>5990</v>
      </c>
      <c r="AA93" s="20">
        <v>34.0</v>
      </c>
      <c r="AB93" s="19" t="s">
        <v>1349</v>
      </c>
      <c r="AC93" s="19" t="s">
        <v>2084</v>
      </c>
      <c r="AD93" s="19" t="s">
        <v>1350</v>
      </c>
      <c r="AE93" s="19" t="s">
        <v>2085</v>
      </c>
      <c r="AF93" s="19" t="s">
        <v>2086</v>
      </c>
    </row>
    <row r="94" ht="2622.75" customHeight="1">
      <c r="A94" s="12" t="s">
        <v>3322</v>
      </c>
      <c r="B94" s="12" t="s">
        <v>5991</v>
      </c>
      <c r="C94" s="12" t="s">
        <v>3324</v>
      </c>
      <c r="D94" s="12" t="s">
        <v>1951</v>
      </c>
      <c r="E94" s="12" t="s">
        <v>1951</v>
      </c>
      <c r="F94" s="12" t="s">
        <v>1953</v>
      </c>
      <c r="G94" s="12" t="s">
        <v>1757</v>
      </c>
      <c r="H94" s="12" t="s">
        <v>4543</v>
      </c>
      <c r="I94" s="12" t="s">
        <v>4545</v>
      </c>
      <c r="J94" s="12" t="s">
        <v>3327</v>
      </c>
      <c r="K94" s="12" t="s">
        <v>4554</v>
      </c>
      <c r="L94" s="12" t="s">
        <v>5992</v>
      </c>
      <c r="M94" s="12" t="s">
        <v>5993</v>
      </c>
      <c r="N94" s="12" t="s">
        <v>5994</v>
      </c>
      <c r="O94" s="12" t="s">
        <v>1792</v>
      </c>
      <c r="P94" s="12" t="s">
        <v>1526</v>
      </c>
      <c r="Q94" s="12" t="s">
        <v>1526</v>
      </c>
      <c r="R94" s="12" t="s">
        <v>1526</v>
      </c>
      <c r="S94" s="12" t="s">
        <v>1526</v>
      </c>
      <c r="T94" s="12" t="s">
        <v>1969</v>
      </c>
      <c r="U94" s="12" t="s">
        <v>1526</v>
      </c>
      <c r="V94" s="12" t="s">
        <v>1974</v>
      </c>
      <c r="W94" s="19" t="s">
        <v>5995</v>
      </c>
      <c r="X94" s="19" t="s">
        <v>5996</v>
      </c>
      <c r="Y94" s="19" t="s">
        <v>5997</v>
      </c>
      <c r="Z94" s="19" t="s">
        <v>5998</v>
      </c>
      <c r="AA94" s="20">
        <v>34.0</v>
      </c>
      <c r="AB94" s="19" t="s">
        <v>1349</v>
      </c>
      <c r="AC94" s="19" t="s">
        <v>2084</v>
      </c>
      <c r="AD94" s="19" t="s">
        <v>1350</v>
      </c>
      <c r="AE94" s="19" t="s">
        <v>3330</v>
      </c>
      <c r="AF94" s="19" t="s">
        <v>2086</v>
      </c>
    </row>
    <row r="95" ht="564.0" customHeight="1">
      <c r="A95" s="12" t="s">
        <v>4135</v>
      </c>
      <c r="B95" s="12" t="s">
        <v>3014</v>
      </c>
      <c r="C95" s="12" t="s">
        <v>4137</v>
      </c>
      <c r="D95" s="12" t="s">
        <v>1951</v>
      </c>
      <c r="E95" s="12" t="s">
        <v>1951</v>
      </c>
      <c r="F95" s="12" t="s">
        <v>1953</v>
      </c>
      <c r="G95" s="12" t="s">
        <v>1757</v>
      </c>
      <c r="H95" s="12" t="s">
        <v>5008</v>
      </c>
      <c r="I95" s="12" t="s">
        <v>5009</v>
      </c>
      <c r="J95" s="12" t="s">
        <v>4139</v>
      </c>
      <c r="K95" s="12" t="s">
        <v>5017</v>
      </c>
      <c r="L95" s="12" t="s">
        <v>5999</v>
      </c>
      <c r="M95" s="12" t="s">
        <v>6000</v>
      </c>
      <c r="N95" s="12" t="s">
        <v>6001</v>
      </c>
      <c r="O95" s="12" t="s">
        <v>1792</v>
      </c>
      <c r="P95" s="12" t="s">
        <v>1526</v>
      </c>
      <c r="Q95" s="12" t="s">
        <v>1526</v>
      </c>
      <c r="R95" s="12" t="s">
        <v>1526</v>
      </c>
      <c r="S95" s="12" t="s">
        <v>1526</v>
      </c>
      <c r="T95" s="12" t="s">
        <v>1969</v>
      </c>
      <c r="U95" s="12" t="s">
        <v>1526</v>
      </c>
      <c r="V95" s="12" t="s">
        <v>1974</v>
      </c>
      <c r="W95" s="19" t="s">
        <v>6002</v>
      </c>
      <c r="X95" s="19" t="s">
        <v>6003</v>
      </c>
      <c r="Y95" s="19" t="s">
        <v>6004</v>
      </c>
      <c r="Z95" s="19" t="s">
        <v>6005</v>
      </c>
      <c r="AA95" s="20">
        <v>34.0</v>
      </c>
      <c r="AB95" s="19" t="s">
        <v>1349</v>
      </c>
      <c r="AC95" s="19" t="s">
        <v>2084</v>
      </c>
      <c r="AD95" s="19" t="s">
        <v>1350</v>
      </c>
      <c r="AE95" s="19" t="s">
        <v>4142</v>
      </c>
      <c r="AF95" s="19" t="s">
        <v>2086</v>
      </c>
    </row>
    <row r="96" ht="141.0" customHeight="1">
      <c r="A96" s="12" t="s">
        <v>4159</v>
      </c>
      <c r="B96" s="12" t="s">
        <v>2930</v>
      </c>
      <c r="C96" s="12" t="s">
        <v>4161</v>
      </c>
      <c r="D96" s="12" t="s">
        <v>1951</v>
      </c>
      <c r="E96" s="12" t="s">
        <v>2933</v>
      </c>
      <c r="F96" s="12" t="s">
        <v>1754</v>
      </c>
      <c r="G96" s="12" t="s">
        <v>1757</v>
      </c>
      <c r="H96" s="12" t="s">
        <v>5020</v>
      </c>
      <c r="I96" s="12" t="s">
        <v>5022</v>
      </c>
      <c r="J96" s="12" t="s">
        <v>6006</v>
      </c>
      <c r="K96" s="12" t="s">
        <v>5029</v>
      </c>
      <c r="L96" s="12" t="s">
        <v>6007</v>
      </c>
      <c r="M96" s="12" t="s">
        <v>6008</v>
      </c>
      <c r="N96" s="12" t="s">
        <v>6009</v>
      </c>
      <c r="O96" s="12" t="s">
        <v>1792</v>
      </c>
      <c r="P96" s="12" t="s">
        <v>1526</v>
      </c>
      <c r="Q96" s="12" t="s">
        <v>1526</v>
      </c>
      <c r="R96" s="12" t="s">
        <v>1526</v>
      </c>
      <c r="S96" s="12" t="s">
        <v>1526</v>
      </c>
      <c r="T96" s="12" t="s">
        <v>6010</v>
      </c>
      <c r="U96" s="12" t="s">
        <v>2969</v>
      </c>
      <c r="V96" s="12" t="s">
        <v>6011</v>
      </c>
      <c r="W96" s="19" t="s">
        <v>6012</v>
      </c>
      <c r="X96" s="19" t="s">
        <v>6013</v>
      </c>
      <c r="Y96" s="19" t="s">
        <v>6014</v>
      </c>
      <c r="Z96" s="19" t="s">
        <v>6015</v>
      </c>
      <c r="AA96" s="20">
        <v>34.0</v>
      </c>
      <c r="AB96" s="19" t="s">
        <v>1349</v>
      </c>
      <c r="AC96" s="19" t="s">
        <v>2084</v>
      </c>
      <c r="AD96" s="19" t="s">
        <v>1350</v>
      </c>
      <c r="AE96" s="19" t="s">
        <v>4171</v>
      </c>
      <c r="AF96" s="19" t="s">
        <v>2086</v>
      </c>
    </row>
    <row r="97" ht="141.0" customHeight="1">
      <c r="A97" s="12" t="s">
        <v>478</v>
      </c>
      <c r="B97" s="12" t="s">
        <v>6016</v>
      </c>
      <c r="C97" s="12" t="s">
        <v>4198</v>
      </c>
      <c r="D97" s="12" t="s">
        <v>1951</v>
      </c>
      <c r="E97" s="12" t="s">
        <v>6017</v>
      </c>
      <c r="F97" s="12" t="s">
        <v>1754</v>
      </c>
      <c r="G97" s="12" t="s">
        <v>1757</v>
      </c>
      <c r="H97" s="12" t="s">
        <v>6018</v>
      </c>
      <c r="I97" s="12" t="s">
        <v>5033</v>
      </c>
      <c r="J97" s="12" t="s">
        <v>1921</v>
      </c>
      <c r="K97" s="12" t="s">
        <v>1922</v>
      </c>
      <c r="L97" s="12" t="s">
        <v>6019</v>
      </c>
      <c r="M97" s="12" t="s">
        <v>6020</v>
      </c>
      <c r="N97" s="12" t="s">
        <v>6021</v>
      </c>
      <c r="O97" s="12" t="s">
        <v>1792</v>
      </c>
      <c r="P97" s="12" t="s">
        <v>1526</v>
      </c>
      <c r="Q97" s="12" t="s">
        <v>1526</v>
      </c>
      <c r="R97" s="12" t="s">
        <v>1526</v>
      </c>
      <c r="S97" s="12" t="s">
        <v>1526</v>
      </c>
      <c r="T97" s="12" t="s">
        <v>6022</v>
      </c>
      <c r="U97" s="12" t="s">
        <v>6023</v>
      </c>
      <c r="V97" s="12" t="s">
        <v>6024</v>
      </c>
      <c r="W97" s="19" t="s">
        <v>1931</v>
      </c>
      <c r="X97" s="19" t="s">
        <v>6025</v>
      </c>
      <c r="Y97" s="19" t="s">
        <v>6026</v>
      </c>
      <c r="Z97" s="19" t="s">
        <v>6027</v>
      </c>
      <c r="AA97" s="20">
        <v>34.0</v>
      </c>
      <c r="AB97" s="19" t="s">
        <v>1349</v>
      </c>
      <c r="AC97" s="19" t="s">
        <v>2084</v>
      </c>
      <c r="AD97" s="19" t="s">
        <v>1350</v>
      </c>
      <c r="AE97" s="19" t="s">
        <v>4196</v>
      </c>
      <c r="AF97" s="19" t="s">
        <v>1353</v>
      </c>
    </row>
    <row r="98" ht="186.0" customHeight="1">
      <c r="A98" s="12" t="s">
        <v>4537</v>
      </c>
      <c r="B98" s="12" t="s">
        <v>6028</v>
      </c>
      <c r="C98" s="12" t="s">
        <v>4539</v>
      </c>
      <c r="D98" s="12" t="s">
        <v>1951</v>
      </c>
      <c r="E98" s="12" t="s">
        <v>6017</v>
      </c>
      <c r="F98" s="12" t="s">
        <v>1754</v>
      </c>
      <c r="G98" s="12" t="s">
        <v>1757</v>
      </c>
      <c r="H98" s="12" t="s">
        <v>6029</v>
      </c>
      <c r="I98" s="12" t="s">
        <v>5133</v>
      </c>
      <c r="J98" s="12" t="s">
        <v>1921</v>
      </c>
      <c r="K98" s="12" t="s">
        <v>1922</v>
      </c>
      <c r="L98" s="12" t="s">
        <v>6030</v>
      </c>
      <c r="M98" s="12" t="s">
        <v>1959</v>
      </c>
      <c r="N98" s="12" t="s">
        <v>6031</v>
      </c>
      <c r="O98" s="12" t="s">
        <v>1792</v>
      </c>
      <c r="P98" s="12" t="s">
        <v>1526</v>
      </c>
      <c r="Q98" s="12" t="s">
        <v>1526</v>
      </c>
      <c r="R98" s="12" t="s">
        <v>1526</v>
      </c>
      <c r="S98" s="12" t="s">
        <v>1526</v>
      </c>
      <c r="T98" s="12" t="s">
        <v>6032</v>
      </c>
      <c r="U98" s="12" t="s">
        <v>6033</v>
      </c>
      <c r="V98" s="12" t="s">
        <v>6034</v>
      </c>
      <c r="W98" s="19" t="s">
        <v>6035</v>
      </c>
      <c r="X98" s="19" t="s">
        <v>6036</v>
      </c>
      <c r="Y98" s="19" t="s">
        <v>6037</v>
      </c>
      <c r="Z98" s="19" t="s">
        <v>6038</v>
      </c>
      <c r="AA98" s="20">
        <v>34.0</v>
      </c>
      <c r="AB98" s="19" t="s">
        <v>1349</v>
      </c>
      <c r="AC98" s="19" t="s">
        <v>2084</v>
      </c>
      <c r="AD98" s="19" t="s">
        <v>1350</v>
      </c>
      <c r="AE98" s="19" t="s">
        <v>4538</v>
      </c>
      <c r="AF98" s="19" t="s">
        <v>1353</v>
      </c>
    </row>
    <row r="99" ht="154.5" customHeight="1">
      <c r="A99" s="12" t="s">
        <v>4232</v>
      </c>
      <c r="B99" s="12" t="s">
        <v>6039</v>
      </c>
      <c r="C99" s="12" t="s">
        <v>4234</v>
      </c>
      <c r="D99" s="12" t="s">
        <v>1951</v>
      </c>
      <c r="E99" s="12" t="s">
        <v>1951</v>
      </c>
      <c r="F99" s="12" t="s">
        <v>1953</v>
      </c>
      <c r="G99" s="12" t="s">
        <v>1757</v>
      </c>
      <c r="H99" s="12" t="s">
        <v>5041</v>
      </c>
      <c r="I99" s="12" t="s">
        <v>5042</v>
      </c>
      <c r="J99" s="12" t="s">
        <v>1921</v>
      </c>
      <c r="K99" s="12" t="s">
        <v>1922</v>
      </c>
      <c r="L99" s="12" t="s">
        <v>6040</v>
      </c>
      <c r="M99" s="12" t="s">
        <v>1959</v>
      </c>
      <c r="N99" s="12" t="s">
        <v>6041</v>
      </c>
      <c r="O99" s="12" t="s">
        <v>1792</v>
      </c>
      <c r="P99" s="12" t="s">
        <v>1526</v>
      </c>
      <c r="Q99" s="12" t="s">
        <v>1526</v>
      </c>
      <c r="R99" s="12" t="s">
        <v>1526</v>
      </c>
      <c r="S99" s="12" t="s">
        <v>1526</v>
      </c>
      <c r="T99" s="12" t="s">
        <v>1969</v>
      </c>
      <c r="U99" s="12" t="s">
        <v>1526</v>
      </c>
      <c r="V99" s="12" t="s">
        <v>1974</v>
      </c>
      <c r="W99" s="19" t="s">
        <v>6042</v>
      </c>
      <c r="X99" s="19" t="s">
        <v>6043</v>
      </c>
      <c r="Y99" s="19" t="s">
        <v>6044</v>
      </c>
      <c r="Z99" s="19" t="s">
        <v>6045</v>
      </c>
      <c r="AA99" s="20">
        <v>34.0</v>
      </c>
      <c r="AB99" s="19" t="s">
        <v>1349</v>
      </c>
      <c r="AC99" s="19" t="s">
        <v>2084</v>
      </c>
      <c r="AD99" s="19" t="s">
        <v>1350</v>
      </c>
      <c r="AE99" s="19" t="s">
        <v>4238</v>
      </c>
      <c r="AF99" s="19" t="s">
        <v>2086</v>
      </c>
    </row>
    <row r="100" ht="141.0" customHeight="1">
      <c r="A100" s="12" t="s">
        <v>4239</v>
      </c>
      <c r="B100" s="12" t="s">
        <v>6046</v>
      </c>
      <c r="C100" s="12" t="s">
        <v>4242</v>
      </c>
      <c r="D100" s="12" t="s">
        <v>1951</v>
      </c>
      <c r="E100" s="12" t="s">
        <v>6047</v>
      </c>
      <c r="F100" s="12" t="s">
        <v>1754</v>
      </c>
      <c r="G100" s="12" t="s">
        <v>1757</v>
      </c>
      <c r="H100" s="12" t="s">
        <v>5052</v>
      </c>
      <c r="I100" s="12" t="s">
        <v>5053</v>
      </c>
      <c r="J100" s="12" t="s">
        <v>1921</v>
      </c>
      <c r="K100" s="12" t="s">
        <v>1922</v>
      </c>
      <c r="L100" s="12" t="s">
        <v>6048</v>
      </c>
      <c r="M100" s="12" t="s">
        <v>1959</v>
      </c>
      <c r="N100" s="12" t="s">
        <v>6049</v>
      </c>
      <c r="O100" s="12" t="s">
        <v>1792</v>
      </c>
      <c r="P100" s="12" t="s">
        <v>1526</v>
      </c>
      <c r="Q100" s="12" t="s">
        <v>1526</v>
      </c>
      <c r="R100" s="12" t="s">
        <v>1526</v>
      </c>
      <c r="S100" s="12" t="s">
        <v>1526</v>
      </c>
      <c r="T100" s="12" t="s">
        <v>6050</v>
      </c>
      <c r="U100" s="12" t="s">
        <v>6051</v>
      </c>
      <c r="V100" s="12" t="s">
        <v>6052</v>
      </c>
      <c r="W100" s="19" t="s">
        <v>6053</v>
      </c>
      <c r="X100" s="19" t="s">
        <v>6054</v>
      </c>
      <c r="Y100" s="19" t="s">
        <v>6055</v>
      </c>
      <c r="Z100" s="19" t="s">
        <v>6056</v>
      </c>
      <c r="AA100" s="20">
        <v>34.0</v>
      </c>
      <c r="AB100" s="19" t="s">
        <v>1349</v>
      </c>
      <c r="AC100" s="19" t="s">
        <v>2084</v>
      </c>
      <c r="AD100" s="19" t="s">
        <v>1350</v>
      </c>
      <c r="AE100" s="19" t="s">
        <v>4254</v>
      </c>
      <c r="AF100" s="19" t="s">
        <v>2086</v>
      </c>
    </row>
    <row r="101" ht="216.0" customHeight="1">
      <c r="A101" s="12" t="s">
        <v>4267</v>
      </c>
      <c r="B101" s="12" t="s">
        <v>6057</v>
      </c>
      <c r="C101" s="12" t="s">
        <v>4269</v>
      </c>
      <c r="D101" s="12" t="s">
        <v>1951</v>
      </c>
      <c r="E101" s="12" t="s">
        <v>1951</v>
      </c>
      <c r="F101" s="12" t="s">
        <v>1953</v>
      </c>
      <c r="G101" s="12" t="s">
        <v>1757</v>
      </c>
      <c r="H101" s="12" t="s">
        <v>5067</v>
      </c>
      <c r="I101" s="12" t="s">
        <v>5068</v>
      </c>
      <c r="J101" s="12" t="s">
        <v>1921</v>
      </c>
      <c r="K101" s="12" t="s">
        <v>1922</v>
      </c>
      <c r="L101" s="12" t="s">
        <v>6058</v>
      </c>
      <c r="M101" s="12" t="s">
        <v>1959</v>
      </c>
      <c r="N101" s="12" t="s">
        <v>6059</v>
      </c>
      <c r="O101" s="12" t="s">
        <v>1792</v>
      </c>
      <c r="P101" s="12" t="s">
        <v>1526</v>
      </c>
      <c r="Q101" s="12" t="s">
        <v>1526</v>
      </c>
      <c r="R101" s="12" t="s">
        <v>1526</v>
      </c>
      <c r="S101" s="12" t="s">
        <v>1526</v>
      </c>
      <c r="T101" s="12" t="s">
        <v>1969</v>
      </c>
      <c r="U101" s="12" t="s">
        <v>1526</v>
      </c>
      <c r="V101" s="12" t="s">
        <v>1974</v>
      </c>
      <c r="W101" s="19" t="s">
        <v>6060</v>
      </c>
      <c r="X101" s="19" t="s">
        <v>6061</v>
      </c>
      <c r="Y101" s="19" t="s">
        <v>6062</v>
      </c>
      <c r="Z101" s="19" t="s">
        <v>6063</v>
      </c>
      <c r="AA101" s="20">
        <v>34.0</v>
      </c>
      <c r="AB101" s="19" t="s">
        <v>1349</v>
      </c>
      <c r="AC101" s="19" t="s">
        <v>2084</v>
      </c>
      <c r="AD101" s="19" t="s">
        <v>1350</v>
      </c>
      <c r="AE101" s="19" t="s">
        <v>4272</v>
      </c>
      <c r="AF101" s="19" t="s">
        <v>2086</v>
      </c>
    </row>
    <row r="102" ht="156.0" customHeight="1">
      <c r="A102" s="12" t="s">
        <v>4809</v>
      </c>
      <c r="B102" s="12" t="s">
        <v>6064</v>
      </c>
      <c r="C102" s="12" t="s">
        <v>4812</v>
      </c>
      <c r="D102" s="12" t="s">
        <v>1951</v>
      </c>
      <c r="E102" s="12" t="s">
        <v>6047</v>
      </c>
      <c r="F102" s="12" t="s">
        <v>1754</v>
      </c>
      <c r="G102" s="12" t="s">
        <v>1757</v>
      </c>
      <c r="H102" s="12" t="s">
        <v>5260</v>
      </c>
      <c r="I102" s="12" t="s">
        <v>5261</v>
      </c>
      <c r="J102" s="12" t="s">
        <v>1921</v>
      </c>
      <c r="K102" s="12" t="s">
        <v>1922</v>
      </c>
      <c r="L102" s="12" t="s">
        <v>6065</v>
      </c>
      <c r="M102" s="12" t="s">
        <v>1959</v>
      </c>
      <c r="N102" s="12" t="s">
        <v>6066</v>
      </c>
      <c r="O102" s="12" t="s">
        <v>1792</v>
      </c>
      <c r="P102" s="12" t="s">
        <v>1526</v>
      </c>
      <c r="Q102" s="12" t="s">
        <v>1526</v>
      </c>
      <c r="R102" s="12" t="s">
        <v>1526</v>
      </c>
      <c r="S102" s="12" t="s">
        <v>1526</v>
      </c>
      <c r="T102" s="12" t="s">
        <v>6050</v>
      </c>
      <c r="U102" s="12" t="s">
        <v>6051</v>
      </c>
      <c r="V102" s="12" t="s">
        <v>6052</v>
      </c>
      <c r="W102" s="19" t="s">
        <v>6067</v>
      </c>
      <c r="X102" s="19" t="s">
        <v>6068</v>
      </c>
      <c r="Y102" s="19" t="s">
        <v>6069</v>
      </c>
      <c r="Z102" s="19" t="s">
        <v>6070</v>
      </c>
      <c r="AA102" s="20">
        <v>34.0</v>
      </c>
      <c r="AB102" s="19" t="s">
        <v>1349</v>
      </c>
      <c r="AC102" s="19" t="s">
        <v>2084</v>
      </c>
      <c r="AD102" s="19" t="s">
        <v>1350</v>
      </c>
      <c r="AE102" s="19" t="s">
        <v>4822</v>
      </c>
      <c r="AF102" s="19" t="s">
        <v>2086</v>
      </c>
    </row>
    <row r="103" ht="201.0" customHeight="1">
      <c r="A103" s="12" t="s">
        <v>4599</v>
      </c>
      <c r="B103" s="12" t="s">
        <v>6071</v>
      </c>
      <c r="C103" s="12" t="s">
        <v>4602</v>
      </c>
      <c r="D103" s="12" t="s">
        <v>1951</v>
      </c>
      <c r="E103" s="12" t="s">
        <v>1951</v>
      </c>
      <c r="F103" s="12" t="s">
        <v>1953</v>
      </c>
      <c r="G103" s="12" t="s">
        <v>1757</v>
      </c>
      <c r="H103" s="12" t="s">
        <v>5171</v>
      </c>
      <c r="I103" s="12" t="s">
        <v>5173</v>
      </c>
      <c r="J103" s="12" t="s">
        <v>1921</v>
      </c>
      <c r="K103" s="12" t="s">
        <v>1922</v>
      </c>
      <c r="L103" s="12" t="s">
        <v>6072</v>
      </c>
      <c r="M103" s="12" t="s">
        <v>1959</v>
      </c>
      <c r="N103" s="12" t="s">
        <v>6073</v>
      </c>
      <c r="O103" s="12" t="s">
        <v>1792</v>
      </c>
      <c r="P103" s="12" t="s">
        <v>1526</v>
      </c>
      <c r="Q103" s="12" t="s">
        <v>1526</v>
      </c>
      <c r="R103" s="12" t="s">
        <v>1526</v>
      </c>
      <c r="S103" s="12" t="s">
        <v>1526</v>
      </c>
      <c r="T103" s="12" t="s">
        <v>1969</v>
      </c>
      <c r="U103" s="12" t="s">
        <v>1526</v>
      </c>
      <c r="V103" s="12" t="s">
        <v>1974</v>
      </c>
      <c r="W103" s="19" t="s">
        <v>6074</v>
      </c>
      <c r="X103" s="19" t="s">
        <v>6075</v>
      </c>
      <c r="Y103" s="19" t="s">
        <v>6076</v>
      </c>
      <c r="Z103" s="19" t="s">
        <v>6077</v>
      </c>
      <c r="AA103" s="20">
        <v>34.0</v>
      </c>
      <c r="AB103" s="19" t="s">
        <v>1349</v>
      </c>
      <c r="AC103" s="19" t="s">
        <v>2084</v>
      </c>
      <c r="AD103" s="19" t="s">
        <v>1350</v>
      </c>
      <c r="AE103" s="19" t="s">
        <v>4605</v>
      </c>
      <c r="AF103" s="19" t="s">
        <v>2086</v>
      </c>
    </row>
    <row r="104" ht="186.0" customHeight="1">
      <c r="A104" s="12" t="s">
        <v>4660</v>
      </c>
      <c r="B104" s="12" t="s">
        <v>6071</v>
      </c>
      <c r="C104" s="12" t="s">
        <v>4662</v>
      </c>
      <c r="D104" s="12" t="s">
        <v>1951</v>
      </c>
      <c r="E104" s="12" t="s">
        <v>1951</v>
      </c>
      <c r="F104" s="12" t="s">
        <v>1953</v>
      </c>
      <c r="G104" s="12" t="s">
        <v>1757</v>
      </c>
      <c r="H104" s="12" t="s">
        <v>5216</v>
      </c>
      <c r="I104" s="12" t="s">
        <v>5217</v>
      </c>
      <c r="J104" s="12" t="s">
        <v>1921</v>
      </c>
      <c r="K104" s="12" t="s">
        <v>1922</v>
      </c>
      <c r="L104" s="12" t="s">
        <v>6078</v>
      </c>
      <c r="M104" s="12" t="s">
        <v>1959</v>
      </c>
      <c r="N104" s="12" t="s">
        <v>6079</v>
      </c>
      <c r="O104" s="12" t="s">
        <v>1792</v>
      </c>
      <c r="P104" s="12" t="s">
        <v>1526</v>
      </c>
      <c r="Q104" s="12" t="s">
        <v>1526</v>
      </c>
      <c r="R104" s="12" t="s">
        <v>1526</v>
      </c>
      <c r="S104" s="12" t="s">
        <v>1526</v>
      </c>
      <c r="T104" s="12" t="s">
        <v>1969</v>
      </c>
      <c r="U104" s="12" t="s">
        <v>1526</v>
      </c>
      <c r="V104" s="12" t="s">
        <v>1974</v>
      </c>
      <c r="W104" s="19" t="s">
        <v>6080</v>
      </c>
      <c r="X104" s="19" t="s">
        <v>6081</v>
      </c>
      <c r="Y104" s="19" t="s">
        <v>6082</v>
      </c>
      <c r="Z104" s="19" t="s">
        <v>6083</v>
      </c>
      <c r="AA104" s="20">
        <v>34.0</v>
      </c>
      <c r="AB104" s="19" t="s">
        <v>1349</v>
      </c>
      <c r="AC104" s="19" t="s">
        <v>2084</v>
      </c>
      <c r="AD104" s="19" t="s">
        <v>1350</v>
      </c>
      <c r="AE104" s="19" t="s">
        <v>4672</v>
      </c>
      <c r="AF104" s="19" t="s">
        <v>2086</v>
      </c>
    </row>
    <row r="105" ht="154.5" customHeight="1">
      <c r="A105" s="12" t="s">
        <v>4617</v>
      </c>
      <c r="B105" s="12" t="s">
        <v>6084</v>
      </c>
      <c r="C105" s="12" t="s">
        <v>4620</v>
      </c>
      <c r="D105" s="12" t="s">
        <v>1951</v>
      </c>
      <c r="E105" s="12" t="s">
        <v>1951</v>
      </c>
      <c r="F105" s="12" t="s">
        <v>1953</v>
      </c>
      <c r="G105" s="12" t="s">
        <v>1757</v>
      </c>
      <c r="H105" s="12" t="s">
        <v>5203</v>
      </c>
      <c r="I105" s="12" t="s">
        <v>5204</v>
      </c>
      <c r="J105" s="12" t="s">
        <v>1921</v>
      </c>
      <c r="K105" s="12" t="s">
        <v>1922</v>
      </c>
      <c r="L105" s="12" t="s">
        <v>6085</v>
      </c>
      <c r="M105" s="12" t="s">
        <v>1959</v>
      </c>
      <c r="N105" s="12" t="s">
        <v>6086</v>
      </c>
      <c r="O105" s="12" t="s">
        <v>1792</v>
      </c>
      <c r="P105" s="12" t="s">
        <v>1526</v>
      </c>
      <c r="Q105" s="12" t="s">
        <v>1526</v>
      </c>
      <c r="R105" s="12" t="s">
        <v>1526</v>
      </c>
      <c r="S105" s="12" t="s">
        <v>1526</v>
      </c>
      <c r="T105" s="12" t="s">
        <v>1969</v>
      </c>
      <c r="U105" s="12" t="s">
        <v>1526</v>
      </c>
      <c r="V105" s="12" t="s">
        <v>1974</v>
      </c>
      <c r="W105" s="19" t="s">
        <v>6087</v>
      </c>
      <c r="X105" s="19" t="s">
        <v>6088</v>
      </c>
      <c r="Y105" s="19" t="s">
        <v>6089</v>
      </c>
      <c r="Z105" s="19" t="s">
        <v>6090</v>
      </c>
      <c r="AA105" s="20">
        <v>34.0</v>
      </c>
      <c r="AB105" s="19" t="s">
        <v>1349</v>
      </c>
      <c r="AC105" s="19" t="s">
        <v>2084</v>
      </c>
      <c r="AD105" s="19" t="s">
        <v>1350</v>
      </c>
      <c r="AE105" s="19" t="s">
        <v>4626</v>
      </c>
      <c r="AF105" s="19" t="s">
        <v>2086</v>
      </c>
    </row>
    <row r="106" ht="814.5" customHeight="1">
      <c r="A106" s="12" t="s">
        <v>4527</v>
      </c>
      <c r="B106" s="12" t="s">
        <v>6091</v>
      </c>
      <c r="C106" s="12" t="s">
        <v>4529</v>
      </c>
      <c r="D106" s="12" t="s">
        <v>1951</v>
      </c>
      <c r="E106" s="12" t="s">
        <v>1951</v>
      </c>
      <c r="F106" s="12" t="s">
        <v>1953</v>
      </c>
      <c r="G106" s="12" t="s">
        <v>1757</v>
      </c>
      <c r="H106" s="12" t="s">
        <v>5114</v>
      </c>
      <c r="I106" s="12" t="s">
        <v>5115</v>
      </c>
      <c r="J106" s="12" t="s">
        <v>1921</v>
      </c>
      <c r="K106" s="12" t="s">
        <v>1922</v>
      </c>
      <c r="L106" s="12" t="s">
        <v>6092</v>
      </c>
      <c r="M106" s="12" t="s">
        <v>1959</v>
      </c>
      <c r="N106" s="12" t="s">
        <v>6093</v>
      </c>
      <c r="O106" s="12" t="s">
        <v>1792</v>
      </c>
      <c r="P106" s="12" t="s">
        <v>1526</v>
      </c>
      <c r="Q106" s="12" t="s">
        <v>1526</v>
      </c>
      <c r="R106" s="12" t="s">
        <v>1526</v>
      </c>
      <c r="S106" s="12" t="s">
        <v>1526</v>
      </c>
      <c r="T106" s="12" t="s">
        <v>1969</v>
      </c>
      <c r="U106" s="12" t="s">
        <v>1526</v>
      </c>
      <c r="V106" s="12" t="s">
        <v>1974</v>
      </c>
      <c r="W106" s="19" t="s">
        <v>4308</v>
      </c>
      <c r="X106" s="19" t="s">
        <v>6094</v>
      </c>
      <c r="Y106" s="19" t="s">
        <v>6095</v>
      </c>
      <c r="Z106" s="19" t="s">
        <v>6096</v>
      </c>
      <c r="AA106" s="20">
        <v>34.0</v>
      </c>
      <c r="AB106" s="19" t="s">
        <v>1349</v>
      </c>
      <c r="AC106" s="19" t="s">
        <v>2084</v>
      </c>
      <c r="AD106" s="19" t="s">
        <v>1350</v>
      </c>
      <c r="AE106" s="19" t="s">
        <v>4536</v>
      </c>
      <c r="AF106" s="19" t="s">
        <v>2086</v>
      </c>
    </row>
    <row r="107" ht="498.0" customHeight="1">
      <c r="A107" s="12" t="s">
        <v>4881</v>
      </c>
      <c r="B107" s="12" t="s">
        <v>6091</v>
      </c>
      <c r="C107" s="12" t="s">
        <v>4883</v>
      </c>
      <c r="D107" s="12" t="s">
        <v>1951</v>
      </c>
      <c r="E107" s="12" t="s">
        <v>1951</v>
      </c>
      <c r="F107" s="12" t="s">
        <v>1953</v>
      </c>
      <c r="G107" s="12" t="s">
        <v>1757</v>
      </c>
      <c r="H107" s="12" t="s">
        <v>5323</v>
      </c>
      <c r="I107" s="12" t="s">
        <v>5324</v>
      </c>
      <c r="J107" s="12" t="s">
        <v>1921</v>
      </c>
      <c r="K107" s="12" t="s">
        <v>1922</v>
      </c>
      <c r="L107" s="12" t="s">
        <v>6097</v>
      </c>
      <c r="M107" s="12" t="s">
        <v>1959</v>
      </c>
      <c r="N107" s="12" t="s">
        <v>6098</v>
      </c>
      <c r="O107" s="12" t="s">
        <v>1792</v>
      </c>
      <c r="P107" s="12" t="s">
        <v>1526</v>
      </c>
      <c r="Q107" s="12" t="s">
        <v>1526</v>
      </c>
      <c r="R107" s="12" t="s">
        <v>1526</v>
      </c>
      <c r="S107" s="12" t="s">
        <v>1526</v>
      </c>
      <c r="T107" s="12" t="s">
        <v>1969</v>
      </c>
      <c r="U107" s="12" t="s">
        <v>1526</v>
      </c>
      <c r="V107" s="12" t="s">
        <v>1974</v>
      </c>
      <c r="W107" s="19" t="s">
        <v>4308</v>
      </c>
      <c r="X107" s="19" t="s">
        <v>6099</v>
      </c>
      <c r="Y107" s="19" t="s">
        <v>6100</v>
      </c>
      <c r="Z107" s="19" t="s">
        <v>6101</v>
      </c>
      <c r="AA107" s="20">
        <v>34.0</v>
      </c>
      <c r="AB107" s="19" t="s">
        <v>1349</v>
      </c>
      <c r="AC107" s="19" t="s">
        <v>2084</v>
      </c>
      <c r="AD107" s="19" t="s">
        <v>1350</v>
      </c>
      <c r="AE107" s="19" t="s">
        <v>4892</v>
      </c>
      <c r="AF107" s="19" t="s">
        <v>2086</v>
      </c>
    </row>
    <row r="108" ht="524.25" customHeight="1">
      <c r="A108" s="12" t="s">
        <v>4947</v>
      </c>
      <c r="B108" s="12" t="s">
        <v>6091</v>
      </c>
      <c r="C108" s="12" t="s">
        <v>4949</v>
      </c>
      <c r="D108" s="12" t="s">
        <v>1951</v>
      </c>
      <c r="E108" s="12" t="s">
        <v>1951</v>
      </c>
      <c r="F108" s="12" t="s">
        <v>1953</v>
      </c>
      <c r="G108" s="12" t="s">
        <v>1757</v>
      </c>
      <c r="H108" s="12" t="s">
        <v>5353</v>
      </c>
      <c r="I108" s="12" t="s">
        <v>5355</v>
      </c>
      <c r="J108" s="12" t="s">
        <v>1921</v>
      </c>
      <c r="K108" s="12" t="s">
        <v>1922</v>
      </c>
      <c r="L108" s="12" t="s">
        <v>6102</v>
      </c>
      <c r="M108" s="12" t="s">
        <v>1959</v>
      </c>
      <c r="N108" s="12" t="s">
        <v>6103</v>
      </c>
      <c r="O108" s="12" t="s">
        <v>1792</v>
      </c>
      <c r="P108" s="12" t="s">
        <v>1526</v>
      </c>
      <c r="Q108" s="12" t="s">
        <v>1526</v>
      </c>
      <c r="R108" s="12" t="s">
        <v>1526</v>
      </c>
      <c r="S108" s="12" t="s">
        <v>1526</v>
      </c>
      <c r="T108" s="12" t="s">
        <v>1969</v>
      </c>
      <c r="U108" s="12" t="s">
        <v>1526</v>
      </c>
      <c r="V108" s="12" t="s">
        <v>1974</v>
      </c>
      <c r="W108" s="19" t="s">
        <v>4308</v>
      </c>
      <c r="X108" s="19" t="s">
        <v>6104</v>
      </c>
      <c r="Y108" s="19" t="s">
        <v>6105</v>
      </c>
      <c r="Z108" s="19" t="s">
        <v>6106</v>
      </c>
      <c r="AA108" s="20">
        <v>34.0</v>
      </c>
      <c r="AB108" s="19" t="s">
        <v>1349</v>
      </c>
      <c r="AC108" s="19" t="s">
        <v>2084</v>
      </c>
      <c r="AD108" s="19" t="s">
        <v>1350</v>
      </c>
      <c r="AE108" s="19" t="s">
        <v>4952</v>
      </c>
      <c r="AF108" s="19" t="s">
        <v>2086</v>
      </c>
    </row>
    <row r="109" ht="854.25" customHeight="1">
      <c r="A109" s="12" t="s">
        <v>4573</v>
      </c>
      <c r="B109" s="12" t="s">
        <v>6091</v>
      </c>
      <c r="C109" s="12" t="s">
        <v>4576</v>
      </c>
      <c r="D109" s="12" t="s">
        <v>1951</v>
      </c>
      <c r="E109" s="12" t="s">
        <v>1951</v>
      </c>
      <c r="F109" s="12" t="s">
        <v>1953</v>
      </c>
      <c r="G109" s="12" t="s">
        <v>1757</v>
      </c>
      <c r="H109" s="12" t="s">
        <v>5147</v>
      </c>
      <c r="I109" s="12" t="s">
        <v>5148</v>
      </c>
      <c r="J109" s="12" t="s">
        <v>1921</v>
      </c>
      <c r="K109" s="12" t="s">
        <v>1922</v>
      </c>
      <c r="L109" s="12" t="s">
        <v>6107</v>
      </c>
      <c r="M109" s="12" t="s">
        <v>1959</v>
      </c>
      <c r="N109" s="12" t="s">
        <v>6108</v>
      </c>
      <c r="O109" s="12" t="s">
        <v>1792</v>
      </c>
      <c r="P109" s="12" t="s">
        <v>1526</v>
      </c>
      <c r="Q109" s="12" t="s">
        <v>1526</v>
      </c>
      <c r="R109" s="12" t="s">
        <v>1526</v>
      </c>
      <c r="S109" s="12" t="s">
        <v>1526</v>
      </c>
      <c r="T109" s="12" t="s">
        <v>1969</v>
      </c>
      <c r="U109" s="12" t="s">
        <v>1526</v>
      </c>
      <c r="V109" s="12" t="s">
        <v>1974</v>
      </c>
      <c r="W109" s="19" t="s">
        <v>4308</v>
      </c>
      <c r="X109" s="19" t="s">
        <v>6109</v>
      </c>
      <c r="Y109" s="19" t="s">
        <v>6110</v>
      </c>
      <c r="Z109" s="19" t="s">
        <v>6111</v>
      </c>
      <c r="AA109" s="20">
        <v>34.0</v>
      </c>
      <c r="AB109" s="19" t="s">
        <v>1349</v>
      </c>
      <c r="AC109" s="19" t="s">
        <v>2084</v>
      </c>
      <c r="AD109" s="19" t="s">
        <v>1350</v>
      </c>
      <c r="AE109" s="19" t="s">
        <v>4579</v>
      </c>
      <c r="AF109" s="19" t="s">
        <v>2086</v>
      </c>
    </row>
    <row r="110" ht="498.0" customHeight="1">
      <c r="A110" s="12" t="s">
        <v>4589</v>
      </c>
      <c r="B110" s="12" t="s">
        <v>6112</v>
      </c>
      <c r="C110" s="12" t="s">
        <v>4592</v>
      </c>
      <c r="D110" s="12" t="s">
        <v>1951</v>
      </c>
      <c r="E110" s="12" t="s">
        <v>1951</v>
      </c>
      <c r="F110" s="12" t="s">
        <v>1953</v>
      </c>
      <c r="G110" s="12" t="s">
        <v>1757</v>
      </c>
      <c r="H110" s="12" t="s">
        <v>5157</v>
      </c>
      <c r="I110" s="12" t="s">
        <v>5158</v>
      </c>
      <c r="J110" s="12" t="s">
        <v>1921</v>
      </c>
      <c r="K110" s="12" t="s">
        <v>1922</v>
      </c>
      <c r="L110" s="12" t="s">
        <v>6113</v>
      </c>
      <c r="M110" s="12" t="s">
        <v>1959</v>
      </c>
      <c r="N110" s="12" t="s">
        <v>6114</v>
      </c>
      <c r="O110" s="12" t="s">
        <v>1792</v>
      </c>
      <c r="P110" s="12" t="s">
        <v>1526</v>
      </c>
      <c r="Q110" s="12" t="s">
        <v>1526</v>
      </c>
      <c r="R110" s="12" t="s">
        <v>1526</v>
      </c>
      <c r="S110" s="12" t="s">
        <v>1526</v>
      </c>
      <c r="T110" s="12" t="s">
        <v>1969</v>
      </c>
      <c r="U110" s="12" t="s">
        <v>1526</v>
      </c>
      <c r="V110" s="12" t="s">
        <v>1974</v>
      </c>
      <c r="W110" s="19" t="s">
        <v>4308</v>
      </c>
      <c r="X110" s="19" t="s">
        <v>6115</v>
      </c>
      <c r="Y110" s="19" t="s">
        <v>6116</v>
      </c>
      <c r="Z110" s="19" t="s">
        <v>6117</v>
      </c>
      <c r="AA110" s="20">
        <v>34.0</v>
      </c>
      <c r="AB110" s="19" t="s">
        <v>1349</v>
      </c>
      <c r="AC110" s="19" t="s">
        <v>2084</v>
      </c>
      <c r="AD110" s="19" t="s">
        <v>1350</v>
      </c>
      <c r="AE110" s="19" t="s">
        <v>4598</v>
      </c>
      <c r="AF110" s="19" t="s">
        <v>2086</v>
      </c>
    </row>
    <row r="111" ht="471.75" customHeight="1">
      <c r="A111" s="12" t="s">
        <v>4519</v>
      </c>
      <c r="B111" s="12" t="s">
        <v>6112</v>
      </c>
      <c r="C111" s="12" t="s">
        <v>4521</v>
      </c>
      <c r="D111" s="12" t="s">
        <v>1951</v>
      </c>
      <c r="E111" s="12" t="s">
        <v>1951</v>
      </c>
      <c r="F111" s="12" t="s">
        <v>1953</v>
      </c>
      <c r="G111" s="12" t="s">
        <v>1757</v>
      </c>
      <c r="H111" s="12" t="s">
        <v>5097</v>
      </c>
      <c r="I111" s="12" t="s">
        <v>5098</v>
      </c>
      <c r="J111" s="12" t="s">
        <v>1921</v>
      </c>
      <c r="K111" s="12" t="s">
        <v>1922</v>
      </c>
      <c r="L111" s="12" t="s">
        <v>6118</v>
      </c>
      <c r="M111" s="12" t="s">
        <v>1959</v>
      </c>
      <c r="N111" s="12" t="s">
        <v>6119</v>
      </c>
      <c r="O111" s="12" t="s">
        <v>1792</v>
      </c>
      <c r="P111" s="12" t="s">
        <v>1526</v>
      </c>
      <c r="Q111" s="12" t="s">
        <v>1526</v>
      </c>
      <c r="R111" s="12" t="s">
        <v>1526</v>
      </c>
      <c r="S111" s="12" t="s">
        <v>1526</v>
      </c>
      <c r="T111" s="12" t="s">
        <v>1969</v>
      </c>
      <c r="U111" s="12" t="s">
        <v>1526</v>
      </c>
      <c r="V111" s="12" t="s">
        <v>1974</v>
      </c>
      <c r="W111" s="19" t="s">
        <v>6120</v>
      </c>
      <c r="X111" s="19" t="s">
        <v>6121</v>
      </c>
      <c r="Y111" s="19" t="s">
        <v>6122</v>
      </c>
      <c r="Z111" s="19" t="s">
        <v>6123</v>
      </c>
      <c r="AA111" s="20">
        <v>34.0</v>
      </c>
      <c r="AB111" s="19" t="s">
        <v>1349</v>
      </c>
      <c r="AC111" s="19" t="s">
        <v>2084</v>
      </c>
      <c r="AD111" s="19" t="s">
        <v>1350</v>
      </c>
      <c r="AE111" s="19" t="s">
        <v>4526</v>
      </c>
      <c r="AF111" s="19" t="s">
        <v>2086</v>
      </c>
    </row>
    <row r="112" ht="630.0" customHeight="1">
      <c r="A112" s="12" t="s">
        <v>4871</v>
      </c>
      <c r="B112" s="12" t="s">
        <v>6124</v>
      </c>
      <c r="C112" s="12" t="s">
        <v>4873</v>
      </c>
      <c r="D112" s="12" t="s">
        <v>1951</v>
      </c>
      <c r="E112" s="12" t="s">
        <v>1951</v>
      </c>
      <c r="F112" s="12" t="s">
        <v>1953</v>
      </c>
      <c r="G112" s="12" t="s">
        <v>1757</v>
      </c>
      <c r="H112" s="12" t="s">
        <v>5314</v>
      </c>
      <c r="I112" s="12" t="s">
        <v>5315</v>
      </c>
      <c r="J112" s="12" t="s">
        <v>1921</v>
      </c>
      <c r="K112" s="12" t="s">
        <v>1922</v>
      </c>
      <c r="L112" s="12" t="s">
        <v>6125</v>
      </c>
      <c r="M112" s="12" t="s">
        <v>1959</v>
      </c>
      <c r="N112" s="12" t="s">
        <v>6126</v>
      </c>
      <c r="O112" s="12" t="s">
        <v>1792</v>
      </c>
      <c r="P112" s="12" t="s">
        <v>1526</v>
      </c>
      <c r="Q112" s="12" t="s">
        <v>1526</v>
      </c>
      <c r="R112" s="12" t="s">
        <v>1526</v>
      </c>
      <c r="S112" s="12" t="s">
        <v>1526</v>
      </c>
      <c r="T112" s="12" t="s">
        <v>1969</v>
      </c>
      <c r="U112" s="12" t="s">
        <v>1526</v>
      </c>
      <c r="V112" s="12" t="s">
        <v>1974</v>
      </c>
      <c r="W112" s="19" t="s">
        <v>6127</v>
      </c>
      <c r="X112" s="19" t="s">
        <v>6128</v>
      </c>
      <c r="Y112" s="19" t="s">
        <v>6129</v>
      </c>
      <c r="Z112" s="19" t="s">
        <v>6130</v>
      </c>
      <c r="AA112" s="20">
        <v>34.0</v>
      </c>
      <c r="AB112" s="19" t="s">
        <v>1349</v>
      </c>
      <c r="AC112" s="19" t="s">
        <v>2084</v>
      </c>
      <c r="AD112" s="19" t="s">
        <v>1350</v>
      </c>
      <c r="AE112" s="19" t="s">
        <v>4878</v>
      </c>
      <c r="AF112" s="19" t="s">
        <v>2086</v>
      </c>
    </row>
    <row r="113" ht="444.75" customHeight="1">
      <c r="A113" s="12" t="s">
        <v>4783</v>
      </c>
      <c r="B113" s="12" t="s">
        <v>6131</v>
      </c>
      <c r="C113" s="12" t="s">
        <v>4785</v>
      </c>
      <c r="D113" s="12" t="s">
        <v>1951</v>
      </c>
      <c r="E113" s="12" t="s">
        <v>1951</v>
      </c>
      <c r="F113" s="12" t="s">
        <v>1953</v>
      </c>
      <c r="G113" s="12" t="s">
        <v>1757</v>
      </c>
      <c r="H113" s="12" t="s">
        <v>5252</v>
      </c>
      <c r="I113" s="12" t="s">
        <v>5253</v>
      </c>
      <c r="J113" s="12" t="s">
        <v>1921</v>
      </c>
      <c r="K113" s="12" t="s">
        <v>1922</v>
      </c>
      <c r="L113" s="12" t="s">
        <v>6132</v>
      </c>
      <c r="M113" s="12" t="s">
        <v>1959</v>
      </c>
      <c r="N113" s="12" t="s">
        <v>6133</v>
      </c>
      <c r="O113" s="12" t="s">
        <v>1792</v>
      </c>
      <c r="P113" s="12" t="s">
        <v>1526</v>
      </c>
      <c r="Q113" s="12" t="s">
        <v>1526</v>
      </c>
      <c r="R113" s="12" t="s">
        <v>1526</v>
      </c>
      <c r="S113" s="12" t="s">
        <v>1526</v>
      </c>
      <c r="T113" s="12" t="s">
        <v>1969</v>
      </c>
      <c r="U113" s="12" t="s">
        <v>1526</v>
      </c>
      <c r="V113" s="12" t="s">
        <v>1974</v>
      </c>
      <c r="W113" s="19" t="s">
        <v>6134</v>
      </c>
      <c r="X113" s="19" t="s">
        <v>6135</v>
      </c>
      <c r="Y113" s="19" t="s">
        <v>6136</v>
      </c>
      <c r="Z113" s="19" t="s">
        <v>6137</v>
      </c>
      <c r="AA113" s="20">
        <v>34.0</v>
      </c>
      <c r="AB113" s="19" t="s">
        <v>1349</v>
      </c>
      <c r="AC113" s="19" t="s">
        <v>2084</v>
      </c>
      <c r="AD113" s="19" t="s">
        <v>1350</v>
      </c>
      <c r="AE113" s="19" t="s">
        <v>4788</v>
      </c>
      <c r="AF113" s="19" t="s">
        <v>2086</v>
      </c>
    </row>
    <row r="114" ht="682.5" customHeight="1">
      <c r="A114" s="12" t="s">
        <v>4755</v>
      </c>
      <c r="B114" s="12" t="s">
        <v>6071</v>
      </c>
      <c r="C114" s="12" t="s">
        <v>4761</v>
      </c>
      <c r="D114" s="12" t="s">
        <v>1951</v>
      </c>
      <c r="E114" s="12" t="s">
        <v>1951</v>
      </c>
      <c r="F114" s="12" t="s">
        <v>1953</v>
      </c>
      <c r="G114" s="12" t="s">
        <v>1757</v>
      </c>
      <c r="H114" s="12" t="s">
        <v>5237</v>
      </c>
      <c r="I114" s="12" t="s">
        <v>5238</v>
      </c>
      <c r="J114" s="12" t="s">
        <v>1921</v>
      </c>
      <c r="K114" s="12" t="s">
        <v>1922</v>
      </c>
      <c r="L114" s="12" t="s">
        <v>6138</v>
      </c>
      <c r="M114" s="12" t="s">
        <v>1959</v>
      </c>
      <c r="N114" s="12" t="s">
        <v>6139</v>
      </c>
      <c r="O114" s="12" t="s">
        <v>1792</v>
      </c>
      <c r="P114" s="12" t="s">
        <v>1526</v>
      </c>
      <c r="Q114" s="12" t="s">
        <v>1526</v>
      </c>
      <c r="R114" s="12" t="s">
        <v>1526</v>
      </c>
      <c r="S114" s="12" t="s">
        <v>1526</v>
      </c>
      <c r="T114" s="12" t="s">
        <v>1969</v>
      </c>
      <c r="U114" s="12" t="s">
        <v>1526</v>
      </c>
      <c r="V114" s="12" t="s">
        <v>1974</v>
      </c>
      <c r="W114" s="19" t="s">
        <v>6140</v>
      </c>
      <c r="X114" s="19" t="s">
        <v>6141</v>
      </c>
      <c r="Y114" s="19" t="s">
        <v>6142</v>
      </c>
      <c r="Z114" s="19" t="s">
        <v>6143</v>
      </c>
      <c r="AA114" s="20">
        <v>34.0</v>
      </c>
      <c r="AB114" s="19" t="s">
        <v>1349</v>
      </c>
      <c r="AC114" s="19" t="s">
        <v>2084</v>
      </c>
      <c r="AD114" s="19" t="s">
        <v>1350</v>
      </c>
      <c r="AE114" s="19" t="s">
        <v>4765</v>
      </c>
      <c r="AF114" s="19" t="s">
        <v>2086</v>
      </c>
    </row>
    <row r="115" ht="630.0" customHeight="1">
      <c r="A115" s="12" t="s">
        <v>4900</v>
      </c>
      <c r="B115" s="12" t="s">
        <v>6144</v>
      </c>
      <c r="C115" s="12" t="s">
        <v>4907</v>
      </c>
      <c r="D115" s="12" t="s">
        <v>1951</v>
      </c>
      <c r="E115" s="12" t="s">
        <v>1951</v>
      </c>
      <c r="F115" s="12" t="s">
        <v>1953</v>
      </c>
      <c r="G115" s="12" t="s">
        <v>1757</v>
      </c>
      <c r="H115" s="12" t="s">
        <v>6145</v>
      </c>
      <c r="I115" s="12" t="s">
        <v>5336</v>
      </c>
      <c r="J115" s="12" t="s">
        <v>6146</v>
      </c>
      <c r="K115" s="12" t="s">
        <v>1922</v>
      </c>
      <c r="L115" s="12" t="s">
        <v>6147</v>
      </c>
      <c r="M115" s="12" t="s">
        <v>1959</v>
      </c>
      <c r="N115" s="12" t="s">
        <v>6148</v>
      </c>
      <c r="O115" s="12" t="s">
        <v>1792</v>
      </c>
      <c r="P115" s="12" t="s">
        <v>1526</v>
      </c>
      <c r="Q115" s="12" t="s">
        <v>1526</v>
      </c>
      <c r="R115" s="12" t="s">
        <v>1526</v>
      </c>
      <c r="S115" s="12" t="s">
        <v>1526</v>
      </c>
      <c r="T115" s="12" t="s">
        <v>6149</v>
      </c>
      <c r="U115" s="12" t="s">
        <v>1526</v>
      </c>
      <c r="V115" s="12" t="s">
        <v>6150</v>
      </c>
      <c r="W115" s="19" t="s">
        <v>6151</v>
      </c>
      <c r="X115" s="19" t="s">
        <v>6152</v>
      </c>
      <c r="Y115" s="19" t="s">
        <v>6153</v>
      </c>
      <c r="Z115" s="19" t="s">
        <v>6154</v>
      </c>
      <c r="AA115" s="20">
        <v>34.0</v>
      </c>
      <c r="AB115" s="19" t="s">
        <v>1349</v>
      </c>
      <c r="AC115" s="19" t="s">
        <v>2084</v>
      </c>
      <c r="AD115" s="19" t="s">
        <v>1350</v>
      </c>
      <c r="AE115" s="19" t="s">
        <v>4906</v>
      </c>
      <c r="AF115" s="19" t="s">
        <v>1353</v>
      </c>
    </row>
    <row r="116" ht="261.0" customHeight="1">
      <c r="A116" s="12" t="s">
        <v>4644</v>
      </c>
      <c r="B116" s="12" t="s">
        <v>6155</v>
      </c>
      <c r="C116" s="12" t="s">
        <v>4649</v>
      </c>
      <c r="D116" s="12" t="s">
        <v>1951</v>
      </c>
      <c r="E116" s="12" t="s">
        <v>1951</v>
      </c>
      <c r="F116" s="12" t="s">
        <v>1953</v>
      </c>
      <c r="G116" s="12" t="s">
        <v>1757</v>
      </c>
      <c r="H116" s="12" t="s">
        <v>5208</v>
      </c>
      <c r="I116" s="12" t="s">
        <v>5209</v>
      </c>
      <c r="J116" s="12" t="s">
        <v>1921</v>
      </c>
      <c r="K116" s="12" t="s">
        <v>1922</v>
      </c>
      <c r="L116" s="12" t="s">
        <v>6156</v>
      </c>
      <c r="M116" s="12" t="s">
        <v>1959</v>
      </c>
      <c r="N116" s="12" t="s">
        <v>6157</v>
      </c>
      <c r="O116" s="12" t="s">
        <v>1792</v>
      </c>
      <c r="P116" s="12" t="s">
        <v>1526</v>
      </c>
      <c r="Q116" s="12" t="s">
        <v>1526</v>
      </c>
      <c r="R116" s="12" t="s">
        <v>1526</v>
      </c>
      <c r="S116" s="12" t="s">
        <v>1526</v>
      </c>
      <c r="T116" s="12" t="s">
        <v>1969</v>
      </c>
      <c r="U116" s="12" t="s">
        <v>1526</v>
      </c>
      <c r="V116" s="12" t="s">
        <v>1974</v>
      </c>
      <c r="W116" s="19" t="s">
        <v>6158</v>
      </c>
      <c r="X116" s="19" t="s">
        <v>6159</v>
      </c>
      <c r="Y116" s="19" t="s">
        <v>6160</v>
      </c>
      <c r="Z116" s="19" t="s">
        <v>6161</v>
      </c>
      <c r="AA116" s="20">
        <v>34.0</v>
      </c>
      <c r="AB116" s="19" t="s">
        <v>1349</v>
      </c>
      <c r="AC116" s="19" t="s">
        <v>2084</v>
      </c>
      <c r="AD116" s="19" t="s">
        <v>1350</v>
      </c>
      <c r="AE116" s="19" t="s">
        <v>4655</v>
      </c>
      <c r="AF116" s="19" t="s">
        <v>2086</v>
      </c>
    </row>
    <row r="117" ht="220.5" customHeight="1">
      <c r="A117" s="12" t="s">
        <v>4855</v>
      </c>
      <c r="B117" s="12" t="s">
        <v>6162</v>
      </c>
      <c r="C117" s="12" t="s">
        <v>4857</v>
      </c>
      <c r="D117" s="12" t="s">
        <v>1951</v>
      </c>
      <c r="E117" s="12" t="s">
        <v>1951</v>
      </c>
      <c r="F117" s="12" t="s">
        <v>1953</v>
      </c>
      <c r="G117" s="12" t="s">
        <v>1757</v>
      </c>
      <c r="H117" s="12" t="s">
        <v>5309</v>
      </c>
      <c r="I117" s="12" t="s">
        <v>5310</v>
      </c>
      <c r="J117" s="12" t="s">
        <v>1921</v>
      </c>
      <c r="K117" s="12" t="s">
        <v>1922</v>
      </c>
      <c r="L117" s="12" t="s">
        <v>6163</v>
      </c>
      <c r="M117" s="12" t="s">
        <v>1959</v>
      </c>
      <c r="N117" s="12" t="s">
        <v>6164</v>
      </c>
      <c r="O117" s="12" t="s">
        <v>1792</v>
      </c>
      <c r="P117" s="12" t="s">
        <v>1526</v>
      </c>
      <c r="Q117" s="12" t="s">
        <v>1526</v>
      </c>
      <c r="R117" s="12" t="s">
        <v>1526</v>
      </c>
      <c r="S117" s="12" t="s">
        <v>1526</v>
      </c>
      <c r="T117" s="12" t="s">
        <v>1969</v>
      </c>
      <c r="U117" s="12" t="s">
        <v>1526</v>
      </c>
      <c r="V117" s="12" t="s">
        <v>1974</v>
      </c>
      <c r="W117" s="19" t="s">
        <v>6165</v>
      </c>
      <c r="X117" s="19" t="s">
        <v>6166</v>
      </c>
      <c r="Y117" s="19" t="s">
        <v>6167</v>
      </c>
      <c r="Z117" s="19" t="s">
        <v>6168</v>
      </c>
      <c r="AA117" s="20">
        <v>34.0</v>
      </c>
      <c r="AB117" s="19" t="s">
        <v>1349</v>
      </c>
      <c r="AC117" s="19" t="s">
        <v>2084</v>
      </c>
      <c r="AD117" s="19" t="s">
        <v>1350</v>
      </c>
      <c r="AE117" s="19" t="s">
        <v>4862</v>
      </c>
      <c r="AF117" s="19" t="s">
        <v>2086</v>
      </c>
    </row>
    <row r="118" ht="273.75" customHeight="1">
      <c r="A118" s="12" t="s">
        <v>4767</v>
      </c>
      <c r="B118" s="12" t="s">
        <v>6169</v>
      </c>
      <c r="C118" s="12" t="s">
        <v>4770</v>
      </c>
      <c r="D118" s="12" t="s">
        <v>1951</v>
      </c>
      <c r="E118" s="12" t="s">
        <v>1951</v>
      </c>
      <c r="F118" s="12" t="s">
        <v>1953</v>
      </c>
      <c r="G118" s="12" t="s">
        <v>1757</v>
      </c>
      <c r="H118" s="12" t="s">
        <v>5243</v>
      </c>
      <c r="I118" s="12" t="s">
        <v>5244</v>
      </c>
      <c r="J118" s="12" t="s">
        <v>1921</v>
      </c>
      <c r="K118" s="12" t="s">
        <v>1922</v>
      </c>
      <c r="L118" s="12" t="s">
        <v>6170</v>
      </c>
      <c r="M118" s="12" t="s">
        <v>1959</v>
      </c>
      <c r="N118" s="12" t="s">
        <v>6171</v>
      </c>
      <c r="O118" s="12" t="s">
        <v>1792</v>
      </c>
      <c r="P118" s="12" t="s">
        <v>1526</v>
      </c>
      <c r="Q118" s="12" t="s">
        <v>1526</v>
      </c>
      <c r="R118" s="12" t="s">
        <v>1526</v>
      </c>
      <c r="S118" s="12" t="s">
        <v>1526</v>
      </c>
      <c r="T118" s="12" t="s">
        <v>1969</v>
      </c>
      <c r="U118" s="12" t="s">
        <v>1526</v>
      </c>
      <c r="V118" s="12" t="s">
        <v>1974</v>
      </c>
      <c r="W118" s="19" t="s">
        <v>6172</v>
      </c>
      <c r="X118" s="19" t="s">
        <v>6173</v>
      </c>
      <c r="Y118" s="19" t="s">
        <v>6174</v>
      </c>
      <c r="Z118" s="19" t="s">
        <v>6175</v>
      </c>
      <c r="AA118" s="20">
        <v>34.0</v>
      </c>
      <c r="AB118" s="19" t="s">
        <v>1349</v>
      </c>
      <c r="AC118" s="19" t="s">
        <v>2084</v>
      </c>
      <c r="AD118" s="19" t="s">
        <v>1350</v>
      </c>
      <c r="AE118" s="19" t="s">
        <v>4782</v>
      </c>
      <c r="AF118" s="19" t="s">
        <v>2086</v>
      </c>
    </row>
    <row r="119" ht="260.25" customHeight="1">
      <c r="A119" s="12" t="s">
        <v>4606</v>
      </c>
      <c r="B119" s="12" t="s">
        <v>6176</v>
      </c>
      <c r="C119" s="12" t="s">
        <v>4610</v>
      </c>
      <c r="D119" s="12" t="s">
        <v>1951</v>
      </c>
      <c r="E119" s="12" t="s">
        <v>1951</v>
      </c>
      <c r="F119" s="12" t="s">
        <v>1953</v>
      </c>
      <c r="G119" s="12" t="s">
        <v>1757</v>
      </c>
      <c r="H119" s="12" t="s">
        <v>5188</v>
      </c>
      <c r="I119" s="12" t="s">
        <v>5189</v>
      </c>
      <c r="J119" s="12" t="s">
        <v>1921</v>
      </c>
      <c r="K119" s="12" t="s">
        <v>1922</v>
      </c>
      <c r="L119" s="12" t="s">
        <v>6177</v>
      </c>
      <c r="M119" s="12" t="s">
        <v>1959</v>
      </c>
      <c r="N119" s="12" t="s">
        <v>6178</v>
      </c>
      <c r="O119" s="12" t="s">
        <v>1792</v>
      </c>
      <c r="P119" s="12" t="s">
        <v>1526</v>
      </c>
      <c r="Q119" s="12" t="s">
        <v>1526</v>
      </c>
      <c r="R119" s="12" t="s">
        <v>1526</v>
      </c>
      <c r="S119" s="12" t="s">
        <v>1526</v>
      </c>
      <c r="T119" s="12" t="s">
        <v>1969</v>
      </c>
      <c r="U119" s="12" t="s">
        <v>1526</v>
      </c>
      <c r="V119" s="12" t="s">
        <v>1974</v>
      </c>
      <c r="W119" s="19" t="s">
        <v>6179</v>
      </c>
      <c r="X119" s="19" t="s">
        <v>6180</v>
      </c>
      <c r="Y119" s="19" t="s">
        <v>6181</v>
      </c>
      <c r="Z119" s="19" t="s">
        <v>6182</v>
      </c>
      <c r="AA119" s="20">
        <v>34.0</v>
      </c>
      <c r="AB119" s="19" t="s">
        <v>1349</v>
      </c>
      <c r="AC119" s="19" t="s">
        <v>2084</v>
      </c>
      <c r="AD119" s="19" t="s">
        <v>1350</v>
      </c>
      <c r="AE119" s="19" t="s">
        <v>4616</v>
      </c>
      <c r="AF119" s="19" t="s">
        <v>2086</v>
      </c>
    </row>
    <row r="120" ht="194.25" customHeight="1">
      <c r="A120" s="12" t="s">
        <v>4827</v>
      </c>
      <c r="B120" s="12" t="s">
        <v>6183</v>
      </c>
      <c r="C120" s="12" t="s">
        <v>4829</v>
      </c>
      <c r="D120" s="12" t="s">
        <v>1951</v>
      </c>
      <c r="E120" s="12" t="s">
        <v>6184</v>
      </c>
      <c r="F120" s="12" t="s">
        <v>1754</v>
      </c>
      <c r="G120" s="12" t="s">
        <v>1757</v>
      </c>
      <c r="H120" s="12" t="s">
        <v>5275</v>
      </c>
      <c r="I120" s="12" t="s">
        <v>5276</v>
      </c>
      <c r="J120" s="12" t="s">
        <v>6185</v>
      </c>
      <c r="K120" s="12" t="s">
        <v>1922</v>
      </c>
      <c r="L120" s="12" t="s">
        <v>6186</v>
      </c>
      <c r="M120" s="12" t="s">
        <v>1959</v>
      </c>
      <c r="N120" s="12" t="s">
        <v>6187</v>
      </c>
      <c r="O120" s="12" t="s">
        <v>1792</v>
      </c>
      <c r="P120" s="12" t="s">
        <v>1526</v>
      </c>
      <c r="Q120" s="12" t="s">
        <v>1526</v>
      </c>
      <c r="R120" s="12" t="s">
        <v>1526</v>
      </c>
      <c r="S120" s="12" t="s">
        <v>1526</v>
      </c>
      <c r="T120" s="12" t="s">
        <v>6188</v>
      </c>
      <c r="U120" s="12" t="s">
        <v>6189</v>
      </c>
      <c r="V120" s="12" t="s">
        <v>6190</v>
      </c>
      <c r="W120" s="19" t="s">
        <v>6191</v>
      </c>
      <c r="X120" s="19" t="s">
        <v>6192</v>
      </c>
      <c r="Y120" s="19" t="s">
        <v>6193</v>
      </c>
      <c r="Z120" s="19" t="s">
        <v>6194</v>
      </c>
      <c r="AA120" s="20">
        <v>34.0</v>
      </c>
      <c r="AB120" s="19" t="s">
        <v>1349</v>
      </c>
      <c r="AC120" s="19" t="s">
        <v>2084</v>
      </c>
      <c r="AD120" s="19" t="s">
        <v>1350</v>
      </c>
      <c r="AE120" s="19" t="s">
        <v>4828</v>
      </c>
      <c r="AF120" s="19" t="s">
        <v>1353</v>
      </c>
    </row>
    <row r="121" ht="246.75" customHeight="1">
      <c r="A121" s="12" t="s">
        <v>4839</v>
      </c>
      <c r="B121" s="12" t="s">
        <v>6195</v>
      </c>
      <c r="C121" s="12" t="s">
        <v>4842</v>
      </c>
      <c r="D121" s="12" t="s">
        <v>1951</v>
      </c>
      <c r="E121" s="12" t="s">
        <v>6196</v>
      </c>
      <c r="F121" s="12" t="s">
        <v>1754</v>
      </c>
      <c r="G121" s="12" t="s">
        <v>1757</v>
      </c>
      <c r="H121" s="12" t="s">
        <v>5295</v>
      </c>
      <c r="I121" s="12" t="s">
        <v>5296</v>
      </c>
      <c r="J121" s="12" t="s">
        <v>5472</v>
      </c>
      <c r="K121" s="12" t="s">
        <v>1922</v>
      </c>
      <c r="L121" s="12" t="s">
        <v>6197</v>
      </c>
      <c r="M121" s="12" t="s">
        <v>1959</v>
      </c>
      <c r="N121" s="12" t="s">
        <v>6198</v>
      </c>
      <c r="O121" s="12" t="s">
        <v>1792</v>
      </c>
      <c r="P121" s="12" t="s">
        <v>1526</v>
      </c>
      <c r="Q121" s="12" t="s">
        <v>1526</v>
      </c>
      <c r="R121" s="12" t="s">
        <v>1526</v>
      </c>
      <c r="S121" s="12" t="s">
        <v>1526</v>
      </c>
      <c r="T121" s="12" t="s">
        <v>6199</v>
      </c>
      <c r="U121" s="12" t="s">
        <v>6200</v>
      </c>
      <c r="V121" s="12" t="s">
        <v>6201</v>
      </c>
      <c r="W121" s="19" t="s">
        <v>6202</v>
      </c>
      <c r="X121" s="19" t="s">
        <v>6203</v>
      </c>
      <c r="Y121" s="19" t="s">
        <v>6204</v>
      </c>
      <c r="Z121" s="19" t="s">
        <v>6205</v>
      </c>
      <c r="AA121" s="20">
        <v>34.0</v>
      </c>
      <c r="AB121" s="19" t="s">
        <v>1349</v>
      </c>
      <c r="AC121" s="19" t="s">
        <v>2084</v>
      </c>
      <c r="AD121" s="19" t="s">
        <v>1350</v>
      </c>
      <c r="AE121" s="19" t="s">
        <v>4840</v>
      </c>
      <c r="AF121" s="19" t="s">
        <v>1353</v>
      </c>
    </row>
    <row r="122" ht="300.0" customHeight="1">
      <c r="A122" s="12" t="s">
        <v>4681</v>
      </c>
      <c r="B122" s="12" t="s">
        <v>6206</v>
      </c>
      <c r="C122" s="12" t="s">
        <v>4685</v>
      </c>
      <c r="D122" s="12" t="s">
        <v>1951</v>
      </c>
      <c r="E122" s="12" t="s">
        <v>6207</v>
      </c>
      <c r="F122" s="12" t="s">
        <v>1754</v>
      </c>
      <c r="G122" s="12" t="s">
        <v>1757</v>
      </c>
      <c r="H122" s="12" t="s">
        <v>5229</v>
      </c>
      <c r="I122" s="12" t="s">
        <v>5232</v>
      </c>
      <c r="J122" s="12" t="s">
        <v>5472</v>
      </c>
      <c r="K122" s="12" t="s">
        <v>1922</v>
      </c>
      <c r="L122" s="12" t="s">
        <v>6208</v>
      </c>
      <c r="M122" s="12" t="s">
        <v>1959</v>
      </c>
      <c r="N122" s="12" t="s">
        <v>6209</v>
      </c>
      <c r="O122" s="12" t="s">
        <v>1792</v>
      </c>
      <c r="P122" s="12" t="s">
        <v>1526</v>
      </c>
      <c r="Q122" s="12" t="s">
        <v>1526</v>
      </c>
      <c r="R122" s="12" t="s">
        <v>1526</v>
      </c>
      <c r="S122" s="12" t="s">
        <v>1526</v>
      </c>
      <c r="T122" s="12" t="s">
        <v>6210</v>
      </c>
      <c r="U122" s="12" t="s">
        <v>6211</v>
      </c>
      <c r="V122" s="12" t="s">
        <v>6212</v>
      </c>
      <c r="W122" s="19" t="s">
        <v>6213</v>
      </c>
      <c r="X122" s="19" t="s">
        <v>6214</v>
      </c>
      <c r="Y122" s="19" t="s">
        <v>6215</v>
      </c>
      <c r="Z122" s="19" t="s">
        <v>6216</v>
      </c>
      <c r="AA122" s="20">
        <v>34.0</v>
      </c>
      <c r="AB122" s="19" t="s">
        <v>1349</v>
      </c>
      <c r="AC122" s="19" t="s">
        <v>2084</v>
      </c>
      <c r="AD122" s="19" t="s">
        <v>1350</v>
      </c>
      <c r="AE122" s="19" t="s">
        <v>4684</v>
      </c>
      <c r="AF122" s="19" t="s">
        <v>1353</v>
      </c>
    </row>
    <row r="123" ht="286.5" customHeight="1">
      <c r="A123" s="12" t="s">
        <v>3220</v>
      </c>
      <c r="B123" s="12" t="s">
        <v>5666</v>
      </c>
      <c r="C123" s="12" t="s">
        <v>3225</v>
      </c>
      <c r="D123" s="12" t="s">
        <v>1951</v>
      </c>
      <c r="E123" s="12" t="s">
        <v>1951</v>
      </c>
      <c r="F123" s="12" t="s">
        <v>1953</v>
      </c>
      <c r="G123" s="12" t="s">
        <v>1757</v>
      </c>
      <c r="H123" s="12" t="s">
        <v>4497</v>
      </c>
      <c r="I123" s="12" t="s">
        <v>2287</v>
      </c>
      <c r="J123" s="12" t="s">
        <v>3228</v>
      </c>
      <c r="K123" s="12" t="s">
        <v>4512</v>
      </c>
      <c r="L123" s="12" t="s">
        <v>6217</v>
      </c>
      <c r="M123" s="12" t="s">
        <v>1959</v>
      </c>
      <c r="N123" s="12" t="s">
        <v>6218</v>
      </c>
      <c r="O123" s="12" t="s">
        <v>1792</v>
      </c>
      <c r="P123" s="12" t="s">
        <v>1526</v>
      </c>
      <c r="Q123" s="12" t="s">
        <v>1526</v>
      </c>
      <c r="R123" s="12" t="s">
        <v>1526</v>
      </c>
      <c r="S123" s="12" t="s">
        <v>1526</v>
      </c>
      <c r="T123" s="12" t="s">
        <v>1969</v>
      </c>
      <c r="U123" s="12" t="s">
        <v>1526</v>
      </c>
      <c r="V123" s="12" t="s">
        <v>1974</v>
      </c>
      <c r="W123" s="19" t="s">
        <v>6219</v>
      </c>
      <c r="X123" s="19" t="s">
        <v>6220</v>
      </c>
      <c r="Y123" s="19" t="s">
        <v>6221</v>
      </c>
      <c r="Z123" s="19" t="s">
        <v>6222</v>
      </c>
      <c r="AA123" s="20">
        <v>34.0</v>
      </c>
      <c r="AB123" s="19" t="s">
        <v>1349</v>
      </c>
      <c r="AC123" s="19" t="s">
        <v>2084</v>
      </c>
      <c r="AD123" s="19" t="s">
        <v>1350</v>
      </c>
      <c r="AE123" s="19" t="s">
        <v>3232</v>
      </c>
      <c r="AF123" s="19" t="s">
        <v>2207</v>
      </c>
    </row>
    <row r="124" ht="194.25" customHeight="1">
      <c r="A124" s="12" t="s">
        <v>3233</v>
      </c>
      <c r="B124" s="12" t="s">
        <v>5666</v>
      </c>
      <c r="C124" s="12" t="s">
        <v>3236</v>
      </c>
      <c r="D124" s="12" t="s">
        <v>1951</v>
      </c>
      <c r="E124" s="12" t="s">
        <v>1951</v>
      </c>
      <c r="F124" s="12" t="s">
        <v>1953</v>
      </c>
      <c r="G124" s="12" t="s">
        <v>1757</v>
      </c>
      <c r="H124" s="12" t="s">
        <v>4516</v>
      </c>
      <c r="I124" s="12" t="s">
        <v>2287</v>
      </c>
      <c r="J124" s="12" t="s">
        <v>3237</v>
      </c>
      <c r="K124" s="12" t="s">
        <v>4524</v>
      </c>
      <c r="L124" s="12" t="s">
        <v>6223</v>
      </c>
      <c r="M124" s="12" t="s">
        <v>1959</v>
      </c>
      <c r="N124" s="12" t="s">
        <v>6224</v>
      </c>
      <c r="O124" s="12" t="s">
        <v>1792</v>
      </c>
      <c r="P124" s="12" t="s">
        <v>1526</v>
      </c>
      <c r="Q124" s="12" t="s">
        <v>1526</v>
      </c>
      <c r="R124" s="12" t="s">
        <v>1526</v>
      </c>
      <c r="S124" s="12" t="s">
        <v>1526</v>
      </c>
      <c r="T124" s="12" t="s">
        <v>1969</v>
      </c>
      <c r="U124" s="12" t="s">
        <v>1526</v>
      </c>
      <c r="V124" s="12" t="s">
        <v>1974</v>
      </c>
      <c r="W124" s="19" t="s">
        <v>6225</v>
      </c>
      <c r="X124" s="19" t="s">
        <v>6226</v>
      </c>
      <c r="Y124" s="19" t="s">
        <v>6227</v>
      </c>
      <c r="Z124" s="19" t="s">
        <v>6228</v>
      </c>
      <c r="AA124" s="20">
        <v>34.0</v>
      </c>
      <c r="AB124" s="19" t="s">
        <v>1349</v>
      </c>
      <c r="AC124" s="19" t="s">
        <v>2084</v>
      </c>
      <c r="AD124" s="19" t="s">
        <v>1350</v>
      </c>
      <c r="AE124" s="19" t="s">
        <v>3242</v>
      </c>
      <c r="AF124" s="19" t="s">
        <v>2207</v>
      </c>
    </row>
    <row r="125" ht="603.75" customHeight="1">
      <c r="A125" s="12" t="s">
        <v>3392</v>
      </c>
      <c r="B125" s="12" t="s">
        <v>5824</v>
      </c>
      <c r="C125" s="12" t="s">
        <v>3394</v>
      </c>
      <c r="D125" s="12" t="s">
        <v>1951</v>
      </c>
      <c r="E125" s="12" t="s">
        <v>1951</v>
      </c>
      <c r="F125" s="12" t="s">
        <v>1953</v>
      </c>
      <c r="G125" s="12" t="s">
        <v>1757</v>
      </c>
      <c r="H125" s="12" t="s">
        <v>4560</v>
      </c>
      <c r="I125" s="12" t="s">
        <v>2287</v>
      </c>
      <c r="J125" s="12" t="s">
        <v>3396</v>
      </c>
      <c r="K125" s="12" t="s">
        <v>4570</v>
      </c>
      <c r="L125" s="12" t="s">
        <v>6229</v>
      </c>
      <c r="M125" s="12" t="s">
        <v>1959</v>
      </c>
      <c r="N125" s="12" t="s">
        <v>6230</v>
      </c>
      <c r="O125" s="12" t="s">
        <v>1792</v>
      </c>
      <c r="P125" s="12" t="s">
        <v>1526</v>
      </c>
      <c r="Q125" s="12" t="s">
        <v>1526</v>
      </c>
      <c r="R125" s="12" t="s">
        <v>1526</v>
      </c>
      <c r="S125" s="12" t="s">
        <v>1526</v>
      </c>
      <c r="T125" s="12" t="s">
        <v>1969</v>
      </c>
      <c r="U125" s="12" t="s">
        <v>1526</v>
      </c>
      <c r="V125" s="12" t="s">
        <v>1974</v>
      </c>
      <c r="W125" s="19" t="s">
        <v>6231</v>
      </c>
      <c r="X125" s="19" t="s">
        <v>6232</v>
      </c>
      <c r="Y125" s="19" t="s">
        <v>6233</v>
      </c>
      <c r="Z125" s="19" t="s">
        <v>5721</v>
      </c>
      <c r="AA125" s="20">
        <v>34.0</v>
      </c>
      <c r="AB125" s="19" t="s">
        <v>1349</v>
      </c>
      <c r="AC125" s="19" t="s">
        <v>2084</v>
      </c>
      <c r="AD125" s="19" t="s">
        <v>1350</v>
      </c>
      <c r="AE125" s="19" t="s">
        <v>3401</v>
      </c>
      <c r="AF125" s="19" t="s">
        <v>2086</v>
      </c>
    </row>
    <row r="126" ht="828.0" customHeight="1">
      <c r="A126" s="12" t="s">
        <v>3506</v>
      </c>
      <c r="B126" s="12" t="s">
        <v>6234</v>
      </c>
      <c r="C126" s="12" t="s">
        <v>3508</v>
      </c>
      <c r="D126" s="12" t="s">
        <v>1951</v>
      </c>
      <c r="E126" s="12" t="s">
        <v>1951</v>
      </c>
      <c r="F126" s="12" t="s">
        <v>1953</v>
      </c>
      <c r="G126" s="12" t="s">
        <v>1757</v>
      </c>
      <c r="H126" s="12" t="s">
        <v>4645</v>
      </c>
      <c r="I126" s="12" t="s">
        <v>2287</v>
      </c>
      <c r="J126" s="12" t="s">
        <v>6235</v>
      </c>
      <c r="K126" s="12" t="s">
        <v>4659</v>
      </c>
      <c r="L126" s="12" t="s">
        <v>6236</v>
      </c>
      <c r="M126" s="12" t="s">
        <v>1959</v>
      </c>
      <c r="N126" s="12" t="s">
        <v>6237</v>
      </c>
      <c r="O126" s="12" t="s">
        <v>1792</v>
      </c>
      <c r="P126" s="12" t="s">
        <v>1526</v>
      </c>
      <c r="Q126" s="12" t="s">
        <v>1526</v>
      </c>
      <c r="R126" s="12" t="s">
        <v>1526</v>
      </c>
      <c r="S126" s="12" t="s">
        <v>1526</v>
      </c>
      <c r="T126" s="12" t="s">
        <v>6238</v>
      </c>
      <c r="U126" s="12" t="s">
        <v>1526</v>
      </c>
      <c r="V126" s="12" t="s">
        <v>1974</v>
      </c>
      <c r="W126" s="19" t="s">
        <v>6239</v>
      </c>
      <c r="X126" s="19" t="s">
        <v>6240</v>
      </c>
      <c r="Y126" s="19" t="s">
        <v>6241</v>
      </c>
      <c r="Z126" s="19" t="s">
        <v>5721</v>
      </c>
      <c r="AA126" s="20">
        <v>34.0</v>
      </c>
      <c r="AB126" s="19" t="s">
        <v>1349</v>
      </c>
      <c r="AC126" s="19" t="s">
        <v>2084</v>
      </c>
      <c r="AD126" s="19" t="s">
        <v>1350</v>
      </c>
      <c r="AE126" s="19" t="s">
        <v>3515</v>
      </c>
      <c r="AF126" s="19" t="s">
        <v>2086</v>
      </c>
    </row>
    <row r="127" ht="381.0" customHeight="1">
      <c r="A127" s="12" t="s">
        <v>3527</v>
      </c>
      <c r="B127" s="12" t="s">
        <v>6242</v>
      </c>
      <c r="C127" s="12" t="s">
        <v>3530</v>
      </c>
      <c r="D127" s="12" t="s">
        <v>1951</v>
      </c>
      <c r="E127" s="12" t="s">
        <v>1951</v>
      </c>
      <c r="F127" s="12" t="s">
        <v>1953</v>
      </c>
      <c r="G127" s="12" t="s">
        <v>1757</v>
      </c>
      <c r="H127" s="12" t="s">
        <v>4668</v>
      </c>
      <c r="I127" s="12" t="s">
        <v>2287</v>
      </c>
      <c r="J127" s="12" t="s">
        <v>3531</v>
      </c>
      <c r="K127" s="12" t="s">
        <v>4680</v>
      </c>
      <c r="L127" s="12" t="s">
        <v>6243</v>
      </c>
      <c r="M127" s="12" t="s">
        <v>1959</v>
      </c>
      <c r="N127" s="12" t="s">
        <v>6244</v>
      </c>
      <c r="O127" s="12" t="s">
        <v>1792</v>
      </c>
      <c r="P127" s="12" t="s">
        <v>1526</v>
      </c>
      <c r="Q127" s="12" t="s">
        <v>1526</v>
      </c>
      <c r="R127" s="12" t="s">
        <v>1526</v>
      </c>
      <c r="S127" s="12" t="s">
        <v>1526</v>
      </c>
      <c r="T127" s="12" t="s">
        <v>1969</v>
      </c>
      <c r="U127" s="12" t="s">
        <v>1526</v>
      </c>
      <c r="V127" s="12" t="s">
        <v>1974</v>
      </c>
      <c r="W127" s="19" t="s">
        <v>1859</v>
      </c>
      <c r="X127" s="19" t="s">
        <v>6245</v>
      </c>
      <c r="Y127" s="19" t="s">
        <v>6246</v>
      </c>
      <c r="Z127" s="19" t="s">
        <v>6247</v>
      </c>
      <c r="AA127" s="20">
        <v>34.0</v>
      </c>
      <c r="AB127" s="19" t="s">
        <v>1349</v>
      </c>
      <c r="AC127" s="19" t="s">
        <v>2084</v>
      </c>
      <c r="AD127" s="19" t="s">
        <v>1350</v>
      </c>
      <c r="AE127" s="19" t="s">
        <v>3540</v>
      </c>
      <c r="AF127" s="19" t="s">
        <v>2086</v>
      </c>
    </row>
    <row r="128" ht="201.0" customHeight="1">
      <c r="A128" s="12" t="s">
        <v>2760</v>
      </c>
      <c r="B128" s="12" t="s">
        <v>2649</v>
      </c>
      <c r="C128" s="12" t="s">
        <v>2763</v>
      </c>
      <c r="D128" s="12" t="s">
        <v>1951</v>
      </c>
      <c r="E128" s="12" t="s">
        <v>1951</v>
      </c>
      <c r="F128" s="12" t="s">
        <v>1953</v>
      </c>
      <c r="G128" s="12" t="s">
        <v>1757</v>
      </c>
      <c r="H128" s="12" t="s">
        <v>4390</v>
      </c>
      <c r="I128" s="12" t="s">
        <v>2287</v>
      </c>
      <c r="J128" s="12" t="s">
        <v>2764</v>
      </c>
      <c r="K128" s="12" t="s">
        <v>4394</v>
      </c>
      <c r="L128" s="12" t="s">
        <v>6248</v>
      </c>
      <c r="M128" s="12" t="s">
        <v>1959</v>
      </c>
      <c r="N128" s="12" t="s">
        <v>6249</v>
      </c>
      <c r="O128" s="12" t="s">
        <v>1792</v>
      </c>
      <c r="P128" s="12" t="s">
        <v>1526</v>
      </c>
      <c r="Q128" s="12" t="s">
        <v>1526</v>
      </c>
      <c r="R128" s="12" t="s">
        <v>1526</v>
      </c>
      <c r="S128" s="12" t="s">
        <v>1526</v>
      </c>
      <c r="T128" s="12" t="s">
        <v>1969</v>
      </c>
      <c r="U128" s="12" t="s">
        <v>1526</v>
      </c>
      <c r="V128" s="12" t="s">
        <v>1974</v>
      </c>
      <c r="W128" s="19" t="s">
        <v>1859</v>
      </c>
      <c r="X128" s="19" t="s">
        <v>6250</v>
      </c>
      <c r="Y128" s="19" t="s">
        <v>6251</v>
      </c>
      <c r="Z128" s="19" t="s">
        <v>6252</v>
      </c>
      <c r="AA128" s="20">
        <v>34.0</v>
      </c>
      <c r="AB128" s="19" t="s">
        <v>1349</v>
      </c>
      <c r="AC128" s="19" t="s">
        <v>2084</v>
      </c>
      <c r="AD128" s="19" t="s">
        <v>1350</v>
      </c>
      <c r="AE128" s="19" t="s">
        <v>2768</v>
      </c>
      <c r="AF128" s="19" t="s">
        <v>2086</v>
      </c>
    </row>
    <row r="129" ht="201.0" customHeight="1">
      <c r="A129" s="12" t="s">
        <v>3543</v>
      </c>
      <c r="B129" s="12" t="s">
        <v>6253</v>
      </c>
      <c r="C129" s="12" t="s">
        <v>3548</v>
      </c>
      <c r="D129" s="12" t="s">
        <v>2277</v>
      </c>
      <c r="E129" s="12" t="s">
        <v>5669</v>
      </c>
      <c r="F129" s="12" t="s">
        <v>1754</v>
      </c>
      <c r="G129" s="12" t="s">
        <v>1757</v>
      </c>
      <c r="H129" s="12" t="s">
        <v>4686</v>
      </c>
      <c r="I129" s="12" t="s">
        <v>2287</v>
      </c>
      <c r="J129" s="12" t="s">
        <v>6254</v>
      </c>
      <c r="K129" s="12" t="s">
        <v>4696</v>
      </c>
      <c r="L129" s="12" t="s">
        <v>6255</v>
      </c>
      <c r="M129" s="12" t="s">
        <v>1959</v>
      </c>
      <c r="N129" s="12" t="s">
        <v>6256</v>
      </c>
      <c r="O129" s="12" t="s">
        <v>1792</v>
      </c>
      <c r="P129" s="12" t="s">
        <v>1526</v>
      </c>
      <c r="Q129" s="12" t="s">
        <v>1526</v>
      </c>
      <c r="R129" s="12" t="s">
        <v>1526</v>
      </c>
      <c r="S129" s="12" t="s">
        <v>1526</v>
      </c>
      <c r="T129" s="12" t="s">
        <v>5704</v>
      </c>
      <c r="U129" s="12" t="s">
        <v>5706</v>
      </c>
      <c r="V129" s="12" t="s">
        <v>5707</v>
      </c>
      <c r="W129" s="19" t="s">
        <v>6257</v>
      </c>
      <c r="X129" s="19" t="s">
        <v>6258</v>
      </c>
      <c r="Y129" s="19" t="s">
        <v>6259</v>
      </c>
      <c r="Z129" s="19" t="s">
        <v>6260</v>
      </c>
      <c r="AA129" s="20">
        <v>34.0</v>
      </c>
      <c r="AB129" s="19" t="s">
        <v>1349</v>
      </c>
      <c r="AC129" s="19" t="s">
        <v>2084</v>
      </c>
      <c r="AD129" s="19" t="s">
        <v>1350</v>
      </c>
      <c r="AE129" s="19" t="s">
        <v>3555</v>
      </c>
      <c r="AF129" s="19" t="s">
        <v>2086</v>
      </c>
    </row>
    <row r="130" ht="168.0" customHeight="1">
      <c r="A130" s="12" t="s">
        <v>3556</v>
      </c>
      <c r="B130" s="12" t="s">
        <v>2649</v>
      </c>
      <c r="C130" s="12" t="s">
        <v>3558</v>
      </c>
      <c r="D130" s="12" t="s">
        <v>1951</v>
      </c>
      <c r="E130" s="12" t="s">
        <v>1951</v>
      </c>
      <c r="F130" s="12" t="s">
        <v>1953</v>
      </c>
      <c r="G130" s="12" t="s">
        <v>1757</v>
      </c>
      <c r="H130" s="12" t="s">
        <v>4701</v>
      </c>
      <c r="I130" s="12" t="s">
        <v>2287</v>
      </c>
      <c r="J130" s="12" t="s">
        <v>3561</v>
      </c>
      <c r="K130" s="12" t="s">
        <v>4707</v>
      </c>
      <c r="L130" s="12" t="s">
        <v>6261</v>
      </c>
      <c r="M130" s="12" t="s">
        <v>1959</v>
      </c>
      <c r="N130" s="12" t="s">
        <v>6262</v>
      </c>
      <c r="O130" s="12" t="s">
        <v>1792</v>
      </c>
      <c r="P130" s="12" t="s">
        <v>1526</v>
      </c>
      <c r="Q130" s="12" t="s">
        <v>1526</v>
      </c>
      <c r="R130" s="12" t="s">
        <v>1526</v>
      </c>
      <c r="S130" s="12" t="s">
        <v>1526</v>
      </c>
      <c r="T130" s="12" t="s">
        <v>1969</v>
      </c>
      <c r="U130" s="12" t="s">
        <v>1526</v>
      </c>
      <c r="V130" s="12" t="s">
        <v>1974</v>
      </c>
      <c r="W130" s="19" t="s">
        <v>1859</v>
      </c>
      <c r="X130" s="19" t="s">
        <v>6263</v>
      </c>
      <c r="Y130" s="19" t="s">
        <v>6264</v>
      </c>
      <c r="Z130" s="19" t="s">
        <v>6265</v>
      </c>
      <c r="AA130" s="20">
        <v>34.0</v>
      </c>
      <c r="AB130" s="19" t="s">
        <v>1349</v>
      </c>
      <c r="AC130" s="19" t="s">
        <v>2084</v>
      </c>
      <c r="AD130" s="19" t="s">
        <v>1350</v>
      </c>
      <c r="AE130" s="19" t="s">
        <v>3570</v>
      </c>
      <c r="AF130" s="19" t="s">
        <v>2086</v>
      </c>
    </row>
    <row r="131" ht="201.0" customHeight="1">
      <c r="A131" s="12" t="s">
        <v>3572</v>
      </c>
      <c r="B131" s="12" t="s">
        <v>2649</v>
      </c>
      <c r="C131" s="12" t="s">
        <v>3574</v>
      </c>
      <c r="D131" s="12" t="s">
        <v>1951</v>
      </c>
      <c r="E131" s="12" t="s">
        <v>1951</v>
      </c>
      <c r="F131" s="12" t="s">
        <v>1953</v>
      </c>
      <c r="G131" s="12" t="s">
        <v>1757</v>
      </c>
      <c r="H131" s="12" t="s">
        <v>4710</v>
      </c>
      <c r="I131" s="12" t="s">
        <v>2287</v>
      </c>
      <c r="J131" s="12" t="s">
        <v>3575</v>
      </c>
      <c r="K131" s="12" t="s">
        <v>4717</v>
      </c>
      <c r="L131" s="12" t="s">
        <v>6266</v>
      </c>
      <c r="M131" s="12" t="s">
        <v>1959</v>
      </c>
      <c r="N131" s="12" t="s">
        <v>6267</v>
      </c>
      <c r="O131" s="12" t="s">
        <v>1792</v>
      </c>
      <c r="P131" s="12" t="s">
        <v>1526</v>
      </c>
      <c r="Q131" s="12" t="s">
        <v>1526</v>
      </c>
      <c r="R131" s="12" t="s">
        <v>1526</v>
      </c>
      <c r="S131" s="12" t="s">
        <v>1526</v>
      </c>
      <c r="T131" s="12" t="s">
        <v>1969</v>
      </c>
      <c r="U131" s="12" t="s">
        <v>1526</v>
      </c>
      <c r="V131" s="12" t="s">
        <v>1974</v>
      </c>
      <c r="W131" s="19" t="s">
        <v>1859</v>
      </c>
      <c r="X131" s="19" t="s">
        <v>6268</v>
      </c>
      <c r="Y131" s="19" t="s">
        <v>6269</v>
      </c>
      <c r="Z131" s="19" t="s">
        <v>6270</v>
      </c>
      <c r="AA131" s="20">
        <v>34.0</v>
      </c>
      <c r="AB131" s="19" t="s">
        <v>1349</v>
      </c>
      <c r="AC131" s="19" t="s">
        <v>2084</v>
      </c>
      <c r="AD131" s="19" t="s">
        <v>1350</v>
      </c>
      <c r="AE131" s="19" t="s">
        <v>3578</v>
      </c>
      <c r="AF131" s="19" t="s">
        <v>2086</v>
      </c>
    </row>
    <row r="132" ht="894.0" customHeight="1">
      <c r="A132" s="12" t="s">
        <v>3579</v>
      </c>
      <c r="B132" s="12" t="s">
        <v>6271</v>
      </c>
      <c r="C132" s="12" t="s">
        <v>3581</v>
      </c>
      <c r="D132" s="12" t="s">
        <v>2277</v>
      </c>
      <c r="E132" s="12" t="s">
        <v>5669</v>
      </c>
      <c r="F132" s="12" t="s">
        <v>1754</v>
      </c>
      <c r="G132" s="12" t="s">
        <v>1757</v>
      </c>
      <c r="H132" s="12" t="s">
        <v>4722</v>
      </c>
      <c r="I132" s="12" t="s">
        <v>2287</v>
      </c>
      <c r="J132" s="12" t="s">
        <v>6272</v>
      </c>
      <c r="K132" s="12" t="s">
        <v>4732</v>
      </c>
      <c r="L132" s="12" t="s">
        <v>6273</v>
      </c>
      <c r="M132" s="12" t="s">
        <v>1959</v>
      </c>
      <c r="N132" s="12" t="s">
        <v>6274</v>
      </c>
      <c r="O132" s="12" t="s">
        <v>1792</v>
      </c>
      <c r="P132" s="12" t="s">
        <v>1526</v>
      </c>
      <c r="Q132" s="12" t="s">
        <v>1526</v>
      </c>
      <c r="R132" s="12" t="s">
        <v>1526</v>
      </c>
      <c r="S132" s="12" t="s">
        <v>1526</v>
      </c>
      <c r="T132" s="12" t="s">
        <v>5704</v>
      </c>
      <c r="U132" s="12" t="s">
        <v>5706</v>
      </c>
      <c r="V132" s="12" t="s">
        <v>5707</v>
      </c>
      <c r="W132" s="19" t="s">
        <v>1859</v>
      </c>
      <c r="X132" s="19" t="s">
        <v>6275</v>
      </c>
      <c r="Y132" s="19" t="s">
        <v>6276</v>
      </c>
      <c r="Z132" s="19" t="s">
        <v>6277</v>
      </c>
      <c r="AA132" s="20">
        <v>34.0</v>
      </c>
      <c r="AB132" s="19" t="s">
        <v>1349</v>
      </c>
      <c r="AC132" s="19" t="s">
        <v>2084</v>
      </c>
      <c r="AD132" s="19" t="s">
        <v>1350</v>
      </c>
      <c r="AE132" s="19" t="s">
        <v>3593</v>
      </c>
      <c r="AF132" s="19" t="s">
        <v>2086</v>
      </c>
    </row>
    <row r="133" ht="194.25" customHeight="1">
      <c r="A133" s="12" t="s">
        <v>3656</v>
      </c>
      <c r="B133" s="12" t="s">
        <v>5890</v>
      </c>
      <c r="C133" s="12" t="s">
        <v>3659</v>
      </c>
      <c r="D133" s="12" t="s">
        <v>1951</v>
      </c>
      <c r="E133" s="12" t="s">
        <v>1951</v>
      </c>
      <c r="F133" s="12" t="s">
        <v>1953</v>
      </c>
      <c r="G133" s="12" t="s">
        <v>1757</v>
      </c>
      <c r="H133" s="12" t="s">
        <v>4738</v>
      </c>
      <c r="I133" s="12" t="s">
        <v>4739</v>
      </c>
      <c r="J133" s="12" t="s">
        <v>3661</v>
      </c>
      <c r="K133" s="12" t="s">
        <v>4742</v>
      </c>
      <c r="L133" s="12" t="s">
        <v>6278</v>
      </c>
      <c r="M133" s="12" t="s">
        <v>1959</v>
      </c>
      <c r="N133" s="12" t="s">
        <v>6279</v>
      </c>
      <c r="O133" s="12" t="s">
        <v>1792</v>
      </c>
      <c r="P133" s="12" t="s">
        <v>1526</v>
      </c>
      <c r="Q133" s="12" t="s">
        <v>1526</v>
      </c>
      <c r="R133" s="12" t="s">
        <v>1526</v>
      </c>
      <c r="S133" s="12" t="s">
        <v>1526</v>
      </c>
      <c r="T133" s="12" t="s">
        <v>1969</v>
      </c>
      <c r="U133" s="12" t="s">
        <v>1526</v>
      </c>
      <c r="V133" s="12" t="s">
        <v>1974</v>
      </c>
      <c r="W133" s="19" t="s">
        <v>2832</v>
      </c>
      <c r="X133" s="19" t="s">
        <v>6280</v>
      </c>
      <c r="Y133" s="19" t="s">
        <v>6281</v>
      </c>
      <c r="Z133" s="19" t="s">
        <v>6282</v>
      </c>
      <c r="AA133" s="20">
        <v>34.0</v>
      </c>
      <c r="AB133" s="19" t="s">
        <v>1349</v>
      </c>
      <c r="AC133" s="19" t="s">
        <v>2084</v>
      </c>
      <c r="AD133" s="19" t="s">
        <v>1350</v>
      </c>
      <c r="AE133" s="19" t="s">
        <v>3671</v>
      </c>
      <c r="AF133" s="19" t="s">
        <v>2086</v>
      </c>
    </row>
    <row r="134" ht="1620.0" customHeight="1">
      <c r="A134" s="12" t="s">
        <v>3673</v>
      </c>
      <c r="B134" s="12" t="s">
        <v>6283</v>
      </c>
      <c r="C134" s="12" t="s">
        <v>3675</v>
      </c>
      <c r="D134" s="12" t="s">
        <v>1951</v>
      </c>
      <c r="E134" s="12" t="s">
        <v>1951</v>
      </c>
      <c r="F134" s="12" t="s">
        <v>1953</v>
      </c>
      <c r="G134" s="12" t="s">
        <v>1757</v>
      </c>
      <c r="H134" s="12" t="s">
        <v>4747</v>
      </c>
      <c r="I134" s="12" t="s">
        <v>2287</v>
      </c>
      <c r="J134" s="12" t="s">
        <v>3677</v>
      </c>
      <c r="K134" s="12" t="s">
        <v>4753</v>
      </c>
      <c r="L134" s="12" t="s">
        <v>6284</v>
      </c>
      <c r="M134" s="12" t="s">
        <v>1959</v>
      </c>
      <c r="N134" s="12" t="s">
        <v>6285</v>
      </c>
      <c r="O134" s="12" t="s">
        <v>1792</v>
      </c>
      <c r="P134" s="12" t="s">
        <v>1526</v>
      </c>
      <c r="Q134" s="12" t="s">
        <v>1526</v>
      </c>
      <c r="R134" s="12" t="s">
        <v>1526</v>
      </c>
      <c r="S134" s="12" t="s">
        <v>1526</v>
      </c>
      <c r="T134" s="12" t="s">
        <v>1969</v>
      </c>
      <c r="U134" s="12" t="s">
        <v>1526</v>
      </c>
      <c r="V134" s="12" t="s">
        <v>1974</v>
      </c>
      <c r="W134" s="19" t="s">
        <v>2832</v>
      </c>
      <c r="X134" s="19" t="s">
        <v>6286</v>
      </c>
      <c r="Y134" s="19" t="s">
        <v>6287</v>
      </c>
      <c r="Z134" s="19" t="s">
        <v>6288</v>
      </c>
      <c r="AA134" s="20">
        <v>34.0</v>
      </c>
      <c r="AB134" s="19" t="s">
        <v>1349</v>
      </c>
      <c r="AC134" s="19" t="s">
        <v>2084</v>
      </c>
      <c r="AD134" s="19" t="s">
        <v>1350</v>
      </c>
      <c r="AE134" s="19" t="s">
        <v>3681</v>
      </c>
      <c r="AF134" s="19" t="s">
        <v>2086</v>
      </c>
    </row>
    <row r="135" ht="1012.5" customHeight="1">
      <c r="A135" s="12" t="s">
        <v>3682</v>
      </c>
      <c r="B135" s="12" t="s">
        <v>6289</v>
      </c>
      <c r="C135" s="12" t="s">
        <v>3685</v>
      </c>
      <c r="D135" s="12" t="s">
        <v>1951</v>
      </c>
      <c r="E135" s="12" t="s">
        <v>1951</v>
      </c>
      <c r="F135" s="12" t="s">
        <v>1953</v>
      </c>
      <c r="G135" s="12" t="s">
        <v>1757</v>
      </c>
      <c r="H135" s="12" t="s">
        <v>4757</v>
      </c>
      <c r="I135" s="12" t="s">
        <v>4758</v>
      </c>
      <c r="J135" s="12" t="s">
        <v>3686</v>
      </c>
      <c r="K135" s="12" t="s">
        <v>4766</v>
      </c>
      <c r="L135" s="12" t="s">
        <v>6290</v>
      </c>
      <c r="M135" s="12" t="s">
        <v>1959</v>
      </c>
      <c r="N135" s="12" t="s">
        <v>6291</v>
      </c>
      <c r="O135" s="12" t="s">
        <v>1792</v>
      </c>
      <c r="P135" s="12" t="s">
        <v>1526</v>
      </c>
      <c r="Q135" s="12" t="s">
        <v>1526</v>
      </c>
      <c r="R135" s="12" t="s">
        <v>1526</v>
      </c>
      <c r="S135" s="12" t="s">
        <v>1526</v>
      </c>
      <c r="T135" s="12" t="s">
        <v>1969</v>
      </c>
      <c r="U135" s="12" t="s">
        <v>1526</v>
      </c>
      <c r="V135" s="12" t="s">
        <v>1974</v>
      </c>
      <c r="W135" s="19" t="s">
        <v>2832</v>
      </c>
      <c r="X135" s="19" t="s">
        <v>6292</v>
      </c>
      <c r="Y135" s="19" t="s">
        <v>6293</v>
      </c>
      <c r="Z135" s="19" t="s">
        <v>6294</v>
      </c>
      <c r="AA135" s="20">
        <v>34.0</v>
      </c>
      <c r="AB135" s="19" t="s">
        <v>1349</v>
      </c>
      <c r="AC135" s="19" t="s">
        <v>2084</v>
      </c>
      <c r="AD135" s="19" t="s">
        <v>1350</v>
      </c>
      <c r="AE135" s="19" t="s">
        <v>3691</v>
      </c>
      <c r="AF135" s="19" t="s">
        <v>2086</v>
      </c>
    </row>
    <row r="136" ht="1026.0" customHeight="1">
      <c r="A136" s="12" t="s">
        <v>3693</v>
      </c>
      <c r="B136" s="12" t="s">
        <v>2811</v>
      </c>
      <c r="C136" s="12" t="s">
        <v>3701</v>
      </c>
      <c r="D136" s="12" t="s">
        <v>1951</v>
      </c>
      <c r="E136" s="12" t="s">
        <v>1951</v>
      </c>
      <c r="F136" s="12" t="s">
        <v>1953</v>
      </c>
      <c r="G136" s="12" t="s">
        <v>1757</v>
      </c>
      <c r="H136" s="12" t="s">
        <v>6295</v>
      </c>
      <c r="I136" s="12" t="s">
        <v>4778</v>
      </c>
      <c r="J136" s="12" t="s">
        <v>6296</v>
      </c>
      <c r="K136" s="12" t="s">
        <v>4789</v>
      </c>
      <c r="L136" s="12" t="s">
        <v>6297</v>
      </c>
      <c r="M136" s="12" t="s">
        <v>1959</v>
      </c>
      <c r="N136" s="12" t="s">
        <v>6298</v>
      </c>
      <c r="O136" s="12" t="s">
        <v>1792</v>
      </c>
      <c r="P136" s="12" t="s">
        <v>1526</v>
      </c>
      <c r="Q136" s="12" t="s">
        <v>1526</v>
      </c>
      <c r="R136" s="12" t="s">
        <v>1526</v>
      </c>
      <c r="S136" s="12" t="s">
        <v>1526</v>
      </c>
      <c r="T136" s="12" t="s">
        <v>6299</v>
      </c>
      <c r="U136" s="12" t="s">
        <v>6300</v>
      </c>
      <c r="V136" s="12" t="s">
        <v>6301</v>
      </c>
      <c r="W136" s="19" t="s">
        <v>6302</v>
      </c>
      <c r="X136" s="19" t="s">
        <v>6303</v>
      </c>
      <c r="Y136" s="19" t="s">
        <v>6304</v>
      </c>
      <c r="Z136" s="19" t="s">
        <v>6305</v>
      </c>
      <c r="AA136" s="20">
        <v>34.0</v>
      </c>
      <c r="AB136" s="19" t="s">
        <v>1349</v>
      </c>
      <c r="AC136" s="19" t="s">
        <v>2084</v>
      </c>
      <c r="AD136" s="19" t="s">
        <v>1350</v>
      </c>
      <c r="AE136" s="19" t="s">
        <v>3700</v>
      </c>
      <c r="AF136" s="19" t="s">
        <v>1353</v>
      </c>
    </row>
    <row r="137" ht="735.75" customHeight="1">
      <c r="A137" s="12" t="s">
        <v>3732</v>
      </c>
      <c r="B137" s="12" t="s">
        <v>6306</v>
      </c>
      <c r="C137" s="12" t="s">
        <v>3734</v>
      </c>
      <c r="D137" s="12" t="s">
        <v>1951</v>
      </c>
      <c r="E137" s="12" t="s">
        <v>1951</v>
      </c>
      <c r="F137" s="12" t="s">
        <v>1953</v>
      </c>
      <c r="G137" s="12" t="s">
        <v>1757</v>
      </c>
      <c r="H137" s="12" t="s">
        <v>4792</v>
      </c>
      <c r="I137" s="12" t="s">
        <v>4793</v>
      </c>
      <c r="J137" s="12" t="s">
        <v>3735</v>
      </c>
      <c r="K137" s="12" t="s">
        <v>4798</v>
      </c>
      <c r="L137" s="12" t="s">
        <v>6307</v>
      </c>
      <c r="M137" s="12" t="s">
        <v>1959</v>
      </c>
      <c r="N137" s="12" t="s">
        <v>6308</v>
      </c>
      <c r="O137" s="12" t="s">
        <v>1792</v>
      </c>
      <c r="P137" s="12" t="s">
        <v>1526</v>
      </c>
      <c r="Q137" s="12" t="s">
        <v>1526</v>
      </c>
      <c r="R137" s="12" t="s">
        <v>1526</v>
      </c>
      <c r="S137" s="12" t="s">
        <v>1526</v>
      </c>
      <c r="T137" s="12" t="s">
        <v>1969</v>
      </c>
      <c r="U137" s="12" t="s">
        <v>1526</v>
      </c>
      <c r="V137" s="12" t="s">
        <v>1974</v>
      </c>
      <c r="W137" s="19" t="s">
        <v>6309</v>
      </c>
      <c r="X137" s="19" t="s">
        <v>6310</v>
      </c>
      <c r="Y137" s="19" t="s">
        <v>6311</v>
      </c>
      <c r="Z137" s="19" t="s">
        <v>6312</v>
      </c>
      <c r="AA137" s="20">
        <v>34.0</v>
      </c>
      <c r="AB137" s="19" t="s">
        <v>1349</v>
      </c>
      <c r="AC137" s="19" t="s">
        <v>2084</v>
      </c>
      <c r="AD137" s="19" t="s">
        <v>1350</v>
      </c>
      <c r="AE137" s="19" t="s">
        <v>3738</v>
      </c>
      <c r="AF137" s="19" t="s">
        <v>2086</v>
      </c>
    </row>
    <row r="138" ht="405.75" customHeight="1">
      <c r="A138" s="12" t="s">
        <v>3739</v>
      </c>
      <c r="B138" s="12" t="s">
        <v>6313</v>
      </c>
      <c r="C138" s="12" t="s">
        <v>3741</v>
      </c>
      <c r="D138" s="12" t="s">
        <v>1951</v>
      </c>
      <c r="E138" s="12" t="s">
        <v>1951</v>
      </c>
      <c r="F138" s="12" t="s">
        <v>1953</v>
      </c>
      <c r="G138" s="12" t="s">
        <v>1757</v>
      </c>
      <c r="H138" s="12" t="s">
        <v>4800</v>
      </c>
      <c r="I138" s="12" t="s">
        <v>4801</v>
      </c>
      <c r="J138" s="12" t="s">
        <v>3742</v>
      </c>
      <c r="K138" s="12" t="s">
        <v>4813</v>
      </c>
      <c r="L138" s="12" t="s">
        <v>6314</v>
      </c>
      <c r="M138" s="12" t="s">
        <v>1959</v>
      </c>
      <c r="N138" s="12" t="s">
        <v>6315</v>
      </c>
      <c r="O138" s="12" t="s">
        <v>1792</v>
      </c>
      <c r="P138" s="12" t="s">
        <v>1526</v>
      </c>
      <c r="Q138" s="12" t="s">
        <v>1526</v>
      </c>
      <c r="R138" s="12" t="s">
        <v>1526</v>
      </c>
      <c r="S138" s="12" t="s">
        <v>1526</v>
      </c>
      <c r="T138" s="12" t="s">
        <v>1969</v>
      </c>
      <c r="U138" s="12" t="s">
        <v>1526</v>
      </c>
      <c r="V138" s="12" t="s">
        <v>1974</v>
      </c>
      <c r="W138" s="19" t="s">
        <v>2832</v>
      </c>
      <c r="X138" s="19" t="s">
        <v>6316</v>
      </c>
      <c r="Y138" s="19" t="s">
        <v>6317</v>
      </c>
      <c r="Z138" s="19" t="s">
        <v>6318</v>
      </c>
      <c r="AA138" s="20">
        <v>34.0</v>
      </c>
      <c r="AB138" s="19" t="s">
        <v>1349</v>
      </c>
      <c r="AC138" s="19" t="s">
        <v>2084</v>
      </c>
      <c r="AD138" s="19" t="s">
        <v>1350</v>
      </c>
      <c r="AE138" s="19" t="s">
        <v>3745</v>
      </c>
      <c r="AF138" s="19" t="s">
        <v>2086</v>
      </c>
    </row>
    <row r="139" ht="321.0" customHeight="1">
      <c r="A139" s="12" t="s">
        <v>3747</v>
      </c>
      <c r="B139" s="12" t="s">
        <v>6319</v>
      </c>
      <c r="C139" s="12" t="s">
        <v>3751</v>
      </c>
      <c r="D139" s="12" t="s">
        <v>6320</v>
      </c>
      <c r="E139" s="12" t="s">
        <v>6321</v>
      </c>
      <c r="F139" s="12" t="s">
        <v>1754</v>
      </c>
      <c r="G139" s="12" t="s">
        <v>1757</v>
      </c>
      <c r="H139" s="12" t="s">
        <v>4817</v>
      </c>
      <c r="I139" s="12" t="s">
        <v>4818</v>
      </c>
      <c r="J139" s="12" t="s">
        <v>6322</v>
      </c>
      <c r="K139" s="12" t="s">
        <v>4826</v>
      </c>
      <c r="L139" s="12" t="s">
        <v>6323</v>
      </c>
      <c r="M139" s="12" t="s">
        <v>1959</v>
      </c>
      <c r="N139" s="12" t="s">
        <v>6324</v>
      </c>
      <c r="O139" s="12" t="s">
        <v>1792</v>
      </c>
      <c r="P139" s="12" t="s">
        <v>1526</v>
      </c>
      <c r="Q139" s="12" t="s">
        <v>1526</v>
      </c>
      <c r="R139" s="12" t="s">
        <v>1526</v>
      </c>
      <c r="S139" s="12" t="s">
        <v>1526</v>
      </c>
      <c r="T139" s="12" t="s">
        <v>6325</v>
      </c>
      <c r="U139" s="12" t="s">
        <v>6326</v>
      </c>
      <c r="V139" s="12" t="s">
        <v>6327</v>
      </c>
      <c r="W139" s="19" t="s">
        <v>6328</v>
      </c>
      <c r="X139" s="19" t="s">
        <v>6329</v>
      </c>
      <c r="Y139" s="19" t="s">
        <v>6330</v>
      </c>
      <c r="Z139" s="19" t="s">
        <v>6331</v>
      </c>
      <c r="AA139" s="20">
        <v>34.0</v>
      </c>
      <c r="AB139" s="19" t="s">
        <v>1349</v>
      </c>
      <c r="AC139" s="19" t="s">
        <v>2084</v>
      </c>
      <c r="AD139" s="19" t="s">
        <v>1350</v>
      </c>
      <c r="AE139" s="19" t="s">
        <v>3763</v>
      </c>
      <c r="AF139" s="19" t="s">
        <v>2086</v>
      </c>
    </row>
    <row r="140" ht="246.75" customHeight="1">
      <c r="A140" s="12" t="s">
        <v>3765</v>
      </c>
      <c r="B140" s="12" t="s">
        <v>6332</v>
      </c>
      <c r="C140" s="12" t="s">
        <v>3767</v>
      </c>
      <c r="D140" s="12" t="s">
        <v>1951</v>
      </c>
      <c r="E140" s="12" t="s">
        <v>1951</v>
      </c>
      <c r="F140" s="12" t="s">
        <v>1953</v>
      </c>
      <c r="G140" s="12" t="s">
        <v>1757</v>
      </c>
      <c r="H140" s="12" t="s">
        <v>4832</v>
      </c>
      <c r="I140" s="12" t="s">
        <v>2287</v>
      </c>
      <c r="J140" s="12" t="s">
        <v>3768</v>
      </c>
      <c r="K140" s="12" t="s">
        <v>4845</v>
      </c>
      <c r="L140" s="12" t="s">
        <v>6333</v>
      </c>
      <c r="M140" s="12" t="s">
        <v>1959</v>
      </c>
      <c r="N140" s="12" t="s">
        <v>6334</v>
      </c>
      <c r="O140" s="12" t="s">
        <v>1792</v>
      </c>
      <c r="P140" s="12" t="s">
        <v>1526</v>
      </c>
      <c r="Q140" s="12" t="s">
        <v>1526</v>
      </c>
      <c r="R140" s="12" t="s">
        <v>1526</v>
      </c>
      <c r="S140" s="12" t="s">
        <v>1526</v>
      </c>
      <c r="T140" s="12" t="s">
        <v>1969</v>
      </c>
      <c r="U140" s="12" t="s">
        <v>1526</v>
      </c>
      <c r="V140" s="12" t="s">
        <v>1974</v>
      </c>
      <c r="W140" s="19" t="s">
        <v>6335</v>
      </c>
      <c r="X140" s="19" t="s">
        <v>6336</v>
      </c>
      <c r="Y140" s="19" t="s">
        <v>6337</v>
      </c>
      <c r="Z140" s="19" t="s">
        <v>6338</v>
      </c>
      <c r="AA140" s="20">
        <v>34.0</v>
      </c>
      <c r="AB140" s="19" t="s">
        <v>1349</v>
      </c>
      <c r="AC140" s="19" t="s">
        <v>2084</v>
      </c>
      <c r="AD140" s="19" t="s">
        <v>1350</v>
      </c>
      <c r="AE140" s="19" t="s">
        <v>3771</v>
      </c>
      <c r="AF140" s="19" t="s">
        <v>2086</v>
      </c>
    </row>
    <row r="141" ht="246.75" customHeight="1">
      <c r="A141" s="12" t="s">
        <v>3772</v>
      </c>
      <c r="B141" s="12" t="s">
        <v>6339</v>
      </c>
      <c r="C141" s="12" t="s">
        <v>3774</v>
      </c>
      <c r="D141" s="12" t="s">
        <v>1951</v>
      </c>
      <c r="E141" s="12" t="s">
        <v>1951</v>
      </c>
      <c r="F141" s="12" t="s">
        <v>1953</v>
      </c>
      <c r="G141" s="12" t="s">
        <v>1757</v>
      </c>
      <c r="H141" s="12" t="s">
        <v>4848</v>
      </c>
      <c r="I141" s="12" t="s">
        <v>2287</v>
      </c>
      <c r="J141" s="12" t="s">
        <v>3776</v>
      </c>
      <c r="K141" s="12" t="s">
        <v>4861</v>
      </c>
      <c r="L141" s="12" t="s">
        <v>6340</v>
      </c>
      <c r="M141" s="12" t="s">
        <v>1959</v>
      </c>
      <c r="N141" s="12" t="s">
        <v>6341</v>
      </c>
      <c r="O141" s="12" t="s">
        <v>1792</v>
      </c>
      <c r="P141" s="12" t="s">
        <v>1526</v>
      </c>
      <c r="Q141" s="12" t="s">
        <v>1526</v>
      </c>
      <c r="R141" s="12" t="s">
        <v>1526</v>
      </c>
      <c r="S141" s="12" t="s">
        <v>1526</v>
      </c>
      <c r="T141" s="12" t="s">
        <v>1969</v>
      </c>
      <c r="U141" s="12" t="s">
        <v>1526</v>
      </c>
      <c r="V141" s="12" t="s">
        <v>1974</v>
      </c>
      <c r="W141" s="19" t="s">
        <v>6342</v>
      </c>
      <c r="X141" s="19" t="s">
        <v>6343</v>
      </c>
      <c r="Y141" s="19" t="s">
        <v>6337</v>
      </c>
      <c r="Z141" s="19" t="s">
        <v>6344</v>
      </c>
      <c r="AA141" s="20">
        <v>34.0</v>
      </c>
      <c r="AB141" s="19" t="s">
        <v>1349</v>
      </c>
      <c r="AC141" s="19" t="s">
        <v>2084</v>
      </c>
      <c r="AD141" s="19" t="s">
        <v>1350</v>
      </c>
      <c r="AE141" s="19" t="s">
        <v>3784</v>
      </c>
      <c r="AF141" s="19" t="s">
        <v>2086</v>
      </c>
    </row>
    <row r="142" ht="246.75" customHeight="1">
      <c r="A142" s="12" t="s">
        <v>3785</v>
      </c>
      <c r="B142" s="12" t="s">
        <v>6345</v>
      </c>
      <c r="C142" s="12" t="s">
        <v>3788</v>
      </c>
      <c r="D142" s="12" t="s">
        <v>1951</v>
      </c>
      <c r="E142" s="12" t="s">
        <v>1951</v>
      </c>
      <c r="F142" s="12" t="s">
        <v>1953</v>
      </c>
      <c r="G142" s="12" t="s">
        <v>1757</v>
      </c>
      <c r="H142" s="12" t="s">
        <v>4864</v>
      </c>
      <c r="I142" s="12" t="s">
        <v>4865</v>
      </c>
      <c r="J142" s="12" t="s">
        <v>3791</v>
      </c>
      <c r="K142" s="12" t="s">
        <v>4877</v>
      </c>
      <c r="L142" s="12" t="s">
        <v>6346</v>
      </c>
      <c r="M142" s="12" t="s">
        <v>1959</v>
      </c>
      <c r="N142" s="12" t="s">
        <v>6347</v>
      </c>
      <c r="O142" s="12" t="s">
        <v>1792</v>
      </c>
      <c r="P142" s="12" t="s">
        <v>1526</v>
      </c>
      <c r="Q142" s="12" t="s">
        <v>1526</v>
      </c>
      <c r="R142" s="12" t="s">
        <v>1526</v>
      </c>
      <c r="S142" s="12" t="s">
        <v>1526</v>
      </c>
      <c r="T142" s="12" t="s">
        <v>1969</v>
      </c>
      <c r="U142" s="12" t="s">
        <v>1526</v>
      </c>
      <c r="V142" s="12" t="s">
        <v>1974</v>
      </c>
      <c r="W142" s="19" t="s">
        <v>6348</v>
      </c>
      <c r="X142" s="19" t="s">
        <v>6349</v>
      </c>
      <c r="Y142" s="19" t="s">
        <v>6337</v>
      </c>
      <c r="Z142" s="19" t="s">
        <v>6350</v>
      </c>
      <c r="AA142" s="20">
        <v>34.0</v>
      </c>
      <c r="AB142" s="19" t="s">
        <v>1349</v>
      </c>
      <c r="AC142" s="19" t="s">
        <v>2084</v>
      </c>
      <c r="AD142" s="19" t="s">
        <v>1350</v>
      </c>
      <c r="AE142" s="19" t="s">
        <v>3796</v>
      </c>
      <c r="AF142" s="19" t="s">
        <v>2086</v>
      </c>
    </row>
    <row r="143" ht="286.5" customHeight="1">
      <c r="A143" s="12" t="s">
        <v>3797</v>
      </c>
      <c r="B143" s="12" t="s">
        <v>6351</v>
      </c>
      <c r="C143" s="12" t="s">
        <v>3799</v>
      </c>
      <c r="D143" s="12" t="s">
        <v>1951</v>
      </c>
      <c r="E143" s="12" t="s">
        <v>1951</v>
      </c>
      <c r="F143" s="12" t="s">
        <v>1953</v>
      </c>
      <c r="G143" s="12" t="s">
        <v>1757</v>
      </c>
      <c r="H143" s="12" t="s">
        <v>4885</v>
      </c>
      <c r="I143" s="12" t="s">
        <v>4887</v>
      </c>
      <c r="J143" s="12" t="s">
        <v>3800</v>
      </c>
      <c r="K143" s="12" t="s">
        <v>4899</v>
      </c>
      <c r="L143" s="12" t="s">
        <v>6352</v>
      </c>
      <c r="M143" s="12" t="s">
        <v>1959</v>
      </c>
      <c r="N143" s="12" t="s">
        <v>6353</v>
      </c>
      <c r="O143" s="12" t="s">
        <v>1792</v>
      </c>
      <c r="P143" s="12" t="s">
        <v>1526</v>
      </c>
      <c r="Q143" s="12" t="s">
        <v>1526</v>
      </c>
      <c r="R143" s="12" t="s">
        <v>1526</v>
      </c>
      <c r="S143" s="12" t="s">
        <v>1526</v>
      </c>
      <c r="T143" s="12" t="s">
        <v>1969</v>
      </c>
      <c r="U143" s="12" t="s">
        <v>1526</v>
      </c>
      <c r="V143" s="12" t="s">
        <v>1974</v>
      </c>
      <c r="W143" s="19" t="s">
        <v>6354</v>
      </c>
      <c r="X143" s="19" t="s">
        <v>6355</v>
      </c>
      <c r="Y143" s="19" t="s">
        <v>6337</v>
      </c>
      <c r="Z143" s="19" t="s">
        <v>6356</v>
      </c>
      <c r="AA143" s="20">
        <v>34.0</v>
      </c>
      <c r="AB143" s="19" t="s">
        <v>1349</v>
      </c>
      <c r="AC143" s="19" t="s">
        <v>2084</v>
      </c>
      <c r="AD143" s="19" t="s">
        <v>1350</v>
      </c>
      <c r="AE143" s="19" t="s">
        <v>3805</v>
      </c>
      <c r="AF143" s="19" t="s">
        <v>2086</v>
      </c>
    </row>
    <row r="144" ht="300.0" customHeight="1">
      <c r="A144" s="12" t="s">
        <v>3807</v>
      </c>
      <c r="B144" s="12" t="s">
        <v>6357</v>
      </c>
      <c r="C144" s="12" t="s">
        <v>3811</v>
      </c>
      <c r="D144" s="12" t="s">
        <v>1951</v>
      </c>
      <c r="E144" s="12" t="s">
        <v>1951</v>
      </c>
      <c r="F144" s="12" t="s">
        <v>1953</v>
      </c>
      <c r="G144" s="12" t="s">
        <v>1757</v>
      </c>
      <c r="H144" s="12" t="s">
        <v>4902</v>
      </c>
      <c r="I144" s="12" t="s">
        <v>4903</v>
      </c>
      <c r="J144" s="12" t="s">
        <v>3813</v>
      </c>
      <c r="K144" s="12" t="s">
        <v>4914</v>
      </c>
      <c r="L144" s="12" t="s">
        <v>6358</v>
      </c>
      <c r="M144" s="12" t="s">
        <v>1959</v>
      </c>
      <c r="N144" s="12" t="s">
        <v>6359</v>
      </c>
      <c r="O144" s="12" t="s">
        <v>1792</v>
      </c>
      <c r="P144" s="12" t="s">
        <v>1526</v>
      </c>
      <c r="Q144" s="12" t="s">
        <v>1526</v>
      </c>
      <c r="R144" s="12" t="s">
        <v>1526</v>
      </c>
      <c r="S144" s="12" t="s">
        <v>1526</v>
      </c>
      <c r="T144" s="12" t="s">
        <v>1969</v>
      </c>
      <c r="U144" s="12" t="s">
        <v>1526</v>
      </c>
      <c r="V144" s="12" t="s">
        <v>1974</v>
      </c>
      <c r="W144" s="19" t="s">
        <v>6360</v>
      </c>
      <c r="X144" s="19" t="s">
        <v>6361</v>
      </c>
      <c r="Y144" s="19" t="s">
        <v>6337</v>
      </c>
      <c r="Z144" s="19" t="s">
        <v>6362</v>
      </c>
      <c r="AA144" s="20">
        <v>34.0</v>
      </c>
      <c r="AB144" s="19" t="s">
        <v>1349</v>
      </c>
      <c r="AC144" s="19" t="s">
        <v>2084</v>
      </c>
      <c r="AD144" s="19" t="s">
        <v>1350</v>
      </c>
      <c r="AE144" s="19" t="s">
        <v>3822</v>
      </c>
      <c r="AF144" s="19" t="s">
        <v>2086</v>
      </c>
    </row>
    <row r="145" ht="339.75" customHeight="1">
      <c r="A145" s="12" t="s">
        <v>3824</v>
      </c>
      <c r="B145" s="12" t="s">
        <v>6363</v>
      </c>
      <c r="C145" s="12" t="s">
        <v>3826</v>
      </c>
      <c r="D145" s="12" t="s">
        <v>1951</v>
      </c>
      <c r="E145" s="12" t="s">
        <v>1951</v>
      </c>
      <c r="F145" s="12" t="s">
        <v>1953</v>
      </c>
      <c r="G145" s="12" t="s">
        <v>1757</v>
      </c>
      <c r="H145" s="12" t="s">
        <v>4918</v>
      </c>
      <c r="I145" s="12" t="s">
        <v>2287</v>
      </c>
      <c r="J145" s="12" t="s">
        <v>3828</v>
      </c>
      <c r="K145" s="12" t="s">
        <v>4923</v>
      </c>
      <c r="L145" s="12" t="s">
        <v>6364</v>
      </c>
      <c r="M145" s="12" t="s">
        <v>1959</v>
      </c>
      <c r="N145" s="12" t="s">
        <v>6365</v>
      </c>
      <c r="O145" s="12" t="s">
        <v>1792</v>
      </c>
      <c r="P145" s="12" t="s">
        <v>1526</v>
      </c>
      <c r="Q145" s="12" t="s">
        <v>1526</v>
      </c>
      <c r="R145" s="12" t="s">
        <v>1526</v>
      </c>
      <c r="S145" s="12" t="s">
        <v>1526</v>
      </c>
      <c r="T145" s="12" t="s">
        <v>1969</v>
      </c>
      <c r="U145" s="12" t="s">
        <v>1526</v>
      </c>
      <c r="V145" s="12" t="s">
        <v>1974</v>
      </c>
      <c r="W145" s="19" t="s">
        <v>6366</v>
      </c>
      <c r="X145" s="19" t="s">
        <v>6367</v>
      </c>
      <c r="Y145" s="19" t="s">
        <v>6337</v>
      </c>
      <c r="Z145" s="19" t="s">
        <v>6368</v>
      </c>
      <c r="AA145" s="20">
        <v>34.0</v>
      </c>
      <c r="AB145" s="19" t="s">
        <v>1349</v>
      </c>
      <c r="AC145" s="19" t="s">
        <v>2084</v>
      </c>
      <c r="AD145" s="19" t="s">
        <v>1350</v>
      </c>
      <c r="AE145" s="19" t="s">
        <v>3831</v>
      </c>
      <c r="AF145" s="19" t="s">
        <v>2086</v>
      </c>
    </row>
    <row r="146" ht="366.0" customHeight="1">
      <c r="A146" s="12" t="s">
        <v>3156</v>
      </c>
      <c r="B146" s="12" t="s">
        <v>6369</v>
      </c>
      <c r="C146" s="12" t="s">
        <v>3158</v>
      </c>
      <c r="D146" s="12" t="s">
        <v>1951</v>
      </c>
      <c r="E146" s="12" t="s">
        <v>1951</v>
      </c>
      <c r="F146" s="12" t="s">
        <v>1953</v>
      </c>
      <c r="G146" s="12" t="s">
        <v>1757</v>
      </c>
      <c r="H146" s="12" t="s">
        <v>4481</v>
      </c>
      <c r="I146" s="12" t="s">
        <v>2287</v>
      </c>
      <c r="J146" s="12" t="s">
        <v>3160</v>
      </c>
      <c r="K146" s="12" t="s">
        <v>4490</v>
      </c>
      <c r="L146" s="12" t="s">
        <v>6370</v>
      </c>
      <c r="M146" s="12" t="s">
        <v>1959</v>
      </c>
      <c r="N146" s="12" t="s">
        <v>6371</v>
      </c>
      <c r="O146" s="12" t="s">
        <v>1792</v>
      </c>
      <c r="P146" s="12" t="s">
        <v>1526</v>
      </c>
      <c r="Q146" s="12" t="s">
        <v>1526</v>
      </c>
      <c r="R146" s="12" t="s">
        <v>1526</v>
      </c>
      <c r="S146" s="12" t="s">
        <v>1526</v>
      </c>
      <c r="T146" s="12" t="s">
        <v>1969</v>
      </c>
      <c r="U146" s="12" t="s">
        <v>1526</v>
      </c>
      <c r="V146" s="12" t="s">
        <v>1974</v>
      </c>
      <c r="W146" s="19" t="s">
        <v>6372</v>
      </c>
      <c r="X146" s="19" t="s">
        <v>6373</v>
      </c>
      <c r="Y146" s="19" t="s">
        <v>6374</v>
      </c>
      <c r="Z146" s="19" t="s">
        <v>6375</v>
      </c>
      <c r="AA146" s="20">
        <v>34.0</v>
      </c>
      <c r="AB146" s="19" t="s">
        <v>1349</v>
      </c>
      <c r="AC146" s="19" t="s">
        <v>2084</v>
      </c>
      <c r="AD146" s="19" t="s">
        <v>1350</v>
      </c>
      <c r="AE146" s="19" t="s">
        <v>3163</v>
      </c>
      <c r="AF146" s="19" t="s">
        <v>2086</v>
      </c>
    </row>
    <row r="147" ht="352.5" customHeight="1">
      <c r="A147" s="12" t="s">
        <v>3870</v>
      </c>
      <c r="B147" s="12" t="s">
        <v>6376</v>
      </c>
      <c r="C147" s="12" t="s">
        <v>3873</v>
      </c>
      <c r="D147" s="12" t="s">
        <v>1951</v>
      </c>
      <c r="E147" s="12" t="s">
        <v>1951</v>
      </c>
      <c r="F147" s="12" t="s">
        <v>1953</v>
      </c>
      <c r="G147" s="12" t="s">
        <v>1757</v>
      </c>
      <c r="H147" s="12" t="s">
        <v>4928</v>
      </c>
      <c r="I147" s="12" t="s">
        <v>4929</v>
      </c>
      <c r="J147" s="12" t="s">
        <v>3876</v>
      </c>
      <c r="K147" s="12" t="s">
        <v>4935</v>
      </c>
      <c r="L147" s="12" t="s">
        <v>6377</v>
      </c>
      <c r="M147" s="12" t="s">
        <v>1959</v>
      </c>
      <c r="N147" s="12" t="s">
        <v>6378</v>
      </c>
      <c r="O147" s="12" t="s">
        <v>1792</v>
      </c>
      <c r="P147" s="12" t="s">
        <v>1526</v>
      </c>
      <c r="Q147" s="12" t="s">
        <v>1526</v>
      </c>
      <c r="R147" s="12" t="s">
        <v>1526</v>
      </c>
      <c r="S147" s="12" t="s">
        <v>1526</v>
      </c>
      <c r="T147" s="12" t="s">
        <v>1969</v>
      </c>
      <c r="U147" s="12" t="s">
        <v>1526</v>
      </c>
      <c r="V147" s="12" t="s">
        <v>1974</v>
      </c>
      <c r="W147" s="19" t="s">
        <v>6379</v>
      </c>
      <c r="X147" s="19" t="s">
        <v>6380</v>
      </c>
      <c r="Y147" s="19" t="s">
        <v>6381</v>
      </c>
      <c r="Z147" s="19" t="s">
        <v>6382</v>
      </c>
      <c r="AA147" s="20">
        <v>34.0</v>
      </c>
      <c r="AB147" s="19" t="s">
        <v>1349</v>
      </c>
      <c r="AC147" s="19" t="s">
        <v>2084</v>
      </c>
      <c r="AD147" s="19" t="s">
        <v>1350</v>
      </c>
      <c r="AE147" s="19" t="s">
        <v>3880</v>
      </c>
      <c r="AF147" s="19" t="s">
        <v>2086</v>
      </c>
    </row>
    <row r="148" ht="432.0" customHeight="1">
      <c r="A148" s="12" t="s">
        <v>3881</v>
      </c>
      <c r="B148" s="12" t="s">
        <v>6383</v>
      </c>
      <c r="C148" s="12" t="s">
        <v>3883</v>
      </c>
      <c r="D148" s="12" t="s">
        <v>1951</v>
      </c>
      <c r="E148" s="12" t="s">
        <v>1951</v>
      </c>
      <c r="F148" s="12" t="s">
        <v>1953</v>
      </c>
      <c r="G148" s="12" t="s">
        <v>1757</v>
      </c>
      <c r="H148" s="12" t="s">
        <v>4941</v>
      </c>
      <c r="I148" s="12" t="s">
        <v>2287</v>
      </c>
      <c r="J148" s="12" t="s">
        <v>3885</v>
      </c>
      <c r="K148" s="12" t="s">
        <v>4953</v>
      </c>
      <c r="L148" s="12" t="s">
        <v>6384</v>
      </c>
      <c r="M148" s="12" t="s">
        <v>1959</v>
      </c>
      <c r="N148" s="12" t="s">
        <v>6385</v>
      </c>
      <c r="O148" s="12" t="s">
        <v>1792</v>
      </c>
      <c r="P148" s="12" t="s">
        <v>1526</v>
      </c>
      <c r="Q148" s="12" t="s">
        <v>1526</v>
      </c>
      <c r="R148" s="12" t="s">
        <v>1526</v>
      </c>
      <c r="S148" s="12" t="s">
        <v>1526</v>
      </c>
      <c r="T148" s="12" t="s">
        <v>1969</v>
      </c>
      <c r="U148" s="12" t="s">
        <v>1526</v>
      </c>
      <c r="V148" s="12" t="s">
        <v>1974</v>
      </c>
      <c r="W148" s="19" t="s">
        <v>6386</v>
      </c>
      <c r="X148" s="19" t="s">
        <v>6387</v>
      </c>
      <c r="Y148" s="19" t="s">
        <v>6388</v>
      </c>
      <c r="Z148" s="19" t="s">
        <v>6389</v>
      </c>
      <c r="AA148" s="20">
        <v>34.0</v>
      </c>
      <c r="AB148" s="19" t="s">
        <v>1349</v>
      </c>
      <c r="AC148" s="19" t="s">
        <v>2084</v>
      </c>
      <c r="AD148" s="19" t="s">
        <v>1350</v>
      </c>
      <c r="AE148" s="19" t="s">
        <v>3888</v>
      </c>
      <c r="AF148" s="19" t="s">
        <v>2086</v>
      </c>
    </row>
    <row r="149" ht="696.0" customHeight="1">
      <c r="A149" s="12" t="s">
        <v>3889</v>
      </c>
      <c r="B149" s="12" t="s">
        <v>6390</v>
      </c>
      <c r="C149" s="12" t="s">
        <v>3891</v>
      </c>
      <c r="D149" s="12" t="s">
        <v>1951</v>
      </c>
      <c r="E149" s="12" t="s">
        <v>1951</v>
      </c>
      <c r="F149" s="12" t="s">
        <v>1953</v>
      </c>
      <c r="G149" s="12" t="s">
        <v>1757</v>
      </c>
      <c r="H149" s="12" t="s">
        <v>4958</v>
      </c>
      <c r="I149" s="12" t="s">
        <v>2287</v>
      </c>
      <c r="J149" s="12" t="s">
        <v>3892</v>
      </c>
      <c r="K149" s="12" t="s">
        <v>4967</v>
      </c>
      <c r="L149" s="12" t="s">
        <v>6391</v>
      </c>
      <c r="M149" s="12" t="s">
        <v>1959</v>
      </c>
      <c r="N149" s="12" t="s">
        <v>5795</v>
      </c>
      <c r="O149" s="12" t="s">
        <v>1792</v>
      </c>
      <c r="P149" s="12" t="s">
        <v>1526</v>
      </c>
      <c r="Q149" s="12" t="s">
        <v>1526</v>
      </c>
      <c r="R149" s="12" t="s">
        <v>1526</v>
      </c>
      <c r="S149" s="12" t="s">
        <v>1526</v>
      </c>
      <c r="T149" s="12" t="s">
        <v>1969</v>
      </c>
      <c r="U149" s="12" t="s">
        <v>1526</v>
      </c>
      <c r="V149" s="12" t="s">
        <v>1974</v>
      </c>
      <c r="W149" s="19" t="s">
        <v>5931</v>
      </c>
      <c r="X149" s="19" t="s">
        <v>6392</v>
      </c>
      <c r="Y149" s="19" t="s">
        <v>6393</v>
      </c>
      <c r="Z149" s="19" t="s">
        <v>6394</v>
      </c>
      <c r="AA149" s="20">
        <v>34.0</v>
      </c>
      <c r="AB149" s="19" t="s">
        <v>1349</v>
      </c>
      <c r="AC149" s="19" t="s">
        <v>2084</v>
      </c>
      <c r="AD149" s="19" t="s">
        <v>1350</v>
      </c>
      <c r="AE149" s="19" t="s">
        <v>3895</v>
      </c>
      <c r="AF149" s="19" t="s">
        <v>2086</v>
      </c>
    </row>
    <row r="150" ht="418.5" customHeight="1">
      <c r="A150" s="12" t="s">
        <v>3896</v>
      </c>
      <c r="B150" s="12" t="s">
        <v>6395</v>
      </c>
      <c r="C150" s="12" t="s">
        <v>3898</v>
      </c>
      <c r="D150" s="12" t="s">
        <v>1951</v>
      </c>
      <c r="E150" s="12" t="s">
        <v>1951</v>
      </c>
      <c r="F150" s="12" t="s">
        <v>1953</v>
      </c>
      <c r="G150" s="12" t="s">
        <v>1757</v>
      </c>
      <c r="H150" s="12" t="s">
        <v>4972</v>
      </c>
      <c r="I150" s="12" t="s">
        <v>4973</v>
      </c>
      <c r="J150" s="12" t="s">
        <v>3902</v>
      </c>
      <c r="K150" s="12" t="s">
        <v>4979</v>
      </c>
      <c r="L150" s="12" t="s">
        <v>6396</v>
      </c>
      <c r="M150" s="12" t="s">
        <v>1959</v>
      </c>
      <c r="N150" s="12" t="s">
        <v>6397</v>
      </c>
      <c r="O150" s="12" t="s">
        <v>1792</v>
      </c>
      <c r="P150" s="12" t="s">
        <v>1526</v>
      </c>
      <c r="Q150" s="12" t="s">
        <v>1526</v>
      </c>
      <c r="R150" s="12" t="s">
        <v>1526</v>
      </c>
      <c r="S150" s="12" t="s">
        <v>1526</v>
      </c>
      <c r="T150" s="12" t="s">
        <v>1969</v>
      </c>
      <c r="U150" s="12" t="s">
        <v>1526</v>
      </c>
      <c r="V150" s="12" t="s">
        <v>1974</v>
      </c>
      <c r="W150" s="19" t="s">
        <v>6398</v>
      </c>
      <c r="X150" s="19" t="s">
        <v>6399</v>
      </c>
      <c r="Y150" s="19" t="s">
        <v>6400</v>
      </c>
      <c r="Z150" s="19" t="s">
        <v>6401</v>
      </c>
      <c r="AA150" s="20">
        <v>34.0</v>
      </c>
      <c r="AB150" s="19" t="s">
        <v>1349</v>
      </c>
      <c r="AC150" s="19" t="s">
        <v>2084</v>
      </c>
      <c r="AD150" s="19" t="s">
        <v>1350</v>
      </c>
      <c r="AE150" s="19" t="s">
        <v>3908</v>
      </c>
      <c r="AF150" s="19" t="s">
        <v>2086</v>
      </c>
    </row>
    <row r="151" ht="326.25" customHeight="1">
      <c r="A151" s="12" t="s">
        <v>3910</v>
      </c>
      <c r="B151" s="12" t="s">
        <v>6402</v>
      </c>
      <c r="C151" s="12" t="s">
        <v>3912</v>
      </c>
      <c r="D151" s="12" t="s">
        <v>1951</v>
      </c>
      <c r="E151" s="12" t="s">
        <v>1951</v>
      </c>
      <c r="F151" s="12" t="s">
        <v>1953</v>
      </c>
      <c r="G151" s="12" t="s">
        <v>1757</v>
      </c>
      <c r="H151" s="12" t="s">
        <v>4983</v>
      </c>
      <c r="I151" s="12" t="s">
        <v>2287</v>
      </c>
      <c r="J151" s="12" t="s">
        <v>3915</v>
      </c>
      <c r="K151" s="12" t="s">
        <v>4990</v>
      </c>
      <c r="L151" s="12" t="s">
        <v>6403</v>
      </c>
      <c r="M151" s="12" t="s">
        <v>1959</v>
      </c>
      <c r="N151" s="12" t="s">
        <v>6404</v>
      </c>
      <c r="O151" s="12" t="s">
        <v>1792</v>
      </c>
      <c r="P151" s="12" t="s">
        <v>1526</v>
      </c>
      <c r="Q151" s="12" t="s">
        <v>1526</v>
      </c>
      <c r="R151" s="12" t="s">
        <v>1526</v>
      </c>
      <c r="S151" s="12" t="s">
        <v>1526</v>
      </c>
      <c r="T151" s="12" t="s">
        <v>1969</v>
      </c>
      <c r="U151" s="12" t="s">
        <v>1526</v>
      </c>
      <c r="V151" s="12" t="s">
        <v>1974</v>
      </c>
      <c r="W151" s="19" t="s">
        <v>5931</v>
      </c>
      <c r="X151" s="19" t="s">
        <v>6405</v>
      </c>
      <c r="Y151" s="19" t="s">
        <v>6406</v>
      </c>
      <c r="Z151" s="19" t="s">
        <v>6407</v>
      </c>
      <c r="AA151" s="20">
        <v>34.0</v>
      </c>
      <c r="AB151" s="19" t="s">
        <v>1349</v>
      </c>
      <c r="AC151" s="19" t="s">
        <v>2084</v>
      </c>
      <c r="AD151" s="19" t="s">
        <v>1350</v>
      </c>
      <c r="AE151" s="19" t="s">
        <v>3918</v>
      </c>
      <c r="AF151" s="19" t="s">
        <v>2086</v>
      </c>
    </row>
    <row r="152" ht="616.5" customHeight="1">
      <c r="A152" s="12" t="s">
        <v>3920</v>
      </c>
      <c r="B152" s="12" t="s">
        <v>5917</v>
      </c>
      <c r="C152" s="12" t="s">
        <v>3922</v>
      </c>
      <c r="D152" s="12" t="s">
        <v>1951</v>
      </c>
      <c r="E152" s="12" t="s">
        <v>1951</v>
      </c>
      <c r="F152" s="12" t="s">
        <v>1953</v>
      </c>
      <c r="G152" s="12" t="s">
        <v>1757</v>
      </c>
      <c r="H152" s="12" t="s">
        <v>4996</v>
      </c>
      <c r="I152" s="12" t="s">
        <v>2287</v>
      </c>
      <c r="J152" s="12" t="s">
        <v>3924</v>
      </c>
      <c r="K152" s="12" t="s">
        <v>5004</v>
      </c>
      <c r="L152" s="12" t="s">
        <v>6408</v>
      </c>
      <c r="M152" s="12" t="s">
        <v>1959</v>
      </c>
      <c r="N152" s="12" t="s">
        <v>6409</v>
      </c>
      <c r="O152" s="12" t="s">
        <v>1792</v>
      </c>
      <c r="P152" s="12" t="s">
        <v>1526</v>
      </c>
      <c r="Q152" s="12" t="s">
        <v>1526</v>
      </c>
      <c r="R152" s="12" t="s">
        <v>1526</v>
      </c>
      <c r="S152" s="12" t="s">
        <v>1526</v>
      </c>
      <c r="T152" s="12" t="s">
        <v>1969</v>
      </c>
      <c r="U152" s="12" t="s">
        <v>1526</v>
      </c>
      <c r="V152" s="12" t="s">
        <v>1974</v>
      </c>
      <c r="W152" s="19" t="s">
        <v>6410</v>
      </c>
      <c r="X152" s="19" t="s">
        <v>6411</v>
      </c>
      <c r="Y152" s="19" t="s">
        <v>6412</v>
      </c>
      <c r="Z152" s="19" t="s">
        <v>6413</v>
      </c>
      <c r="AA152" s="20">
        <v>34.0</v>
      </c>
      <c r="AB152" s="19" t="s">
        <v>1349</v>
      </c>
      <c r="AC152" s="19" t="s">
        <v>2084</v>
      </c>
      <c r="AD152" s="19" t="s">
        <v>1350</v>
      </c>
      <c r="AE152" s="19" t="s">
        <v>3928</v>
      </c>
      <c r="AF152" s="19" t="s">
        <v>2086</v>
      </c>
    </row>
    <row r="153" ht="510.75" customHeight="1">
      <c r="A153" s="12" t="s">
        <v>2451</v>
      </c>
      <c r="B153" s="12" t="s">
        <v>5787</v>
      </c>
      <c r="C153" s="12" t="s">
        <v>2453</v>
      </c>
      <c r="D153" s="12" t="s">
        <v>1951</v>
      </c>
      <c r="E153" s="12" t="s">
        <v>1951</v>
      </c>
      <c r="F153" s="12" t="s">
        <v>1953</v>
      </c>
      <c r="G153" s="12" t="s">
        <v>1757</v>
      </c>
      <c r="H153" s="12" t="s">
        <v>4377</v>
      </c>
      <c r="I153" s="12" t="s">
        <v>2287</v>
      </c>
      <c r="J153" s="12" t="s">
        <v>2459</v>
      </c>
      <c r="K153" s="12" t="s">
        <v>4387</v>
      </c>
      <c r="L153" s="12" t="s">
        <v>6414</v>
      </c>
      <c r="M153" s="12" t="s">
        <v>1959</v>
      </c>
      <c r="N153" s="12" t="s">
        <v>6415</v>
      </c>
      <c r="O153" s="12" t="s">
        <v>1792</v>
      </c>
      <c r="P153" s="12" t="s">
        <v>1526</v>
      </c>
      <c r="Q153" s="12" t="s">
        <v>1526</v>
      </c>
      <c r="R153" s="12" t="s">
        <v>1526</v>
      </c>
      <c r="S153" s="12" t="s">
        <v>1526</v>
      </c>
      <c r="T153" s="12" t="s">
        <v>1969</v>
      </c>
      <c r="U153" s="12" t="s">
        <v>1526</v>
      </c>
      <c r="V153" s="12" t="s">
        <v>1974</v>
      </c>
      <c r="W153" s="19" t="s">
        <v>6416</v>
      </c>
      <c r="X153" s="19" t="s">
        <v>6417</v>
      </c>
      <c r="Y153" s="19" t="s">
        <v>6418</v>
      </c>
      <c r="Z153" s="19" t="s">
        <v>6419</v>
      </c>
      <c r="AA153" s="20">
        <v>34.0</v>
      </c>
      <c r="AB153" s="19" t="s">
        <v>1349</v>
      </c>
      <c r="AC153" s="19" t="s">
        <v>2084</v>
      </c>
      <c r="AD153" s="19" t="s">
        <v>1350</v>
      </c>
      <c r="AE153" s="19" t="s">
        <v>2471</v>
      </c>
      <c r="AF153" s="19" t="s">
        <v>2086</v>
      </c>
    </row>
    <row r="154" ht="590.25" customHeight="1">
      <c r="A154" s="12" t="s">
        <v>2883</v>
      </c>
      <c r="B154" s="12" t="s">
        <v>6420</v>
      </c>
      <c r="C154" s="12" t="s">
        <v>2886</v>
      </c>
      <c r="D154" s="12" t="s">
        <v>1833</v>
      </c>
      <c r="E154" s="12" t="s">
        <v>6421</v>
      </c>
      <c r="F154" s="12" t="s">
        <v>1754</v>
      </c>
      <c r="G154" s="12" t="s">
        <v>1757</v>
      </c>
      <c r="H154" s="12" t="s">
        <v>6422</v>
      </c>
      <c r="I154" s="12" t="s">
        <v>4454</v>
      </c>
      <c r="J154" s="12" t="s">
        <v>6423</v>
      </c>
      <c r="K154" s="12" t="s">
        <v>4466</v>
      </c>
      <c r="L154" s="12" t="s">
        <v>6424</v>
      </c>
      <c r="M154" s="12" t="s">
        <v>1959</v>
      </c>
      <c r="N154" s="12" t="s">
        <v>6425</v>
      </c>
      <c r="O154" s="12" t="s">
        <v>1792</v>
      </c>
      <c r="P154" s="12" t="s">
        <v>1526</v>
      </c>
      <c r="Q154" s="12" t="s">
        <v>1526</v>
      </c>
      <c r="R154" s="12" t="s">
        <v>1526</v>
      </c>
      <c r="S154" s="12" t="s">
        <v>1526</v>
      </c>
      <c r="T154" s="12" t="s">
        <v>6426</v>
      </c>
      <c r="U154" s="12" t="s">
        <v>6427</v>
      </c>
      <c r="V154" s="12" t="s">
        <v>6428</v>
      </c>
      <c r="W154" s="19" t="s">
        <v>6429</v>
      </c>
      <c r="X154" s="19" t="s">
        <v>6430</v>
      </c>
      <c r="Y154" s="19" t="s">
        <v>6431</v>
      </c>
      <c r="Z154" s="19" t="s">
        <v>6432</v>
      </c>
      <c r="AA154" s="20">
        <v>34.0</v>
      </c>
      <c r="AB154" s="19" t="s">
        <v>1349</v>
      </c>
      <c r="AC154" s="19" t="s">
        <v>2084</v>
      </c>
      <c r="AD154" s="19" t="s">
        <v>1350</v>
      </c>
      <c r="AE154" s="19" t="s">
        <v>2896</v>
      </c>
      <c r="AF154" s="19" t="s">
        <v>2086</v>
      </c>
    </row>
    <row r="155" ht="321.0" customHeight="1">
      <c r="A155" s="12" t="s">
        <v>2769</v>
      </c>
      <c r="B155" s="12" t="s">
        <v>6433</v>
      </c>
      <c r="C155" s="12" t="s">
        <v>2771</v>
      </c>
      <c r="D155" s="12" t="s">
        <v>1951</v>
      </c>
      <c r="E155" s="12" t="s">
        <v>1951</v>
      </c>
      <c r="F155" s="12" t="s">
        <v>1953</v>
      </c>
      <c r="G155" s="12" t="s">
        <v>1757</v>
      </c>
      <c r="H155" s="12" t="s">
        <v>4398</v>
      </c>
      <c r="I155" s="12" t="s">
        <v>2287</v>
      </c>
      <c r="J155" s="12" t="s">
        <v>2773</v>
      </c>
      <c r="K155" s="12" t="s">
        <v>4405</v>
      </c>
      <c r="L155" s="12" t="s">
        <v>6434</v>
      </c>
      <c r="M155" s="12" t="s">
        <v>1959</v>
      </c>
      <c r="N155" s="12" t="s">
        <v>6435</v>
      </c>
      <c r="O155" s="12" t="s">
        <v>1792</v>
      </c>
      <c r="P155" s="12" t="s">
        <v>1526</v>
      </c>
      <c r="Q155" s="12" t="s">
        <v>1526</v>
      </c>
      <c r="R155" s="12" t="s">
        <v>1526</v>
      </c>
      <c r="S155" s="12" t="s">
        <v>1526</v>
      </c>
      <c r="T155" s="12" t="s">
        <v>1969</v>
      </c>
      <c r="U155" s="12" t="s">
        <v>1526</v>
      </c>
      <c r="V155" s="12" t="s">
        <v>1974</v>
      </c>
      <c r="W155" s="19" t="s">
        <v>5952</v>
      </c>
      <c r="X155" s="19" t="s">
        <v>6436</v>
      </c>
      <c r="Y155" s="19" t="s">
        <v>6437</v>
      </c>
      <c r="Z155" s="19" t="s">
        <v>6438</v>
      </c>
      <c r="AA155" s="20">
        <v>34.0</v>
      </c>
      <c r="AB155" s="19" t="s">
        <v>1349</v>
      </c>
      <c r="AC155" s="19" t="s">
        <v>2084</v>
      </c>
      <c r="AD155" s="19" t="s">
        <v>1350</v>
      </c>
      <c r="AE155" s="19" t="s">
        <v>2778</v>
      </c>
      <c r="AF155" s="19" t="s">
        <v>2086</v>
      </c>
    </row>
    <row r="156" ht="246.75" customHeight="1">
      <c r="A156" s="12" t="s">
        <v>2869</v>
      </c>
      <c r="B156" s="12" t="s">
        <v>6439</v>
      </c>
      <c r="C156" s="12" t="s">
        <v>2872</v>
      </c>
      <c r="D156" s="12" t="s">
        <v>6440</v>
      </c>
      <c r="E156" s="12" t="s">
        <v>6441</v>
      </c>
      <c r="F156" s="12" t="s">
        <v>1754</v>
      </c>
      <c r="G156" s="12" t="s">
        <v>1757</v>
      </c>
      <c r="H156" s="12" t="s">
        <v>5402</v>
      </c>
      <c r="I156" s="12" t="s">
        <v>5403</v>
      </c>
      <c r="J156" s="12" t="s">
        <v>6442</v>
      </c>
      <c r="K156" s="12" t="s">
        <v>5418</v>
      </c>
      <c r="L156" s="12" t="s">
        <v>6443</v>
      </c>
      <c r="M156" s="12" t="s">
        <v>1959</v>
      </c>
      <c r="N156" s="12" t="s">
        <v>6444</v>
      </c>
      <c r="O156" s="12" t="s">
        <v>1792</v>
      </c>
      <c r="P156" s="12" t="s">
        <v>1526</v>
      </c>
      <c r="Q156" s="12" t="s">
        <v>1526</v>
      </c>
      <c r="R156" s="12" t="s">
        <v>1526</v>
      </c>
      <c r="S156" s="12" t="s">
        <v>1526</v>
      </c>
      <c r="T156" s="12" t="s">
        <v>6445</v>
      </c>
      <c r="U156" s="12" t="s">
        <v>6446</v>
      </c>
      <c r="V156" s="12" t="s">
        <v>6447</v>
      </c>
      <c r="W156" s="19" t="s">
        <v>6448</v>
      </c>
      <c r="X156" s="19" t="s">
        <v>6449</v>
      </c>
      <c r="Y156" s="19" t="s">
        <v>6450</v>
      </c>
      <c r="Z156" s="19" t="s">
        <v>6451</v>
      </c>
      <c r="AA156" s="20">
        <v>15.0</v>
      </c>
      <c r="AB156" s="19" t="s">
        <v>1410</v>
      </c>
      <c r="AC156" s="19" t="s">
        <v>2084</v>
      </c>
      <c r="AD156" s="19" t="s">
        <v>2657</v>
      </c>
      <c r="AE156" s="19" t="s">
        <v>1412</v>
      </c>
      <c r="AF156" s="19" t="s">
        <v>1413</v>
      </c>
    </row>
    <row r="157" ht="234.0" customHeight="1">
      <c r="A157" s="12" t="s">
        <v>471</v>
      </c>
      <c r="B157" s="12" t="s">
        <v>6452</v>
      </c>
      <c r="C157" s="12" t="s">
        <v>2911</v>
      </c>
      <c r="D157" s="12" t="s">
        <v>6453</v>
      </c>
      <c r="E157" s="12" t="s">
        <v>6454</v>
      </c>
      <c r="F157" s="12" t="s">
        <v>1754</v>
      </c>
      <c r="G157" s="12" t="s">
        <v>1757</v>
      </c>
      <c r="H157" s="12" t="s">
        <v>6455</v>
      </c>
      <c r="I157" s="12" t="s">
        <v>5384</v>
      </c>
      <c r="J157" s="12" t="s">
        <v>6456</v>
      </c>
      <c r="K157" s="12" t="s">
        <v>5396</v>
      </c>
      <c r="L157" s="12" t="s">
        <v>6457</v>
      </c>
      <c r="M157" s="12" t="s">
        <v>950</v>
      </c>
      <c r="N157" s="12" t="s">
        <v>6458</v>
      </c>
      <c r="O157" s="12" t="s">
        <v>1792</v>
      </c>
      <c r="P157" s="12" t="s">
        <v>1526</v>
      </c>
      <c r="Q157" s="12" t="s">
        <v>1526</v>
      </c>
      <c r="R157" s="12" t="s">
        <v>1526</v>
      </c>
      <c r="S157" s="12" t="s">
        <v>1526</v>
      </c>
      <c r="T157" s="12" t="s">
        <v>6459</v>
      </c>
      <c r="U157" s="12" t="s">
        <v>6460</v>
      </c>
      <c r="V157" s="12" t="s">
        <v>6461</v>
      </c>
      <c r="W157" s="19" t="s">
        <v>5931</v>
      </c>
      <c r="X157" s="19" t="s">
        <v>6462</v>
      </c>
      <c r="Y157" s="19" t="s">
        <v>6463</v>
      </c>
      <c r="Z157" s="19" t="s">
        <v>6464</v>
      </c>
      <c r="AA157" s="20">
        <v>15.0</v>
      </c>
      <c r="AB157" s="19" t="s">
        <v>1410</v>
      </c>
      <c r="AC157" s="19" t="s">
        <v>2084</v>
      </c>
      <c r="AD157" s="19" t="s">
        <v>1329</v>
      </c>
      <c r="AE157" s="19" t="s">
        <v>1412</v>
      </c>
      <c r="AF157" s="19" t="s">
        <v>1413</v>
      </c>
    </row>
    <row r="158" ht="336.0" customHeight="1">
      <c r="A158" s="12" t="s">
        <v>722</v>
      </c>
      <c r="B158" s="12" t="s">
        <v>6465</v>
      </c>
      <c r="C158" s="12" t="s">
        <v>2478</v>
      </c>
      <c r="D158" s="12" t="s">
        <v>1951</v>
      </c>
      <c r="E158" s="12" t="s">
        <v>6466</v>
      </c>
      <c r="F158" s="12" t="s">
        <v>1754</v>
      </c>
      <c r="G158" s="12" t="s">
        <v>1757</v>
      </c>
      <c r="H158" s="12" t="s">
        <v>6467</v>
      </c>
      <c r="I158" s="12" t="s">
        <v>6468</v>
      </c>
      <c r="J158" s="12" t="s">
        <v>6469</v>
      </c>
      <c r="K158" s="12" t="s">
        <v>5478</v>
      </c>
      <c r="L158" s="12" t="s">
        <v>6470</v>
      </c>
      <c r="M158" s="12" t="s">
        <v>6471</v>
      </c>
      <c r="N158" s="12" t="s">
        <v>6472</v>
      </c>
      <c r="O158" s="12" t="s">
        <v>1792</v>
      </c>
      <c r="P158" s="12" t="s">
        <v>3464</v>
      </c>
      <c r="Q158" s="12" t="s">
        <v>3466</v>
      </c>
      <c r="R158" s="12" t="s">
        <v>3468</v>
      </c>
      <c r="S158" s="12" t="s">
        <v>6473</v>
      </c>
      <c r="T158" s="12" t="s">
        <v>6474</v>
      </c>
      <c r="U158" s="12" t="s">
        <v>6475</v>
      </c>
      <c r="V158" s="12" t="s">
        <v>6476</v>
      </c>
      <c r="W158" s="19" t="s">
        <v>6477</v>
      </c>
      <c r="X158" s="19" t="s">
        <v>6478</v>
      </c>
      <c r="Y158" s="19" t="s">
        <v>6479</v>
      </c>
      <c r="Z158" s="19" t="s">
        <v>6480</v>
      </c>
      <c r="AA158" s="20">
        <v>12.0</v>
      </c>
      <c r="AB158" s="19" t="s">
        <v>2105</v>
      </c>
      <c r="AC158" s="19" t="s">
        <v>2084</v>
      </c>
      <c r="AD158" s="19" t="s">
        <v>1290</v>
      </c>
      <c r="AE158" s="19" t="s">
        <v>2106</v>
      </c>
      <c r="AF158" s="19" t="s">
        <v>2107</v>
      </c>
    </row>
    <row r="159" ht="260.25" customHeight="1">
      <c r="A159" s="12" t="s">
        <v>2119</v>
      </c>
      <c r="B159" s="12" t="s">
        <v>5973</v>
      </c>
      <c r="C159" s="12" t="s">
        <v>2121</v>
      </c>
      <c r="D159" s="12" t="s">
        <v>3221</v>
      </c>
      <c r="E159" s="12" t="s">
        <v>3227</v>
      </c>
      <c r="F159" s="12" t="s">
        <v>1754</v>
      </c>
      <c r="G159" s="12" t="s">
        <v>1757</v>
      </c>
      <c r="H159" s="12" t="s">
        <v>5448</v>
      </c>
      <c r="I159" s="12" t="s">
        <v>5449</v>
      </c>
      <c r="J159" s="12" t="s">
        <v>6481</v>
      </c>
      <c r="K159" s="12" t="s">
        <v>5454</v>
      </c>
      <c r="L159" s="12" t="s">
        <v>6482</v>
      </c>
      <c r="M159" s="12" t="s">
        <v>6483</v>
      </c>
      <c r="N159" s="12" t="s">
        <v>6484</v>
      </c>
      <c r="O159" s="12" t="s">
        <v>1792</v>
      </c>
      <c r="P159" s="12" t="s">
        <v>1526</v>
      </c>
      <c r="Q159" s="12" t="s">
        <v>1526</v>
      </c>
      <c r="R159" s="12" t="s">
        <v>1526</v>
      </c>
      <c r="S159" s="12" t="s">
        <v>1526</v>
      </c>
      <c r="T159" s="12" t="s">
        <v>6485</v>
      </c>
      <c r="U159" s="12" t="s">
        <v>3251</v>
      </c>
      <c r="V159" s="12" t="s">
        <v>3254</v>
      </c>
      <c r="W159" s="19" t="s">
        <v>6486</v>
      </c>
      <c r="X159" s="19" t="s">
        <v>6487</v>
      </c>
      <c r="Y159" s="19" t="s">
        <v>6488</v>
      </c>
      <c r="Z159" s="19" t="s">
        <v>6489</v>
      </c>
      <c r="AA159" s="20">
        <v>12.0</v>
      </c>
      <c r="AB159" s="19" t="s">
        <v>2105</v>
      </c>
      <c r="AC159" s="19" t="s">
        <v>2084</v>
      </c>
      <c r="AD159" s="19" t="s">
        <v>1290</v>
      </c>
      <c r="AE159" s="19" t="s">
        <v>2106</v>
      </c>
      <c r="AF159" s="19" t="s">
        <v>2107</v>
      </c>
    </row>
    <row r="160" ht="273.75" customHeight="1">
      <c r="A160" s="12" t="s">
        <v>2089</v>
      </c>
      <c r="B160" s="12" t="s">
        <v>6490</v>
      </c>
      <c r="C160" s="12" t="s">
        <v>2093</v>
      </c>
      <c r="D160" s="12" t="s">
        <v>1951</v>
      </c>
      <c r="E160" s="12" t="s">
        <v>1951</v>
      </c>
      <c r="F160" s="12" t="s">
        <v>1953</v>
      </c>
      <c r="G160" s="12" t="s">
        <v>1757</v>
      </c>
      <c r="H160" s="12" t="s">
        <v>5432</v>
      </c>
      <c r="I160" s="12" t="s">
        <v>5433</v>
      </c>
      <c r="J160" s="12" t="s">
        <v>2098</v>
      </c>
      <c r="K160" s="12" t="s">
        <v>5441</v>
      </c>
      <c r="L160" s="12" t="s">
        <v>6491</v>
      </c>
      <c r="M160" s="12" t="s">
        <v>6492</v>
      </c>
      <c r="N160" s="12" t="s">
        <v>6493</v>
      </c>
      <c r="O160" s="12" t="s">
        <v>1792</v>
      </c>
      <c r="P160" s="12" t="s">
        <v>1526</v>
      </c>
      <c r="Q160" s="12" t="s">
        <v>1526</v>
      </c>
      <c r="R160" s="12" t="s">
        <v>1526</v>
      </c>
      <c r="S160" s="12" t="s">
        <v>1526</v>
      </c>
      <c r="T160" s="12" t="s">
        <v>1969</v>
      </c>
      <c r="U160" s="12" t="s">
        <v>6494</v>
      </c>
      <c r="V160" s="12" t="s">
        <v>1974</v>
      </c>
      <c r="W160" s="19" t="s">
        <v>6151</v>
      </c>
      <c r="X160" s="19" t="s">
        <v>6495</v>
      </c>
      <c r="Y160" s="19" t="s">
        <v>6496</v>
      </c>
      <c r="Z160" s="19" t="s">
        <v>6497</v>
      </c>
      <c r="AA160" s="20">
        <v>12.0</v>
      </c>
      <c r="AB160" s="19" t="s">
        <v>2105</v>
      </c>
      <c r="AC160" s="19" t="s">
        <v>2084</v>
      </c>
      <c r="AD160" s="19" t="s">
        <v>1290</v>
      </c>
      <c r="AE160" s="19" t="s">
        <v>2106</v>
      </c>
      <c r="AF160" s="19" t="s">
        <v>2107</v>
      </c>
    </row>
    <row r="161" ht="273.75" customHeight="1">
      <c r="A161" s="12" t="s">
        <v>4122</v>
      </c>
      <c r="B161" s="12" t="s">
        <v>3014</v>
      </c>
      <c r="C161" s="12" t="s">
        <v>4127</v>
      </c>
      <c r="D161" s="12" t="s">
        <v>1951</v>
      </c>
      <c r="E161" s="12" t="s">
        <v>3023</v>
      </c>
      <c r="F161" s="12" t="s">
        <v>1754</v>
      </c>
      <c r="G161" s="12" t="s">
        <v>1757</v>
      </c>
      <c r="H161" s="12" t="s">
        <v>5782</v>
      </c>
      <c r="I161" s="12" t="s">
        <v>5783</v>
      </c>
      <c r="J161" s="12" t="s">
        <v>6498</v>
      </c>
      <c r="K161" s="12" t="s">
        <v>5788</v>
      </c>
      <c r="L161" s="12" t="s">
        <v>6499</v>
      </c>
      <c r="M161" s="12" t="s">
        <v>6500</v>
      </c>
      <c r="N161" s="12" t="s">
        <v>6501</v>
      </c>
      <c r="O161" s="12" t="s">
        <v>1792</v>
      </c>
      <c r="P161" s="12" t="s">
        <v>1526</v>
      </c>
      <c r="Q161" s="12" t="s">
        <v>1526</v>
      </c>
      <c r="R161" s="12" t="s">
        <v>1526</v>
      </c>
      <c r="S161" s="12" t="s">
        <v>1526</v>
      </c>
      <c r="T161" s="12" t="s">
        <v>3048</v>
      </c>
      <c r="U161" s="12" t="s">
        <v>3049</v>
      </c>
      <c r="V161" s="12" t="s">
        <v>3050</v>
      </c>
      <c r="W161" s="19" t="s">
        <v>6502</v>
      </c>
      <c r="X161" s="19" t="s">
        <v>6503</v>
      </c>
      <c r="Y161" s="19" t="s">
        <v>6504</v>
      </c>
      <c r="Z161" s="19" t="s">
        <v>6505</v>
      </c>
      <c r="AA161" s="20">
        <v>12.0</v>
      </c>
      <c r="AB161" s="19" t="s">
        <v>1620</v>
      </c>
      <c r="AC161" s="19" t="s">
        <v>4134</v>
      </c>
      <c r="AD161" s="19" t="s">
        <v>1290</v>
      </c>
      <c r="AE161" s="19" t="s">
        <v>1623</v>
      </c>
      <c r="AF161" s="19" t="s">
        <v>1624</v>
      </c>
    </row>
    <row r="162" ht="286.5" customHeight="1">
      <c r="A162" s="12" t="s">
        <v>3602</v>
      </c>
      <c r="B162" s="12" t="s">
        <v>6506</v>
      </c>
      <c r="C162" s="12" t="s">
        <v>3606</v>
      </c>
      <c r="D162" s="12" t="s">
        <v>1951</v>
      </c>
      <c r="E162" s="12" t="s">
        <v>1951</v>
      </c>
      <c r="F162" s="12" t="s">
        <v>1953</v>
      </c>
      <c r="G162" s="12" t="s">
        <v>1757</v>
      </c>
      <c r="H162" s="12" t="s">
        <v>5548</v>
      </c>
      <c r="I162" s="12" t="s">
        <v>5549</v>
      </c>
      <c r="J162" s="12" t="s">
        <v>3607</v>
      </c>
      <c r="K162" s="12" t="s">
        <v>5598</v>
      </c>
      <c r="L162" s="12" t="s">
        <v>6507</v>
      </c>
      <c r="M162" s="12" t="s">
        <v>1959</v>
      </c>
      <c r="N162" s="12" t="s">
        <v>6508</v>
      </c>
      <c r="O162" s="12" t="s">
        <v>1792</v>
      </c>
      <c r="P162" s="12" t="s">
        <v>1526</v>
      </c>
      <c r="Q162" s="12" t="s">
        <v>1526</v>
      </c>
      <c r="R162" s="12" t="s">
        <v>1526</v>
      </c>
      <c r="S162" s="12" t="s">
        <v>1526</v>
      </c>
      <c r="T162" s="12" t="s">
        <v>1969</v>
      </c>
      <c r="U162" s="12" t="s">
        <v>1526</v>
      </c>
      <c r="V162" s="12" t="s">
        <v>1974</v>
      </c>
      <c r="W162" s="19" t="s">
        <v>1859</v>
      </c>
      <c r="X162" s="19" t="s">
        <v>6509</v>
      </c>
      <c r="Y162" s="19" t="s">
        <v>6510</v>
      </c>
      <c r="Z162" s="19" t="s">
        <v>6511</v>
      </c>
      <c r="AA162" s="20">
        <v>12.0</v>
      </c>
      <c r="AB162" s="19" t="s">
        <v>2865</v>
      </c>
      <c r="AC162" s="19" t="s">
        <v>2084</v>
      </c>
      <c r="AD162" s="19" t="s">
        <v>1290</v>
      </c>
      <c r="AE162" s="19" t="s">
        <v>3625</v>
      </c>
      <c r="AF162" s="19" t="s">
        <v>2086</v>
      </c>
    </row>
    <row r="163" ht="246.75" customHeight="1">
      <c r="A163" s="12" t="s">
        <v>3640</v>
      </c>
      <c r="B163" s="12" t="s">
        <v>5890</v>
      </c>
      <c r="C163" s="12" t="s">
        <v>3643</v>
      </c>
      <c r="D163" s="12" t="s">
        <v>6320</v>
      </c>
      <c r="E163" s="12" t="s">
        <v>6321</v>
      </c>
      <c r="F163" s="12" t="s">
        <v>1754</v>
      </c>
      <c r="G163" s="12" t="s">
        <v>1757</v>
      </c>
      <c r="H163" s="12" t="s">
        <v>5607</v>
      </c>
      <c r="I163" s="12" t="s">
        <v>5608</v>
      </c>
      <c r="J163" s="12" t="s">
        <v>6512</v>
      </c>
      <c r="K163" s="12" t="s">
        <v>5620</v>
      </c>
      <c r="L163" s="12" t="s">
        <v>6513</v>
      </c>
      <c r="M163" s="12" t="s">
        <v>1959</v>
      </c>
      <c r="N163" s="12" t="s">
        <v>6514</v>
      </c>
      <c r="O163" s="12" t="s">
        <v>1792</v>
      </c>
      <c r="P163" s="12" t="s">
        <v>1526</v>
      </c>
      <c r="Q163" s="12" t="s">
        <v>1526</v>
      </c>
      <c r="R163" s="12" t="s">
        <v>1526</v>
      </c>
      <c r="S163" s="12" t="s">
        <v>1526</v>
      </c>
      <c r="T163" s="12" t="s">
        <v>6325</v>
      </c>
      <c r="U163" s="12" t="s">
        <v>6326</v>
      </c>
      <c r="V163" s="12" t="s">
        <v>6327</v>
      </c>
      <c r="W163" s="19" t="s">
        <v>6515</v>
      </c>
      <c r="X163" s="19" t="s">
        <v>6516</v>
      </c>
      <c r="Y163" s="19" t="s">
        <v>6517</v>
      </c>
      <c r="Z163" s="19" t="s">
        <v>6518</v>
      </c>
      <c r="AA163" s="20">
        <v>12.0</v>
      </c>
      <c r="AB163" s="19" t="s">
        <v>2865</v>
      </c>
      <c r="AC163" s="19" t="s">
        <v>2084</v>
      </c>
      <c r="AD163" s="19" t="s">
        <v>1290</v>
      </c>
      <c r="AE163" s="19" t="s">
        <v>3647</v>
      </c>
      <c r="AF163" s="19" t="s">
        <v>2086</v>
      </c>
    </row>
    <row r="164" ht="180.75" customHeight="1">
      <c r="A164" s="12" t="s">
        <v>2850</v>
      </c>
      <c r="B164" s="12" t="s">
        <v>6519</v>
      </c>
      <c r="C164" s="12" t="s">
        <v>2854</v>
      </c>
      <c r="D164" s="12" t="s">
        <v>1833</v>
      </c>
      <c r="E164" s="12" t="s">
        <v>6421</v>
      </c>
      <c r="F164" s="12" t="s">
        <v>1754</v>
      </c>
      <c r="G164" s="12" t="s">
        <v>1757</v>
      </c>
      <c r="H164" s="12" t="s">
        <v>6520</v>
      </c>
      <c r="I164" s="12" t="s">
        <v>5498</v>
      </c>
      <c r="J164" s="12" t="s">
        <v>6521</v>
      </c>
      <c r="K164" s="12" t="s">
        <v>5518</v>
      </c>
      <c r="L164" s="12" t="s">
        <v>6522</v>
      </c>
      <c r="M164" s="12" t="s">
        <v>1959</v>
      </c>
      <c r="N164" s="12" t="s">
        <v>6523</v>
      </c>
      <c r="O164" s="12" t="s">
        <v>1792</v>
      </c>
      <c r="P164" s="12" t="s">
        <v>1526</v>
      </c>
      <c r="Q164" s="12" t="s">
        <v>1526</v>
      </c>
      <c r="R164" s="12" t="s">
        <v>1526</v>
      </c>
      <c r="S164" s="12" t="s">
        <v>1526</v>
      </c>
      <c r="T164" s="12" t="s">
        <v>6426</v>
      </c>
      <c r="U164" s="12" t="s">
        <v>6427</v>
      </c>
      <c r="V164" s="12" t="s">
        <v>6428</v>
      </c>
      <c r="W164" s="19" t="s">
        <v>2832</v>
      </c>
      <c r="X164" s="19" t="s">
        <v>6524</v>
      </c>
      <c r="Y164" s="19" t="s">
        <v>6525</v>
      </c>
      <c r="Z164" s="19" t="s">
        <v>6526</v>
      </c>
      <c r="AA164" s="20">
        <v>12.0</v>
      </c>
      <c r="AB164" s="19" t="s">
        <v>2865</v>
      </c>
      <c r="AC164" s="19" t="s">
        <v>2084</v>
      </c>
      <c r="AD164" s="19" t="s">
        <v>1290</v>
      </c>
      <c r="AE164" s="19" t="s">
        <v>2868</v>
      </c>
      <c r="AF164" s="19" t="s">
        <v>2086</v>
      </c>
    </row>
    <row r="165" ht="168.0" customHeight="1">
      <c r="A165" s="12" t="s">
        <v>3723</v>
      </c>
      <c r="B165" s="12" t="s">
        <v>6306</v>
      </c>
      <c r="C165" s="12" t="s">
        <v>3726</v>
      </c>
      <c r="D165" s="12" t="s">
        <v>1951</v>
      </c>
      <c r="E165" s="12" t="s">
        <v>1951</v>
      </c>
      <c r="F165" s="12" t="s">
        <v>1953</v>
      </c>
      <c r="G165" s="12" t="s">
        <v>1757</v>
      </c>
      <c r="H165" s="12" t="s">
        <v>5627</v>
      </c>
      <c r="I165" s="12" t="s">
        <v>5628</v>
      </c>
      <c r="J165" s="12" t="s">
        <v>3727</v>
      </c>
      <c r="K165" s="12" t="s">
        <v>5642</v>
      </c>
      <c r="L165" s="12" t="s">
        <v>6527</v>
      </c>
      <c r="M165" s="12" t="s">
        <v>1959</v>
      </c>
      <c r="N165" s="12" t="s">
        <v>6528</v>
      </c>
      <c r="O165" s="12" t="s">
        <v>1792</v>
      </c>
      <c r="P165" s="12" t="s">
        <v>1526</v>
      </c>
      <c r="Q165" s="12" t="s">
        <v>1526</v>
      </c>
      <c r="R165" s="12" t="s">
        <v>1526</v>
      </c>
      <c r="S165" s="12" t="s">
        <v>1526</v>
      </c>
      <c r="T165" s="12" t="s">
        <v>1969</v>
      </c>
      <c r="U165" s="12" t="s">
        <v>1526</v>
      </c>
      <c r="V165" s="12" t="s">
        <v>1974</v>
      </c>
      <c r="W165" s="19" t="s">
        <v>2832</v>
      </c>
      <c r="X165" s="19" t="s">
        <v>6529</v>
      </c>
      <c r="Y165" s="19" t="s">
        <v>6530</v>
      </c>
      <c r="Z165" s="19" t="s">
        <v>6531</v>
      </c>
      <c r="AA165" s="20">
        <v>12.0</v>
      </c>
      <c r="AB165" s="19" t="s">
        <v>2865</v>
      </c>
      <c r="AC165" s="19" t="s">
        <v>2084</v>
      </c>
      <c r="AD165" s="19" t="s">
        <v>1290</v>
      </c>
      <c r="AE165" s="19" t="s">
        <v>3730</v>
      </c>
      <c r="AF165" s="19" t="s">
        <v>2086</v>
      </c>
    </row>
    <row r="166" ht="392.25" customHeight="1">
      <c r="A166" s="12" t="s">
        <v>3832</v>
      </c>
      <c r="B166" s="12" t="s">
        <v>6532</v>
      </c>
      <c r="C166" s="12" t="s">
        <v>3834</v>
      </c>
      <c r="D166" s="12" t="s">
        <v>1951</v>
      </c>
      <c r="E166" s="12" t="s">
        <v>1951</v>
      </c>
      <c r="F166" s="12" t="s">
        <v>1953</v>
      </c>
      <c r="G166" s="12" t="s">
        <v>1757</v>
      </c>
      <c r="H166" s="12" t="s">
        <v>5648</v>
      </c>
      <c r="I166" s="12" t="s">
        <v>2287</v>
      </c>
      <c r="J166" s="12" t="s">
        <v>3835</v>
      </c>
      <c r="K166" s="12" t="s">
        <v>5655</v>
      </c>
      <c r="L166" s="12" t="s">
        <v>6533</v>
      </c>
      <c r="M166" s="12" t="s">
        <v>1959</v>
      </c>
      <c r="N166" s="12" t="s">
        <v>6534</v>
      </c>
      <c r="O166" s="12" t="s">
        <v>1792</v>
      </c>
      <c r="P166" s="12" t="s">
        <v>1526</v>
      </c>
      <c r="Q166" s="12" t="s">
        <v>1526</v>
      </c>
      <c r="R166" s="12" t="s">
        <v>1526</v>
      </c>
      <c r="S166" s="12" t="s">
        <v>1526</v>
      </c>
      <c r="T166" s="12" t="s">
        <v>1969</v>
      </c>
      <c r="U166" s="12" t="s">
        <v>1526</v>
      </c>
      <c r="V166" s="12" t="s">
        <v>1974</v>
      </c>
      <c r="W166" s="19" t="s">
        <v>6535</v>
      </c>
      <c r="X166" s="19" t="s">
        <v>6536</v>
      </c>
      <c r="Y166" s="19" t="s">
        <v>6537</v>
      </c>
      <c r="Z166" s="19" t="s">
        <v>6538</v>
      </c>
      <c r="AA166" s="20">
        <v>12.0</v>
      </c>
      <c r="AB166" s="19" t="s">
        <v>2865</v>
      </c>
      <c r="AC166" s="19" t="s">
        <v>2084</v>
      </c>
      <c r="AD166" s="19" t="s">
        <v>1290</v>
      </c>
      <c r="AE166" s="19" t="s">
        <v>3842</v>
      </c>
      <c r="AF166" s="19" t="s">
        <v>2086</v>
      </c>
    </row>
    <row r="167" ht="458.25" customHeight="1">
      <c r="A167" s="12" t="s">
        <v>3844</v>
      </c>
      <c r="B167" s="12" t="s">
        <v>6539</v>
      </c>
      <c r="C167" s="12" t="s">
        <v>3847</v>
      </c>
      <c r="D167" s="12" t="s">
        <v>1951</v>
      </c>
      <c r="E167" s="12" t="s">
        <v>1951</v>
      </c>
      <c r="F167" s="12" t="s">
        <v>1953</v>
      </c>
      <c r="G167" s="12" t="s">
        <v>1757</v>
      </c>
      <c r="H167" s="12" t="s">
        <v>5660</v>
      </c>
      <c r="I167" s="12" t="s">
        <v>2287</v>
      </c>
      <c r="J167" s="12" t="s">
        <v>3849</v>
      </c>
      <c r="K167" s="12" t="s">
        <v>5674</v>
      </c>
      <c r="L167" s="12" t="s">
        <v>6540</v>
      </c>
      <c r="M167" s="12" t="s">
        <v>1959</v>
      </c>
      <c r="N167" s="12" t="s">
        <v>6541</v>
      </c>
      <c r="O167" s="12" t="s">
        <v>1792</v>
      </c>
      <c r="P167" s="12" t="s">
        <v>1526</v>
      </c>
      <c r="Q167" s="12" t="s">
        <v>1526</v>
      </c>
      <c r="R167" s="12" t="s">
        <v>1526</v>
      </c>
      <c r="S167" s="12" t="s">
        <v>1526</v>
      </c>
      <c r="T167" s="12" t="s">
        <v>1969</v>
      </c>
      <c r="U167" s="12" t="s">
        <v>1526</v>
      </c>
      <c r="V167" s="12" t="s">
        <v>1974</v>
      </c>
      <c r="W167" s="19" t="s">
        <v>6542</v>
      </c>
      <c r="X167" s="19" t="s">
        <v>6543</v>
      </c>
      <c r="Y167" s="19" t="s">
        <v>6544</v>
      </c>
      <c r="Z167" s="19" t="s">
        <v>6545</v>
      </c>
      <c r="AA167" s="20">
        <v>12.0</v>
      </c>
      <c r="AB167" s="19" t="s">
        <v>2865</v>
      </c>
      <c r="AC167" s="19" t="s">
        <v>2084</v>
      </c>
      <c r="AD167" s="19" t="s">
        <v>1290</v>
      </c>
      <c r="AE167" s="19" t="s">
        <v>3856</v>
      </c>
      <c r="AF167" s="19" t="s">
        <v>2086</v>
      </c>
    </row>
    <row r="168" ht="339.75" customHeight="1">
      <c r="A168" s="12" t="s">
        <v>3963</v>
      </c>
      <c r="B168" s="12" t="s">
        <v>6546</v>
      </c>
      <c r="C168" s="12" t="s">
        <v>3965</v>
      </c>
      <c r="D168" s="12" t="s">
        <v>6547</v>
      </c>
      <c r="E168" s="12" t="s">
        <v>6321</v>
      </c>
      <c r="F168" s="12" t="s">
        <v>1754</v>
      </c>
      <c r="G168" s="12" t="s">
        <v>1757</v>
      </c>
      <c r="H168" s="12" t="s">
        <v>5685</v>
      </c>
      <c r="I168" s="12" t="s">
        <v>5686</v>
      </c>
      <c r="J168" s="12" t="s">
        <v>6548</v>
      </c>
      <c r="K168" s="12" t="s">
        <v>5716</v>
      </c>
      <c r="L168" s="12" t="s">
        <v>6549</v>
      </c>
      <c r="M168" s="12" t="s">
        <v>1959</v>
      </c>
      <c r="N168" s="12" t="s">
        <v>6550</v>
      </c>
      <c r="O168" s="12" t="s">
        <v>1792</v>
      </c>
      <c r="P168" s="12" t="s">
        <v>1526</v>
      </c>
      <c r="Q168" s="12" t="s">
        <v>1526</v>
      </c>
      <c r="R168" s="12" t="s">
        <v>1526</v>
      </c>
      <c r="S168" s="12" t="s">
        <v>1526</v>
      </c>
      <c r="T168" s="12" t="s">
        <v>6325</v>
      </c>
      <c r="U168" s="12" t="s">
        <v>6326</v>
      </c>
      <c r="V168" s="12" t="s">
        <v>6327</v>
      </c>
      <c r="W168" s="19" t="s">
        <v>6551</v>
      </c>
      <c r="X168" s="19" t="s">
        <v>6552</v>
      </c>
      <c r="Y168" s="19" t="s">
        <v>6553</v>
      </c>
      <c r="Z168" s="19" t="s">
        <v>6554</v>
      </c>
      <c r="AA168" s="20">
        <v>12.0</v>
      </c>
      <c r="AB168" s="19" t="s">
        <v>2865</v>
      </c>
      <c r="AC168" s="19" t="s">
        <v>2084</v>
      </c>
      <c r="AD168" s="19" t="s">
        <v>1290</v>
      </c>
      <c r="AE168" s="19" t="s">
        <v>3969</v>
      </c>
      <c r="AF168" s="19" t="s">
        <v>2086</v>
      </c>
    </row>
    <row r="169" ht="207.0" customHeight="1">
      <c r="A169" s="12" t="s">
        <v>3970</v>
      </c>
      <c r="B169" s="12" t="s">
        <v>6555</v>
      </c>
      <c r="C169" s="12" t="s">
        <v>3972</v>
      </c>
      <c r="D169" s="12" t="s">
        <v>1951</v>
      </c>
      <c r="E169" s="12" t="s">
        <v>1951</v>
      </c>
      <c r="F169" s="12" t="s">
        <v>1953</v>
      </c>
      <c r="G169" s="12" t="s">
        <v>1757</v>
      </c>
      <c r="H169" s="12" t="s">
        <v>6556</v>
      </c>
      <c r="I169" s="12" t="s">
        <v>5730</v>
      </c>
      <c r="J169" s="12" t="s">
        <v>6557</v>
      </c>
      <c r="K169" s="12" t="s">
        <v>5734</v>
      </c>
      <c r="L169" s="12" t="s">
        <v>6558</v>
      </c>
      <c r="M169" s="12" t="s">
        <v>1959</v>
      </c>
      <c r="N169" s="12" t="s">
        <v>6559</v>
      </c>
      <c r="O169" s="12" t="s">
        <v>1792</v>
      </c>
      <c r="P169" s="12" t="s">
        <v>1526</v>
      </c>
      <c r="Q169" s="12" t="s">
        <v>1526</v>
      </c>
      <c r="R169" s="12" t="s">
        <v>1526</v>
      </c>
      <c r="S169" s="12" t="s">
        <v>1526</v>
      </c>
      <c r="T169" s="12" t="s">
        <v>1969</v>
      </c>
      <c r="U169" s="12" t="s">
        <v>1526</v>
      </c>
      <c r="V169" s="12" t="s">
        <v>1974</v>
      </c>
      <c r="W169" s="19" t="s">
        <v>6151</v>
      </c>
      <c r="X169" s="19" t="s">
        <v>6560</v>
      </c>
      <c r="Y169" s="19" t="s">
        <v>6561</v>
      </c>
      <c r="Z169" s="19" t="s">
        <v>6562</v>
      </c>
      <c r="AA169" s="20">
        <v>12.0</v>
      </c>
      <c r="AB169" s="19" t="s">
        <v>2865</v>
      </c>
      <c r="AC169" s="19" t="s">
        <v>2084</v>
      </c>
      <c r="AD169" s="19" t="s">
        <v>1290</v>
      </c>
      <c r="AE169" s="19" t="s">
        <v>3978</v>
      </c>
      <c r="AF169" s="19" t="s">
        <v>3979</v>
      </c>
    </row>
    <row r="170" ht="207.0" customHeight="1">
      <c r="A170" s="12" t="s">
        <v>3992</v>
      </c>
      <c r="B170" s="12" t="s">
        <v>6563</v>
      </c>
      <c r="C170" s="12" t="s">
        <v>3994</v>
      </c>
      <c r="D170" s="12" t="s">
        <v>1951</v>
      </c>
      <c r="E170" s="12" t="s">
        <v>1951</v>
      </c>
      <c r="F170" s="12" t="s">
        <v>1953</v>
      </c>
      <c r="G170" s="12" t="s">
        <v>1757</v>
      </c>
      <c r="H170" s="12" t="s">
        <v>5737</v>
      </c>
      <c r="I170" s="12" t="s">
        <v>5738</v>
      </c>
      <c r="J170" s="12" t="s">
        <v>3996</v>
      </c>
      <c r="K170" s="12" t="s">
        <v>5742</v>
      </c>
      <c r="L170" s="12" t="s">
        <v>6564</v>
      </c>
      <c r="M170" s="12" t="s">
        <v>1959</v>
      </c>
      <c r="N170" s="12" t="s">
        <v>6565</v>
      </c>
      <c r="O170" s="12" t="s">
        <v>1792</v>
      </c>
      <c r="P170" s="12" t="s">
        <v>1526</v>
      </c>
      <c r="Q170" s="12" t="s">
        <v>1526</v>
      </c>
      <c r="R170" s="12" t="s">
        <v>1526</v>
      </c>
      <c r="S170" s="12" t="s">
        <v>1526</v>
      </c>
      <c r="T170" s="12" t="s">
        <v>1969</v>
      </c>
      <c r="U170" s="12" t="s">
        <v>1526</v>
      </c>
      <c r="V170" s="12" t="s">
        <v>1974</v>
      </c>
      <c r="W170" s="19" t="s">
        <v>5952</v>
      </c>
      <c r="X170" s="19" t="s">
        <v>6566</v>
      </c>
      <c r="Y170" s="19" t="s">
        <v>6567</v>
      </c>
      <c r="Z170" s="19" t="s">
        <v>6568</v>
      </c>
      <c r="AA170" s="20">
        <v>12.0</v>
      </c>
      <c r="AB170" s="19" t="s">
        <v>2865</v>
      </c>
      <c r="AC170" s="19" t="s">
        <v>2084</v>
      </c>
      <c r="AD170" s="19" t="s">
        <v>1290</v>
      </c>
      <c r="AE170" s="19" t="s">
        <v>4000</v>
      </c>
      <c r="AF170" s="19" t="s">
        <v>3979</v>
      </c>
    </row>
    <row r="171" ht="648.75" customHeight="1">
      <c r="A171" s="12" t="s">
        <v>4001</v>
      </c>
      <c r="B171" s="12" t="s">
        <v>6569</v>
      </c>
      <c r="C171" s="12" t="s">
        <v>4005</v>
      </c>
      <c r="D171" s="12" t="s">
        <v>1951</v>
      </c>
      <c r="E171" s="12" t="s">
        <v>1951</v>
      </c>
      <c r="F171" s="12" t="s">
        <v>1953</v>
      </c>
      <c r="G171" s="12" t="s">
        <v>1757</v>
      </c>
      <c r="H171" s="12" t="s">
        <v>5745</v>
      </c>
      <c r="I171" s="12" t="s">
        <v>5746</v>
      </c>
      <c r="J171" s="12" t="s">
        <v>4007</v>
      </c>
      <c r="K171" s="12" t="s">
        <v>5750</v>
      </c>
      <c r="L171" s="12" t="s">
        <v>6570</v>
      </c>
      <c r="M171" s="12" t="s">
        <v>1959</v>
      </c>
      <c r="N171" s="12" t="s">
        <v>6571</v>
      </c>
      <c r="O171" s="12" t="s">
        <v>1792</v>
      </c>
      <c r="P171" s="12" t="s">
        <v>1526</v>
      </c>
      <c r="Q171" s="12" t="s">
        <v>1526</v>
      </c>
      <c r="R171" s="12" t="s">
        <v>1526</v>
      </c>
      <c r="S171" s="12" t="s">
        <v>1526</v>
      </c>
      <c r="T171" s="12" t="s">
        <v>1969</v>
      </c>
      <c r="U171" s="12" t="s">
        <v>1526</v>
      </c>
      <c r="V171" s="12" t="s">
        <v>1974</v>
      </c>
      <c r="W171" s="19" t="s">
        <v>5952</v>
      </c>
      <c r="X171" s="19" t="s">
        <v>6572</v>
      </c>
      <c r="Y171" s="19" t="s">
        <v>6573</v>
      </c>
      <c r="Z171" s="19" t="s">
        <v>6574</v>
      </c>
      <c r="AA171" s="20">
        <v>12.0</v>
      </c>
      <c r="AB171" s="19" t="s">
        <v>2865</v>
      </c>
      <c r="AC171" s="19" t="s">
        <v>2084</v>
      </c>
      <c r="AD171" s="19" t="s">
        <v>1290</v>
      </c>
      <c r="AE171" s="19" t="s">
        <v>4015</v>
      </c>
      <c r="AF171" s="19" t="s">
        <v>3979</v>
      </c>
    </row>
    <row r="172" ht="261.0" customHeight="1">
      <c r="A172" s="12" t="s">
        <v>4016</v>
      </c>
      <c r="B172" s="12" t="s">
        <v>6575</v>
      </c>
      <c r="C172" s="12" t="s">
        <v>4018</v>
      </c>
      <c r="D172" s="12" t="s">
        <v>1951</v>
      </c>
      <c r="E172" s="12" t="s">
        <v>1951</v>
      </c>
      <c r="F172" s="12" t="s">
        <v>1953</v>
      </c>
      <c r="G172" s="12" t="s">
        <v>1757</v>
      </c>
      <c r="H172" s="12" t="s">
        <v>5755</v>
      </c>
      <c r="I172" s="12" t="s">
        <v>5756</v>
      </c>
      <c r="J172" s="12" t="s">
        <v>5753</v>
      </c>
      <c r="K172" s="12" t="s">
        <v>5759</v>
      </c>
      <c r="L172" s="12" t="s">
        <v>6576</v>
      </c>
      <c r="M172" s="12" t="s">
        <v>1959</v>
      </c>
      <c r="N172" s="12" t="s">
        <v>6577</v>
      </c>
      <c r="O172" s="12" t="s">
        <v>1792</v>
      </c>
      <c r="P172" s="12" t="s">
        <v>1526</v>
      </c>
      <c r="Q172" s="12" t="s">
        <v>1526</v>
      </c>
      <c r="R172" s="12" t="s">
        <v>1526</v>
      </c>
      <c r="S172" s="12" t="s">
        <v>1526</v>
      </c>
      <c r="T172" s="12" t="s">
        <v>6578</v>
      </c>
      <c r="U172" s="12" t="s">
        <v>1526</v>
      </c>
      <c r="V172" s="12" t="s">
        <v>1974</v>
      </c>
      <c r="W172" s="19" t="s">
        <v>6579</v>
      </c>
      <c r="X172" s="19" t="s">
        <v>6580</v>
      </c>
      <c r="Y172" s="19" t="s">
        <v>6581</v>
      </c>
      <c r="Z172" s="19" t="s">
        <v>6582</v>
      </c>
      <c r="AA172" s="20">
        <v>12.0</v>
      </c>
      <c r="AB172" s="19" t="s">
        <v>2865</v>
      </c>
      <c r="AC172" s="19" t="s">
        <v>2084</v>
      </c>
      <c r="AD172" s="19" t="s">
        <v>1290</v>
      </c>
      <c r="AE172" s="19" t="s">
        <v>4017</v>
      </c>
      <c r="AF172" s="19" t="s">
        <v>1353</v>
      </c>
    </row>
    <row r="173" ht="234.0" customHeight="1">
      <c r="A173" s="12" t="s">
        <v>4026</v>
      </c>
      <c r="B173" s="12" t="s">
        <v>6583</v>
      </c>
      <c r="C173" s="12" t="s">
        <v>4030</v>
      </c>
      <c r="D173" s="12" t="s">
        <v>1951</v>
      </c>
      <c r="E173" s="12" t="s">
        <v>1951</v>
      </c>
      <c r="F173" s="12" t="s">
        <v>1953</v>
      </c>
      <c r="G173" s="12" t="s">
        <v>1757</v>
      </c>
      <c r="H173" s="12" t="s">
        <v>5761</v>
      </c>
      <c r="I173" s="12" t="s">
        <v>5762</v>
      </c>
      <c r="J173" s="12" t="s">
        <v>4034</v>
      </c>
      <c r="K173" s="12" t="s">
        <v>5765</v>
      </c>
      <c r="L173" s="12" t="s">
        <v>6584</v>
      </c>
      <c r="M173" s="12" t="s">
        <v>1959</v>
      </c>
      <c r="N173" s="12" t="s">
        <v>6585</v>
      </c>
      <c r="O173" s="12" t="s">
        <v>1792</v>
      </c>
      <c r="P173" s="12" t="s">
        <v>1526</v>
      </c>
      <c r="Q173" s="12" t="s">
        <v>1526</v>
      </c>
      <c r="R173" s="12" t="s">
        <v>1526</v>
      </c>
      <c r="S173" s="12" t="s">
        <v>1526</v>
      </c>
      <c r="T173" s="12" t="s">
        <v>1969</v>
      </c>
      <c r="U173" s="12" t="s">
        <v>1526</v>
      </c>
      <c r="V173" s="12" t="s">
        <v>1974</v>
      </c>
      <c r="W173" s="19" t="s">
        <v>5952</v>
      </c>
      <c r="X173" s="19" t="s">
        <v>6586</v>
      </c>
      <c r="Y173" s="19" t="s">
        <v>6587</v>
      </c>
      <c r="Z173" s="19" t="s">
        <v>6588</v>
      </c>
      <c r="AA173" s="20">
        <v>12.0</v>
      </c>
      <c r="AB173" s="19" t="s">
        <v>2865</v>
      </c>
      <c r="AC173" s="19" t="s">
        <v>2084</v>
      </c>
      <c r="AD173" s="19" t="s">
        <v>1290</v>
      </c>
      <c r="AE173" s="19" t="s">
        <v>4041</v>
      </c>
      <c r="AF173" s="19" t="s">
        <v>3979</v>
      </c>
    </row>
    <row r="174" ht="793.5" customHeight="1">
      <c r="A174" s="12" t="s">
        <v>4085</v>
      </c>
      <c r="B174" s="12" t="s">
        <v>6589</v>
      </c>
      <c r="C174" s="12" t="s">
        <v>4087</v>
      </c>
      <c r="D174" s="12" t="s">
        <v>1951</v>
      </c>
      <c r="E174" s="12" t="s">
        <v>1951</v>
      </c>
      <c r="F174" s="12" t="s">
        <v>1953</v>
      </c>
      <c r="G174" s="12" t="s">
        <v>1757</v>
      </c>
      <c r="H174" s="12" t="s">
        <v>6590</v>
      </c>
      <c r="I174" s="12" t="s">
        <v>6591</v>
      </c>
      <c r="J174" s="12" t="s">
        <v>6592</v>
      </c>
      <c r="K174" s="12" t="s">
        <v>5778</v>
      </c>
      <c r="L174" s="12" t="s">
        <v>6593</v>
      </c>
      <c r="M174" s="12" t="s">
        <v>1959</v>
      </c>
      <c r="N174" s="12" t="s">
        <v>6594</v>
      </c>
      <c r="O174" s="12" t="s">
        <v>1792</v>
      </c>
      <c r="P174" s="12" t="s">
        <v>1526</v>
      </c>
      <c r="Q174" s="12" t="s">
        <v>1526</v>
      </c>
      <c r="R174" s="12" t="s">
        <v>1526</v>
      </c>
      <c r="S174" s="12" t="s">
        <v>1526</v>
      </c>
      <c r="T174" s="12" t="s">
        <v>6595</v>
      </c>
      <c r="U174" s="12" t="s">
        <v>6596</v>
      </c>
      <c r="V174" s="12" t="s">
        <v>6597</v>
      </c>
      <c r="W174" s="19" t="s">
        <v>6598</v>
      </c>
      <c r="X174" s="19" t="s">
        <v>6599</v>
      </c>
      <c r="Y174" s="19" t="s">
        <v>6600</v>
      </c>
      <c r="Z174" s="19" t="s">
        <v>6601</v>
      </c>
      <c r="AA174" s="20">
        <v>12.0</v>
      </c>
      <c r="AB174" s="19" t="s">
        <v>2865</v>
      </c>
      <c r="AC174" s="19" t="s">
        <v>2084</v>
      </c>
      <c r="AD174" s="19" t="s">
        <v>1290</v>
      </c>
      <c r="AE174" s="19" t="s">
        <v>4086</v>
      </c>
      <c r="AF174" s="19" t="s">
        <v>1353</v>
      </c>
    </row>
    <row r="175" ht="885.75" customHeight="1">
      <c r="A175" s="12" t="s">
        <v>2899</v>
      </c>
      <c r="B175" s="12" t="s">
        <v>6602</v>
      </c>
      <c r="C175" s="12" t="s">
        <v>2903</v>
      </c>
      <c r="D175" s="12" t="s">
        <v>5347</v>
      </c>
      <c r="E175" s="12" t="s">
        <v>5348</v>
      </c>
      <c r="F175" s="12" t="s">
        <v>1754</v>
      </c>
      <c r="G175" s="12" t="s">
        <v>1757</v>
      </c>
      <c r="H175" s="12" t="s">
        <v>5527</v>
      </c>
      <c r="I175" s="12" t="s">
        <v>5528</v>
      </c>
      <c r="J175" s="12" t="s">
        <v>6603</v>
      </c>
      <c r="K175" s="12" t="s">
        <v>5542</v>
      </c>
      <c r="L175" s="12" t="s">
        <v>6604</v>
      </c>
      <c r="M175" s="12" t="s">
        <v>1959</v>
      </c>
      <c r="N175" s="12" t="s">
        <v>6605</v>
      </c>
      <c r="O175" s="12" t="s">
        <v>1792</v>
      </c>
      <c r="P175" s="12" t="s">
        <v>1526</v>
      </c>
      <c r="Q175" s="12" t="s">
        <v>1526</v>
      </c>
      <c r="R175" s="12" t="s">
        <v>1526</v>
      </c>
      <c r="S175" s="12" t="s">
        <v>1526</v>
      </c>
      <c r="T175" s="12" t="s">
        <v>6606</v>
      </c>
      <c r="U175" s="12" t="s">
        <v>6607</v>
      </c>
      <c r="V175" s="12" t="s">
        <v>6608</v>
      </c>
      <c r="W175" s="19" t="s">
        <v>6609</v>
      </c>
      <c r="X175" s="19" t="s">
        <v>6610</v>
      </c>
      <c r="Y175" s="19" t="s">
        <v>6611</v>
      </c>
      <c r="Z175" s="19" t="s">
        <v>6612</v>
      </c>
      <c r="AA175" s="20">
        <v>12.0</v>
      </c>
      <c r="AB175" s="19" t="s">
        <v>2865</v>
      </c>
      <c r="AC175" s="19" t="s">
        <v>2084</v>
      </c>
      <c r="AD175" s="19" t="s">
        <v>1290</v>
      </c>
      <c r="AE175" s="19" t="s">
        <v>2909</v>
      </c>
      <c r="AF175" s="19" t="s">
        <v>2086</v>
      </c>
    </row>
    <row r="176" ht="339.75" customHeight="1">
      <c r="A176" s="12" t="s">
        <v>5585</v>
      </c>
      <c r="B176" s="12" t="s">
        <v>6613</v>
      </c>
      <c r="C176" s="12" t="s">
        <v>5588</v>
      </c>
      <c r="D176" s="12" t="s">
        <v>4488</v>
      </c>
      <c r="E176" s="12" t="s">
        <v>4489</v>
      </c>
      <c r="F176" s="12" t="s">
        <v>1754</v>
      </c>
      <c r="G176" s="12" t="s">
        <v>1757</v>
      </c>
      <c r="H176" s="12" t="s">
        <v>5799</v>
      </c>
      <c r="I176" s="12" t="s">
        <v>2287</v>
      </c>
      <c r="J176" s="12" t="s">
        <v>6614</v>
      </c>
      <c r="K176" s="12" t="s">
        <v>5805</v>
      </c>
      <c r="L176" s="12" t="s">
        <v>6615</v>
      </c>
      <c r="M176" s="12" t="s">
        <v>1959</v>
      </c>
      <c r="N176" s="12" t="s">
        <v>6616</v>
      </c>
      <c r="O176" s="12" t="s">
        <v>1792</v>
      </c>
      <c r="P176" s="12" t="s">
        <v>1526</v>
      </c>
      <c r="Q176" s="12" t="s">
        <v>1526</v>
      </c>
      <c r="R176" s="12" t="s">
        <v>1526</v>
      </c>
      <c r="S176" s="12" t="s">
        <v>1526</v>
      </c>
      <c r="T176" s="12" t="s">
        <v>4502</v>
      </c>
      <c r="U176" s="12" t="s">
        <v>4503</v>
      </c>
      <c r="V176" s="12" t="s">
        <v>4504</v>
      </c>
      <c r="W176" s="19" t="s">
        <v>6617</v>
      </c>
      <c r="X176" s="19" t="s">
        <v>6618</v>
      </c>
      <c r="Y176" s="19" t="s">
        <v>6619</v>
      </c>
      <c r="Z176" s="19" t="s">
        <v>6620</v>
      </c>
      <c r="AA176" s="20">
        <v>10.0</v>
      </c>
      <c r="AB176" s="19" t="s">
        <v>5493</v>
      </c>
      <c r="AC176" s="19" t="s">
        <v>5494</v>
      </c>
      <c r="AD176" s="19" t="s">
        <v>1290</v>
      </c>
      <c r="AE176" s="19" t="s">
        <v>5587</v>
      </c>
      <c r="AF176" s="19" t="s">
        <v>5497</v>
      </c>
    </row>
    <row r="177" ht="681.0" customHeight="1">
      <c r="A177" s="12" t="s">
        <v>5592</v>
      </c>
      <c r="B177" s="12" t="s">
        <v>6621</v>
      </c>
      <c r="C177" s="12" t="s">
        <v>5594</v>
      </c>
      <c r="D177" s="12" t="s">
        <v>1951</v>
      </c>
      <c r="E177" s="12" t="s">
        <v>1951</v>
      </c>
      <c r="F177" s="12" t="s">
        <v>1953</v>
      </c>
      <c r="G177" s="12" t="s">
        <v>1757</v>
      </c>
      <c r="H177" s="12" t="s">
        <v>5810</v>
      </c>
      <c r="I177" s="12" t="s">
        <v>5811</v>
      </c>
      <c r="J177" s="12" t="s">
        <v>5595</v>
      </c>
      <c r="K177" s="12" t="s">
        <v>5815</v>
      </c>
      <c r="L177" s="12" t="s">
        <v>6622</v>
      </c>
      <c r="M177" s="12" t="s">
        <v>1959</v>
      </c>
      <c r="N177" s="12" t="s">
        <v>6623</v>
      </c>
      <c r="O177" s="12" t="s">
        <v>1792</v>
      </c>
      <c r="P177" s="12" t="s">
        <v>1526</v>
      </c>
      <c r="Q177" s="12" t="s">
        <v>1526</v>
      </c>
      <c r="R177" s="12" t="s">
        <v>1526</v>
      </c>
      <c r="S177" s="12" t="s">
        <v>1526</v>
      </c>
      <c r="T177" s="12" t="s">
        <v>1969</v>
      </c>
      <c r="U177" s="12" t="s">
        <v>1526</v>
      </c>
      <c r="V177" s="12" t="s">
        <v>1974</v>
      </c>
      <c r="W177" s="19" t="s">
        <v>6624</v>
      </c>
      <c r="X177" s="19" t="s">
        <v>6625</v>
      </c>
      <c r="Y177" s="19" t="s">
        <v>6626</v>
      </c>
      <c r="Z177" s="19" t="s">
        <v>6627</v>
      </c>
      <c r="AA177" s="20">
        <v>10.0</v>
      </c>
      <c r="AB177" s="19" t="s">
        <v>5493</v>
      </c>
      <c r="AC177" s="19" t="s">
        <v>5494</v>
      </c>
      <c r="AD177" s="19" t="s">
        <v>1290</v>
      </c>
      <c r="AE177" s="19" t="s">
        <v>5593</v>
      </c>
      <c r="AF177" s="19" t="s">
        <v>5497</v>
      </c>
    </row>
    <row r="178" ht="960.0" customHeight="1">
      <c r="A178" s="12" t="s">
        <v>5599</v>
      </c>
      <c r="B178" s="12" t="s">
        <v>6628</v>
      </c>
      <c r="C178" s="12" t="s">
        <v>5601</v>
      </c>
      <c r="D178" s="12" t="s">
        <v>1951</v>
      </c>
      <c r="E178" s="12" t="s">
        <v>1951</v>
      </c>
      <c r="F178" s="12" t="s">
        <v>1953</v>
      </c>
      <c r="G178" s="12" t="s">
        <v>1757</v>
      </c>
      <c r="H178" s="12" t="s">
        <v>5817</v>
      </c>
      <c r="I178" s="12" t="s">
        <v>5818</v>
      </c>
      <c r="J178" s="12" t="s">
        <v>5602</v>
      </c>
      <c r="K178" s="12" t="s">
        <v>5821</v>
      </c>
      <c r="L178" s="12" t="s">
        <v>6629</v>
      </c>
      <c r="M178" s="12" t="s">
        <v>1959</v>
      </c>
      <c r="N178" s="12" t="s">
        <v>6630</v>
      </c>
      <c r="O178" s="12" t="s">
        <v>1792</v>
      </c>
      <c r="P178" s="12" t="s">
        <v>1526</v>
      </c>
      <c r="Q178" s="12" t="s">
        <v>1526</v>
      </c>
      <c r="R178" s="12" t="s">
        <v>1526</v>
      </c>
      <c r="S178" s="12" t="s">
        <v>1526</v>
      </c>
      <c r="T178" s="12" t="s">
        <v>1969</v>
      </c>
      <c r="U178" s="12" t="s">
        <v>1526</v>
      </c>
      <c r="V178" s="12" t="s">
        <v>1974</v>
      </c>
      <c r="W178" s="19" t="s">
        <v>5952</v>
      </c>
      <c r="X178" s="19" t="s">
        <v>6631</v>
      </c>
      <c r="Y178" s="19" t="s">
        <v>6632</v>
      </c>
      <c r="Z178" s="19" t="s">
        <v>6633</v>
      </c>
      <c r="AA178" s="20">
        <v>10.0</v>
      </c>
      <c r="AB178" s="19" t="s">
        <v>5493</v>
      </c>
      <c r="AC178" s="19" t="s">
        <v>5494</v>
      </c>
      <c r="AD178" s="19" t="s">
        <v>1290</v>
      </c>
      <c r="AE178" s="19" t="s">
        <v>5600</v>
      </c>
      <c r="AF178" s="19" t="s">
        <v>5497</v>
      </c>
    </row>
    <row r="179" ht="510.75" customHeight="1">
      <c r="A179" s="12" t="s">
        <v>4042</v>
      </c>
      <c r="B179" s="12" t="s">
        <v>6634</v>
      </c>
      <c r="C179" s="12" t="s">
        <v>4047</v>
      </c>
      <c r="D179" s="12" t="s">
        <v>1951</v>
      </c>
      <c r="E179" s="12" t="s">
        <v>1951</v>
      </c>
      <c r="F179" s="12" t="s">
        <v>1953</v>
      </c>
      <c r="G179" s="12" t="s">
        <v>1757</v>
      </c>
      <c r="H179" s="12" t="s">
        <v>5826</v>
      </c>
      <c r="I179" s="12" t="s">
        <v>5827</v>
      </c>
      <c r="J179" s="12" t="s">
        <v>6635</v>
      </c>
      <c r="K179" s="12" t="s">
        <v>5833</v>
      </c>
      <c r="L179" s="12" t="s">
        <v>6636</v>
      </c>
      <c r="M179" s="12" t="s">
        <v>1959</v>
      </c>
      <c r="N179" s="12" t="s">
        <v>6637</v>
      </c>
      <c r="O179" s="12" t="s">
        <v>1792</v>
      </c>
      <c r="P179" s="12" t="s">
        <v>1526</v>
      </c>
      <c r="Q179" s="12" t="s">
        <v>1526</v>
      </c>
      <c r="R179" s="12" t="s">
        <v>1526</v>
      </c>
      <c r="S179" s="12" t="s">
        <v>1526</v>
      </c>
      <c r="T179" s="12" t="s">
        <v>6638</v>
      </c>
      <c r="U179" s="12" t="s">
        <v>6639</v>
      </c>
      <c r="V179" s="12" t="s">
        <v>6640</v>
      </c>
      <c r="W179" s="19" t="s">
        <v>6641</v>
      </c>
      <c r="X179" s="19" t="s">
        <v>6642</v>
      </c>
      <c r="Y179" s="19" t="s">
        <v>6643</v>
      </c>
      <c r="Z179" s="19" t="s">
        <v>6644</v>
      </c>
      <c r="AA179" s="20">
        <v>10.0</v>
      </c>
      <c r="AB179" s="19" t="s">
        <v>4057</v>
      </c>
      <c r="AC179" s="19" t="s">
        <v>4058</v>
      </c>
      <c r="AD179" s="19" t="s">
        <v>1290</v>
      </c>
      <c r="AE179" s="19" t="s">
        <v>4059</v>
      </c>
      <c r="AF179" s="19" t="s">
        <v>4060</v>
      </c>
    </row>
    <row r="180" ht="220.5" customHeight="1">
      <c r="A180" s="12" t="s">
        <v>2137</v>
      </c>
      <c r="B180" s="12" t="s">
        <v>6645</v>
      </c>
      <c r="C180" s="12" t="s">
        <v>2139</v>
      </c>
      <c r="D180" s="12" t="s">
        <v>3446</v>
      </c>
      <c r="E180" s="12" t="s">
        <v>1951</v>
      </c>
      <c r="F180" s="12" t="s">
        <v>1953</v>
      </c>
      <c r="G180" s="12" t="s">
        <v>1757</v>
      </c>
      <c r="H180" s="12" t="s">
        <v>5836</v>
      </c>
      <c r="I180" s="12" t="s">
        <v>5837</v>
      </c>
      <c r="J180" s="12" t="s">
        <v>6646</v>
      </c>
      <c r="K180" s="12" t="s">
        <v>5843</v>
      </c>
      <c r="L180" s="12" t="s">
        <v>6647</v>
      </c>
      <c r="M180" s="12" t="s">
        <v>6648</v>
      </c>
      <c r="N180" s="12" t="s">
        <v>6649</v>
      </c>
      <c r="O180" s="12" t="s">
        <v>1792</v>
      </c>
      <c r="P180" s="12" t="s">
        <v>1526</v>
      </c>
      <c r="Q180" s="12" t="s">
        <v>1526</v>
      </c>
      <c r="R180" s="12" t="s">
        <v>1526</v>
      </c>
      <c r="S180" s="12" t="s">
        <v>1526</v>
      </c>
      <c r="T180" s="12" t="s">
        <v>1969</v>
      </c>
      <c r="U180" s="12" t="s">
        <v>1526</v>
      </c>
      <c r="V180" s="12" t="s">
        <v>1974</v>
      </c>
      <c r="W180" s="19" t="s">
        <v>6650</v>
      </c>
      <c r="X180" s="19" t="s">
        <v>6651</v>
      </c>
      <c r="Y180" s="19" t="s">
        <v>6652</v>
      </c>
      <c r="Z180" s="19" t="s">
        <v>6653</v>
      </c>
      <c r="AA180" s="20">
        <v>8.0</v>
      </c>
      <c r="AB180" s="19" t="s">
        <v>2147</v>
      </c>
      <c r="AC180" s="19" t="s">
        <v>2148</v>
      </c>
      <c r="AD180" s="19" t="s">
        <v>1290</v>
      </c>
      <c r="AE180" s="19" t="s">
        <v>2149</v>
      </c>
      <c r="AF180" s="19" t="s">
        <v>2150</v>
      </c>
    </row>
    <row r="181" ht="418.5" customHeight="1">
      <c r="A181" s="12" t="s">
        <v>4061</v>
      </c>
      <c r="B181" s="12" t="s">
        <v>6654</v>
      </c>
      <c r="C181" s="12" t="s">
        <v>4063</v>
      </c>
      <c r="D181" s="12" t="s">
        <v>1951</v>
      </c>
      <c r="E181" s="12" t="s">
        <v>1951</v>
      </c>
      <c r="F181" s="12" t="s">
        <v>1953</v>
      </c>
      <c r="G181" s="12" t="s">
        <v>1757</v>
      </c>
      <c r="H181" s="12" t="s">
        <v>5857</v>
      </c>
      <c r="I181" s="12" t="s">
        <v>5858</v>
      </c>
      <c r="J181" s="12" t="s">
        <v>4066</v>
      </c>
      <c r="K181" s="12" t="s">
        <v>5864</v>
      </c>
      <c r="L181" s="12" t="s">
        <v>6655</v>
      </c>
      <c r="M181" s="12" t="s">
        <v>1959</v>
      </c>
      <c r="N181" s="12" t="s">
        <v>6656</v>
      </c>
      <c r="O181" s="12" t="s">
        <v>1792</v>
      </c>
      <c r="P181" s="12" t="s">
        <v>1526</v>
      </c>
      <c r="Q181" s="12" t="s">
        <v>1526</v>
      </c>
      <c r="R181" s="12" t="s">
        <v>1526</v>
      </c>
      <c r="S181" s="12" t="s">
        <v>1526</v>
      </c>
      <c r="T181" s="12" t="s">
        <v>1969</v>
      </c>
      <c r="U181" s="12" t="s">
        <v>1526</v>
      </c>
      <c r="V181" s="12" t="s">
        <v>1974</v>
      </c>
      <c r="W181" s="19" t="s">
        <v>6657</v>
      </c>
      <c r="X181" s="19" t="s">
        <v>6658</v>
      </c>
      <c r="Y181" s="19" t="s">
        <v>6659</v>
      </c>
      <c r="Z181" s="19" t="s">
        <v>6660</v>
      </c>
      <c r="AA181" s="20">
        <v>8.0</v>
      </c>
      <c r="AB181" s="19" t="s">
        <v>4070</v>
      </c>
      <c r="AC181" s="19" t="s">
        <v>4071</v>
      </c>
      <c r="AD181" s="19" t="s">
        <v>1290</v>
      </c>
      <c r="AE181" s="19" t="s">
        <v>4072</v>
      </c>
      <c r="AF181" s="19" t="s">
        <v>4073</v>
      </c>
    </row>
  </sheetData>
  <mergeCells count="2">
    <mergeCell ref="A1:F1"/>
    <mergeCell ref="A2:F2"/>
  </mergeCells>
  <dataValidations>
    <dataValidation allowBlank="1" showDropDown="1" sqref="A4:Z181"/>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7.63"/>
    <col customWidth="1" min="2" max="4" width="82.63"/>
    <col customWidth="1" min="5" max="5" width="70.75"/>
  </cols>
  <sheetData>
    <row r="1" ht="36.0" customHeight="1">
      <c r="A1" s="9" t="s">
        <v>1545</v>
      </c>
    </row>
    <row r="2" ht="36.0" customHeight="1">
      <c r="A2" s="9" t="s">
        <v>1552</v>
      </c>
    </row>
    <row r="3" ht="22.5" customHeight="1">
      <c r="A3" s="11" t="s">
        <v>1558</v>
      </c>
      <c r="B3" s="11" t="s">
        <v>1577</v>
      </c>
      <c r="C3" s="11" t="s">
        <v>1579</v>
      </c>
      <c r="D3" s="11" t="s">
        <v>1583</v>
      </c>
      <c r="E3" s="11" t="s">
        <v>1591</v>
      </c>
    </row>
    <row r="4" ht="72.0" customHeight="1">
      <c r="A4" s="12" t="s">
        <v>1598</v>
      </c>
      <c r="B4" s="12" t="s">
        <v>1605</v>
      </c>
      <c r="C4" s="12" t="s">
        <v>1608</v>
      </c>
      <c r="D4" s="12" t="s">
        <v>1613</v>
      </c>
      <c r="E4" s="12" t="s">
        <v>1617</v>
      </c>
    </row>
    <row r="5" ht="42.0" customHeight="1">
      <c r="A5" s="12" t="s">
        <v>1632</v>
      </c>
      <c r="B5" s="12" t="s">
        <v>1634</v>
      </c>
      <c r="C5" s="12" t="s">
        <v>1639</v>
      </c>
      <c r="D5" s="12" t="s">
        <v>1643</v>
      </c>
      <c r="E5" s="12" t="s">
        <v>1617</v>
      </c>
    </row>
    <row r="6" ht="42.0" customHeight="1">
      <c r="A6" s="12" t="s">
        <v>1653</v>
      </c>
      <c r="B6" s="12" t="s">
        <v>1657</v>
      </c>
      <c r="C6" s="12" t="s">
        <v>1659</v>
      </c>
      <c r="D6" s="12" t="s">
        <v>1663</v>
      </c>
      <c r="E6" s="12" t="s">
        <v>1617</v>
      </c>
    </row>
    <row r="7" ht="57.0" customHeight="1">
      <c r="A7" s="12" t="s">
        <v>1667</v>
      </c>
      <c r="B7" s="12" t="s">
        <v>1670</v>
      </c>
      <c r="C7" s="12" t="s">
        <v>1674</v>
      </c>
      <c r="D7" s="12" t="s">
        <v>1680</v>
      </c>
      <c r="E7" s="12" t="s">
        <v>1617</v>
      </c>
    </row>
    <row r="8" ht="42.0" customHeight="1">
      <c r="A8" s="12" t="s">
        <v>1689</v>
      </c>
      <c r="B8" s="12" t="s">
        <v>1670</v>
      </c>
      <c r="C8" s="12" t="s">
        <v>1696</v>
      </c>
      <c r="D8" s="12" t="s">
        <v>1698</v>
      </c>
      <c r="E8" s="12" t="s">
        <v>1617</v>
      </c>
    </row>
    <row r="9" ht="42.0" customHeight="1">
      <c r="A9" s="12" t="s">
        <v>1711</v>
      </c>
      <c r="B9" s="12" t="s">
        <v>1717</v>
      </c>
      <c r="C9" s="12" t="s">
        <v>1722</v>
      </c>
      <c r="D9" s="12" t="s">
        <v>1728</v>
      </c>
      <c r="E9" s="12" t="s">
        <v>1617</v>
      </c>
    </row>
    <row r="10" ht="42.0" customHeight="1">
      <c r="A10" s="12" t="s">
        <v>1741</v>
      </c>
      <c r="B10" s="12" t="s">
        <v>1670</v>
      </c>
      <c r="C10" s="12" t="s">
        <v>1749</v>
      </c>
      <c r="D10" s="12" t="s">
        <v>1752</v>
      </c>
      <c r="E10" s="12" t="s">
        <v>1617</v>
      </c>
    </row>
    <row r="11" ht="42.0" customHeight="1">
      <c r="A11" s="12" t="s">
        <v>1764</v>
      </c>
      <c r="B11" s="12" t="s">
        <v>1670</v>
      </c>
      <c r="C11" s="12" t="s">
        <v>1772</v>
      </c>
      <c r="D11" s="12" t="s">
        <v>1778</v>
      </c>
      <c r="E11" s="12" t="s">
        <v>1617</v>
      </c>
    </row>
    <row r="12" ht="42.0" customHeight="1">
      <c r="A12" s="12" t="s">
        <v>1786</v>
      </c>
      <c r="B12" s="12" t="s">
        <v>1787</v>
      </c>
      <c r="C12" s="12" t="s">
        <v>1789</v>
      </c>
      <c r="D12" s="12" t="s">
        <v>1791</v>
      </c>
      <c r="E12" s="12" t="s">
        <v>1617</v>
      </c>
    </row>
    <row r="13" ht="42.0" customHeight="1">
      <c r="A13" s="12" t="s">
        <v>1793</v>
      </c>
      <c r="B13" s="12" t="s">
        <v>1670</v>
      </c>
      <c r="C13" s="12" t="s">
        <v>1794</v>
      </c>
      <c r="D13" s="12" t="s">
        <v>1795</v>
      </c>
      <c r="E13" s="12" t="s">
        <v>1617</v>
      </c>
    </row>
    <row r="14" ht="42.0" customHeight="1">
      <c r="A14" s="12" t="s">
        <v>1796</v>
      </c>
      <c r="B14" s="12" t="s">
        <v>1670</v>
      </c>
      <c r="C14" s="12" t="s">
        <v>1797</v>
      </c>
      <c r="D14" s="12" t="s">
        <v>1799</v>
      </c>
      <c r="E14" s="12" t="s">
        <v>1617</v>
      </c>
    </row>
    <row r="15" ht="57.0" customHeight="1">
      <c r="A15" s="12" t="s">
        <v>1801</v>
      </c>
      <c r="B15" s="12" t="s">
        <v>1802</v>
      </c>
      <c r="C15" s="12" t="s">
        <v>1803</v>
      </c>
      <c r="D15" s="12" t="s">
        <v>1804</v>
      </c>
      <c r="E15" s="12" t="s">
        <v>1805</v>
      </c>
    </row>
    <row r="16" ht="57.0" customHeight="1">
      <c r="A16" s="12" t="s">
        <v>1806</v>
      </c>
      <c r="B16" s="12" t="s">
        <v>1808</v>
      </c>
      <c r="C16" s="12" t="s">
        <v>1810</v>
      </c>
      <c r="D16" s="12" t="s">
        <v>1804</v>
      </c>
      <c r="E16" s="12" t="s">
        <v>1805</v>
      </c>
    </row>
    <row r="17" ht="57.0" customHeight="1">
      <c r="A17" s="12" t="s">
        <v>1813</v>
      </c>
      <c r="B17" s="12" t="s">
        <v>1670</v>
      </c>
      <c r="C17" s="12" t="s">
        <v>1814</v>
      </c>
      <c r="D17" s="12" t="s">
        <v>1804</v>
      </c>
      <c r="E17" s="12" t="s">
        <v>1805</v>
      </c>
    </row>
    <row r="18" ht="57.0" customHeight="1">
      <c r="A18" s="12" t="s">
        <v>1816</v>
      </c>
      <c r="B18" s="12" t="s">
        <v>1817</v>
      </c>
      <c r="C18" s="12" t="s">
        <v>1818</v>
      </c>
      <c r="D18" s="12" t="s">
        <v>1804</v>
      </c>
      <c r="E18" s="12" t="s">
        <v>1805</v>
      </c>
    </row>
    <row r="19" ht="57.0" customHeight="1">
      <c r="A19" s="12" t="s">
        <v>1820</v>
      </c>
      <c r="B19" s="12" t="s">
        <v>1670</v>
      </c>
      <c r="C19" s="12" t="s">
        <v>1823</v>
      </c>
      <c r="D19" s="12" t="s">
        <v>1804</v>
      </c>
      <c r="E19" s="12" t="s">
        <v>1805</v>
      </c>
    </row>
    <row r="20" ht="57.0" customHeight="1">
      <c r="A20" s="12" t="s">
        <v>1825</v>
      </c>
      <c r="B20" s="12" t="s">
        <v>1670</v>
      </c>
      <c r="C20" s="12" t="s">
        <v>1827</v>
      </c>
      <c r="D20" s="12" t="s">
        <v>1804</v>
      </c>
      <c r="E20" s="12" t="s">
        <v>1805</v>
      </c>
    </row>
    <row r="21" ht="57.0" customHeight="1">
      <c r="A21" s="12" t="s">
        <v>1828</v>
      </c>
      <c r="B21" s="12" t="s">
        <v>1829</v>
      </c>
      <c r="C21" s="12" t="s">
        <v>1830</v>
      </c>
      <c r="D21" s="12" t="s">
        <v>1804</v>
      </c>
      <c r="E21" s="12" t="s">
        <v>1805</v>
      </c>
    </row>
    <row r="22" ht="120.0" customHeight="1">
      <c r="A22" s="21" t="s">
        <v>1834</v>
      </c>
      <c r="B22" s="21" t="s">
        <v>1836</v>
      </c>
      <c r="C22" s="21" t="s">
        <v>1837</v>
      </c>
      <c r="D22" s="21" t="s">
        <v>1838</v>
      </c>
      <c r="E22" s="21" t="s">
        <v>1840</v>
      </c>
    </row>
    <row r="23" ht="120.0" customHeight="1">
      <c r="A23" s="21" t="s">
        <v>1843</v>
      </c>
      <c r="B23" s="21" t="s">
        <v>1845</v>
      </c>
      <c r="C23" s="21" t="s">
        <v>1847</v>
      </c>
      <c r="D23" s="21" t="s">
        <v>1849</v>
      </c>
      <c r="E23" s="21" t="s">
        <v>1840</v>
      </c>
    </row>
    <row r="24">
      <c r="A24" s="16" t="s">
        <v>1851</v>
      </c>
      <c r="B24" s="16" t="s">
        <v>1852</v>
      </c>
      <c r="C24" s="16" t="s">
        <v>1855</v>
      </c>
      <c r="D24" s="16" t="s">
        <v>1856</v>
      </c>
      <c r="E24" s="16" t="s">
        <v>1857</v>
      </c>
    </row>
  </sheetData>
  <mergeCells count="2">
    <mergeCell ref="A1:E1"/>
    <mergeCell ref="A2:E2"/>
  </mergeCells>
  <dataValidations>
    <dataValidation allowBlank="1" showDropDown="1" sqref="A4:E23"/>
  </dataValidations>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1.38"/>
    <col customWidth="1" min="2" max="2" width="23.88"/>
    <col customWidth="1" min="3" max="3" width="17.63"/>
    <col customWidth="1" min="4" max="4" width="21.38"/>
    <col customWidth="1" min="5" max="5" width="37.63"/>
    <col customWidth="1" min="6" max="6" width="33.88"/>
    <col customWidth="1" min="7" max="7" width="28.88"/>
    <col customWidth="1" min="8" max="8" width="33.88"/>
    <col customWidth="1" min="9" max="9" width="45.13"/>
    <col customWidth="1" min="10" max="10" width="47.63"/>
    <col customWidth="1" min="11" max="11" width="37.63"/>
    <col customWidth="1" min="12" max="12" width="62.63"/>
    <col customWidth="1" min="13" max="13" width="45.13"/>
    <col customWidth="1" min="14" max="14" width="52.63"/>
    <col customWidth="1" min="15" max="15" width="47.63"/>
    <col customWidth="1" min="16" max="17" width="55.13"/>
    <col customWidth="1" min="18" max="18" width="25.13"/>
    <col customWidth="1" min="19" max="19" width="47.63"/>
    <col customWidth="1" min="20" max="20" width="37.63"/>
    <col customWidth="1" min="21" max="21" width="20.13"/>
    <col customWidth="1" min="22" max="22" width="53.88"/>
    <col customWidth="1" min="23" max="23" width="62.63"/>
    <col customWidth="1" min="24" max="24" width="45.13"/>
    <col customWidth="1" min="25" max="25" width="70.13"/>
    <col customWidth="1" min="26" max="26" width="62.63"/>
  </cols>
  <sheetData>
    <row r="1" ht="24.0" customHeight="1">
      <c r="A1" s="22" t="s">
        <v>1864</v>
      </c>
      <c r="I1" s="24" t="s">
        <v>1526</v>
      </c>
      <c r="J1" s="24" t="s">
        <v>1526</v>
      </c>
      <c r="K1" s="24" t="s">
        <v>1526</v>
      </c>
      <c r="L1" s="24" t="s">
        <v>1526</v>
      </c>
      <c r="M1" s="24" t="s">
        <v>1526</v>
      </c>
      <c r="N1" s="24" t="s">
        <v>1526</v>
      </c>
      <c r="O1" s="24" t="s">
        <v>1526</v>
      </c>
      <c r="P1" s="24" t="s">
        <v>1526</v>
      </c>
      <c r="Q1" s="24" t="s">
        <v>1526</v>
      </c>
      <c r="R1" s="24" t="s">
        <v>1526</v>
      </c>
      <c r="S1" s="24" t="s">
        <v>1526</v>
      </c>
      <c r="T1" s="24" t="s">
        <v>1526</v>
      </c>
      <c r="U1" s="24"/>
      <c r="V1" s="24"/>
      <c r="W1" s="24"/>
      <c r="X1" s="24"/>
      <c r="Y1" s="24"/>
      <c r="Z1" s="24"/>
    </row>
    <row r="2" ht="33.0" customHeight="1">
      <c r="A2" s="27" t="s">
        <v>1873</v>
      </c>
      <c r="I2" s="24" t="s">
        <v>1526</v>
      </c>
      <c r="J2" s="24" t="s">
        <v>1526</v>
      </c>
      <c r="K2" s="24" t="s">
        <v>1526</v>
      </c>
      <c r="L2" s="24" t="s">
        <v>1526</v>
      </c>
      <c r="M2" s="24" t="s">
        <v>1526</v>
      </c>
      <c r="N2" s="24" t="s">
        <v>1526</v>
      </c>
      <c r="O2" s="24" t="s">
        <v>1526</v>
      </c>
      <c r="P2" s="24" t="s">
        <v>1526</v>
      </c>
      <c r="Q2" s="24" t="s">
        <v>1526</v>
      </c>
      <c r="R2" s="24" t="s">
        <v>1526</v>
      </c>
      <c r="S2" s="24" t="s">
        <v>1526</v>
      </c>
      <c r="T2" s="24" t="s">
        <v>1526</v>
      </c>
      <c r="U2" s="24"/>
      <c r="V2" s="24"/>
      <c r="W2" s="24"/>
      <c r="X2" s="24"/>
      <c r="Y2" s="24"/>
      <c r="Z2" s="24"/>
    </row>
    <row r="3" ht="33.0" customHeight="1">
      <c r="A3" s="27" t="s">
        <v>1875</v>
      </c>
      <c r="I3" s="24" t="s">
        <v>1526</v>
      </c>
      <c r="J3" s="24" t="s">
        <v>1526</v>
      </c>
      <c r="K3" s="24" t="s">
        <v>1526</v>
      </c>
      <c r="L3" s="24" t="s">
        <v>1526</v>
      </c>
      <c r="M3" s="24" t="s">
        <v>1526</v>
      </c>
      <c r="N3" s="24" t="s">
        <v>1526</v>
      </c>
      <c r="O3" s="24" t="s">
        <v>1526</v>
      </c>
      <c r="P3" s="24" t="s">
        <v>1526</v>
      </c>
      <c r="Q3" s="24" t="s">
        <v>1526</v>
      </c>
      <c r="R3" s="24" t="s">
        <v>1526</v>
      </c>
      <c r="S3" s="24" t="s">
        <v>1526</v>
      </c>
      <c r="T3" s="24" t="s">
        <v>1526</v>
      </c>
      <c r="U3" s="24"/>
      <c r="V3" s="24"/>
      <c r="W3" s="24"/>
      <c r="X3" s="24"/>
      <c r="Y3" s="24"/>
      <c r="Z3" s="24"/>
    </row>
    <row r="4" ht="33.0" customHeight="1">
      <c r="A4" s="27" t="s">
        <v>1886</v>
      </c>
      <c r="I4" s="24" t="s">
        <v>1526</v>
      </c>
      <c r="J4" s="24" t="s">
        <v>1526</v>
      </c>
      <c r="K4" s="24" t="s">
        <v>1526</v>
      </c>
      <c r="L4" s="24" t="s">
        <v>1526</v>
      </c>
      <c r="M4" s="24" t="s">
        <v>1526</v>
      </c>
      <c r="N4" s="24" t="s">
        <v>1526</v>
      </c>
      <c r="O4" s="24" t="s">
        <v>1526</v>
      </c>
      <c r="P4" s="24" t="s">
        <v>1526</v>
      </c>
      <c r="Q4" s="24" t="s">
        <v>1526</v>
      </c>
      <c r="R4" s="24" t="s">
        <v>1526</v>
      </c>
      <c r="S4" s="24" t="s">
        <v>1526</v>
      </c>
      <c r="T4" s="24" t="s">
        <v>1526</v>
      </c>
      <c r="U4" s="24"/>
      <c r="V4" s="24"/>
      <c r="W4" s="24"/>
      <c r="X4" s="24"/>
      <c r="Y4" s="24"/>
      <c r="Z4" s="24"/>
    </row>
    <row r="5" ht="52.5" customHeight="1">
      <c r="A5" s="31" t="s">
        <v>1887</v>
      </c>
      <c r="B5" s="32" t="s">
        <v>1888</v>
      </c>
      <c r="C5" s="32" t="s">
        <v>1890</v>
      </c>
      <c r="D5" s="32" t="s">
        <v>1891</v>
      </c>
      <c r="E5" s="32" t="s">
        <v>1580</v>
      </c>
      <c r="F5" s="32" t="s">
        <v>1892</v>
      </c>
      <c r="G5" s="32" t="s">
        <v>1894</v>
      </c>
      <c r="H5" s="32" t="s">
        <v>1895</v>
      </c>
      <c r="I5" s="32" t="s">
        <v>1896</v>
      </c>
      <c r="J5" s="32" t="s">
        <v>1897</v>
      </c>
      <c r="K5" s="32" t="s">
        <v>1899</v>
      </c>
      <c r="L5" s="32" t="s">
        <v>1900</v>
      </c>
      <c r="M5" s="32" t="s">
        <v>1901</v>
      </c>
      <c r="N5" s="32" t="s">
        <v>1902</v>
      </c>
      <c r="O5" s="32" t="s">
        <v>1903</v>
      </c>
      <c r="P5" s="32" t="s">
        <v>1904</v>
      </c>
      <c r="Q5" s="32" t="s">
        <v>1906</v>
      </c>
      <c r="R5" s="32" t="s">
        <v>1907</v>
      </c>
      <c r="S5" s="32" t="s">
        <v>1908</v>
      </c>
      <c r="T5" s="32" t="s">
        <v>1909</v>
      </c>
      <c r="U5" s="31" t="s">
        <v>1692</v>
      </c>
      <c r="V5" s="31" t="s">
        <v>1265</v>
      </c>
      <c r="W5" s="31" t="s">
        <v>1266</v>
      </c>
      <c r="X5" s="31" t="s">
        <v>1268</v>
      </c>
      <c r="Y5" s="31" t="s">
        <v>1270</v>
      </c>
      <c r="Z5" s="31" t="s">
        <v>1272</v>
      </c>
    </row>
    <row r="6" ht="180.0" customHeight="1">
      <c r="A6" s="33" t="s">
        <v>1910</v>
      </c>
      <c r="B6" s="24" t="s">
        <v>1911</v>
      </c>
      <c r="C6" s="24" t="s">
        <v>701</v>
      </c>
      <c r="D6" s="24" t="s">
        <v>1912</v>
      </c>
      <c r="E6" s="24" t="s">
        <v>702</v>
      </c>
      <c r="F6" s="24" t="s">
        <v>1915</v>
      </c>
      <c r="G6" s="24" t="s">
        <v>1916</v>
      </c>
      <c r="H6" s="24" t="s">
        <v>1918</v>
      </c>
      <c r="I6" s="27" t="s">
        <v>1919</v>
      </c>
      <c r="J6" s="27" t="s">
        <v>1927</v>
      </c>
      <c r="K6" s="27" t="s">
        <v>1936</v>
      </c>
      <c r="L6" s="27" t="s">
        <v>1944</v>
      </c>
      <c r="M6" s="24" t="s">
        <v>1945</v>
      </c>
      <c r="N6" s="27" t="s">
        <v>1947</v>
      </c>
      <c r="O6" s="27" t="s">
        <v>1950</v>
      </c>
      <c r="P6" s="27" t="s">
        <v>1952</v>
      </c>
      <c r="Q6" s="27" t="s">
        <v>1960</v>
      </c>
      <c r="R6" s="24" t="s">
        <v>1961</v>
      </c>
      <c r="S6" s="24" t="s">
        <v>1962</v>
      </c>
      <c r="T6" s="27" t="s">
        <v>1964</v>
      </c>
      <c r="U6" s="36">
        <v>15.0</v>
      </c>
      <c r="V6" s="27" t="s">
        <v>1966</v>
      </c>
      <c r="W6" s="27" t="s">
        <v>1967</v>
      </c>
      <c r="X6" s="27" t="s">
        <v>1968</v>
      </c>
      <c r="Y6" s="27" t="s">
        <v>1970</v>
      </c>
      <c r="Z6" s="27" t="s">
        <v>1972</v>
      </c>
    </row>
    <row r="7">
      <c r="A7" s="33" t="s">
        <v>1973</v>
      </c>
      <c r="B7" s="24" t="s">
        <v>1911</v>
      </c>
      <c r="C7" s="24" t="s">
        <v>414</v>
      </c>
      <c r="D7" s="24" t="s">
        <v>1975</v>
      </c>
      <c r="E7" s="24" t="s">
        <v>1738</v>
      </c>
      <c r="F7" s="24" t="s">
        <v>1976</v>
      </c>
      <c r="G7" s="24" t="s">
        <v>1978</v>
      </c>
      <c r="H7" s="24" t="s">
        <v>1979</v>
      </c>
      <c r="I7" s="27" t="s">
        <v>1981</v>
      </c>
      <c r="J7" s="27" t="s">
        <v>1989</v>
      </c>
      <c r="K7" s="27" t="s">
        <v>1992</v>
      </c>
      <c r="L7" s="27" t="s">
        <v>1994</v>
      </c>
      <c r="M7" s="24" t="s">
        <v>1768</v>
      </c>
      <c r="N7" s="27" t="s">
        <v>1999</v>
      </c>
      <c r="O7" s="27" t="s">
        <v>2001</v>
      </c>
      <c r="P7" s="27" t="s">
        <v>2003</v>
      </c>
      <c r="Q7" s="27" t="s">
        <v>2010</v>
      </c>
      <c r="R7" s="37" t="str">
        <f>IF(COUNTIF(Catalogue!$A$4:$A$181,"F020")=1,HYPERLINK("https://docs.google.com/spreadsheets/d/1BHaGJHkXxf_UfZdyTKF2zrWNFzIP4IvhaqFMj-83BjU/edit#gid=214001001&amp;range=A"&amp;(MATCH("F020",Catalogue!$A$4:$A$181,0)+3),"F020"),IF(COUNTIF(Catalogue!$A$4:$A$181,"F020")=0,"MISSING CATALOGUE ID: F020","DUPLICATE CATALOGUE ID: F020"))</f>
        <v>F020</v>
      </c>
      <c r="S7" s="27" t="s">
        <v>2018</v>
      </c>
      <c r="T7" s="27" t="s">
        <v>2019</v>
      </c>
      <c r="U7" s="36">
        <v>58.0</v>
      </c>
      <c r="V7" s="27" t="s">
        <v>1819</v>
      </c>
      <c r="W7" s="27" t="s">
        <v>1821</v>
      </c>
      <c r="X7" s="27" t="s">
        <v>1822</v>
      </c>
      <c r="Y7" s="27" t="s">
        <v>1824</v>
      </c>
      <c r="Z7" s="27" t="s">
        <v>1826</v>
      </c>
    </row>
    <row r="8" ht="225.0" customHeight="1">
      <c r="A8" s="24" t="s">
        <v>1526</v>
      </c>
      <c r="B8" s="24" t="s">
        <v>2028</v>
      </c>
      <c r="C8" s="24" t="s">
        <v>544</v>
      </c>
      <c r="D8" s="24" t="s">
        <v>1975</v>
      </c>
      <c r="E8" s="24" t="s">
        <v>1832</v>
      </c>
      <c r="F8" s="24" t="s">
        <v>2030</v>
      </c>
      <c r="G8" s="24" t="s">
        <v>2031</v>
      </c>
      <c r="H8" s="24" t="s">
        <v>2032</v>
      </c>
      <c r="I8" s="24" t="s">
        <v>2034</v>
      </c>
      <c r="J8" s="27" t="s">
        <v>2040</v>
      </c>
      <c r="K8" s="27" t="s">
        <v>2043</v>
      </c>
      <c r="L8" s="24" t="s">
        <v>1839</v>
      </c>
      <c r="M8" s="24" t="s">
        <v>1841</v>
      </c>
      <c r="N8" s="27" t="s">
        <v>2052</v>
      </c>
      <c r="O8" s="27" t="s">
        <v>2055</v>
      </c>
      <c r="P8" s="24" t="s">
        <v>2056</v>
      </c>
      <c r="Q8" s="27" t="s">
        <v>2065</v>
      </c>
      <c r="R8" s="37" t="str">
        <f>IF(COUNTIF(Catalogue!$A$4:$A$181,"F016")=1,HYPERLINK("https://docs.google.com/spreadsheets/d/1BHaGJHkXxf_UfZdyTKF2zrWNFzIP4IvhaqFMj-83BjU/edit#gid=214001001&amp;range=A"&amp;(MATCH("F016",Catalogue!$A$4:$A$181,0)+3),"F016"),IF(COUNTIF(Catalogue!$A$4:$A$181,"F016")=0,"MISSING CATALOGUE ID: F016","DUPLICATE CATALOGUE ID: F016"))</f>
        <v>F016</v>
      </c>
      <c r="S8" s="24" t="s">
        <v>1844</v>
      </c>
      <c r="T8" s="24" t="s">
        <v>2071</v>
      </c>
      <c r="U8" s="36">
        <v>60.0</v>
      </c>
      <c r="V8" s="27" t="s">
        <v>1334</v>
      </c>
      <c r="W8" s="27" t="s">
        <v>1867</v>
      </c>
      <c r="X8" s="27" t="s">
        <v>1869</v>
      </c>
      <c r="Y8" s="27" t="s">
        <v>1871</v>
      </c>
      <c r="Z8" s="27" t="s">
        <v>1347</v>
      </c>
    </row>
    <row r="9">
      <c r="A9" s="33" t="s">
        <v>2083</v>
      </c>
      <c r="B9" s="24" t="s">
        <v>1911</v>
      </c>
      <c r="C9" s="24" t="s">
        <v>503</v>
      </c>
      <c r="D9" s="24" t="s">
        <v>1975</v>
      </c>
      <c r="E9" s="24" t="s">
        <v>1893</v>
      </c>
      <c r="F9" s="24" t="s">
        <v>2087</v>
      </c>
      <c r="G9" s="24" t="s">
        <v>1978</v>
      </c>
      <c r="H9" s="24" t="s">
        <v>2088</v>
      </c>
      <c r="I9" s="27" t="s">
        <v>2090</v>
      </c>
      <c r="J9" s="27" t="s">
        <v>2091</v>
      </c>
      <c r="K9" s="27" t="s">
        <v>2094</v>
      </c>
      <c r="L9" s="24" t="s">
        <v>2095</v>
      </c>
      <c r="M9" s="24" t="s">
        <v>1920</v>
      </c>
      <c r="N9" s="24" t="s">
        <v>2096</v>
      </c>
      <c r="O9" s="27" t="s">
        <v>2099</v>
      </c>
      <c r="P9" s="27" t="s">
        <v>2100</v>
      </c>
      <c r="Q9" s="27" t="s">
        <v>2102</v>
      </c>
      <c r="R9" s="37" t="str">
        <f>IF(COUNTIF(Catalogue!$A$4:$A$181,"F018")=1,HYPERLINK("https://docs.google.com/spreadsheets/d/1BHaGJHkXxf_UfZdyTKF2zrWNFzIP4IvhaqFMj-83BjU/edit#gid=214001001&amp;range=A"&amp;(MATCH("F018",Catalogue!$A$4:$A$181,0)+3),"F018"),IF(COUNTIF(Catalogue!$A$4:$A$181,"F018")=0,"MISSING CATALOGUE ID: F018","DUPLICATE CATALOGUE ID: F018"))</f>
        <v>F018</v>
      </c>
      <c r="S9" s="24" t="s">
        <v>1922</v>
      </c>
      <c r="T9" s="27" t="s">
        <v>2116</v>
      </c>
      <c r="U9" s="36">
        <v>15.0</v>
      </c>
      <c r="V9" s="27" t="s">
        <v>1939</v>
      </c>
      <c r="W9" s="27" t="s">
        <v>1940</v>
      </c>
      <c r="X9" s="27" t="s">
        <v>1941</v>
      </c>
      <c r="Y9" s="27" t="s">
        <v>1942</v>
      </c>
      <c r="Z9" s="27" t="s">
        <v>1943</v>
      </c>
    </row>
    <row r="10">
      <c r="A10" s="33" t="s">
        <v>2083</v>
      </c>
      <c r="B10" s="24" t="s">
        <v>2028</v>
      </c>
      <c r="C10" s="24" t="s">
        <v>2017</v>
      </c>
      <c r="D10" s="24" t="s">
        <v>1975</v>
      </c>
      <c r="E10" s="24" t="s">
        <v>2021</v>
      </c>
      <c r="F10" s="24" t="s">
        <v>2087</v>
      </c>
      <c r="G10" s="24" t="s">
        <v>2031</v>
      </c>
      <c r="H10" s="24" t="s">
        <v>2088</v>
      </c>
      <c r="I10" s="27" t="s">
        <v>2124</v>
      </c>
      <c r="J10" s="27" t="s">
        <v>2126</v>
      </c>
      <c r="K10" s="27" t="s">
        <v>2127</v>
      </c>
      <c r="L10" s="27" t="s">
        <v>2128</v>
      </c>
      <c r="M10" s="27" t="s">
        <v>2130</v>
      </c>
      <c r="N10" s="27" t="s">
        <v>2132</v>
      </c>
      <c r="O10" s="27" t="s">
        <v>2133</v>
      </c>
      <c r="P10" s="27" t="s">
        <v>2134</v>
      </c>
      <c r="Q10" s="27" t="s">
        <v>2136</v>
      </c>
      <c r="R10" s="37" t="str">
        <f>IF(COUNTIF(Catalogue!$A$4:$A$181,"C05")=1,HYPERLINK("https://docs.google.com/spreadsheets/d/1BHaGJHkXxf_UfZdyTKF2zrWNFzIP4IvhaqFMj-83BjU/edit#gid=214001001&amp;range=A"&amp;(MATCH("C05",Catalogue!$A$4:$A$181,0)+3),"C05"),IF(COUNTIF(Catalogue!$A$4:$A$181,"C05")=0,"MISSING CATALOGUE ID: C05","DUPLICATE CATALOGUE ID: C05"))</f>
        <v>C05</v>
      </c>
      <c r="S10" s="24" t="s">
        <v>1922</v>
      </c>
      <c r="T10" s="27" t="s">
        <v>2146</v>
      </c>
      <c r="U10" s="36">
        <v>15.0</v>
      </c>
      <c r="V10" s="27" t="s">
        <v>1939</v>
      </c>
      <c r="W10" s="27" t="s">
        <v>1940</v>
      </c>
      <c r="X10" s="27" t="s">
        <v>2054</v>
      </c>
      <c r="Y10" s="27" t="s">
        <v>1942</v>
      </c>
      <c r="Z10" s="27" t="s">
        <v>1943</v>
      </c>
    </row>
    <row r="11">
      <c r="A11" s="33" t="s">
        <v>2083</v>
      </c>
      <c r="B11" s="27" t="s">
        <v>2151</v>
      </c>
      <c r="C11" s="24" t="s">
        <v>1946</v>
      </c>
      <c r="D11" s="24" t="s">
        <v>1975</v>
      </c>
      <c r="E11" s="24" t="s">
        <v>1949</v>
      </c>
      <c r="F11" s="24" t="s">
        <v>2087</v>
      </c>
      <c r="G11" s="24" t="s">
        <v>2031</v>
      </c>
      <c r="H11" s="24" t="s">
        <v>2088</v>
      </c>
      <c r="I11" s="27" t="s">
        <v>2153</v>
      </c>
      <c r="J11" s="27" t="s">
        <v>2154</v>
      </c>
      <c r="K11" s="27" t="s">
        <v>2155</v>
      </c>
      <c r="L11" s="24" t="s">
        <v>1954</v>
      </c>
      <c r="M11" s="24" t="s">
        <v>1955</v>
      </c>
      <c r="N11" s="24" t="s">
        <v>2156</v>
      </c>
      <c r="O11" s="27" t="s">
        <v>2158</v>
      </c>
      <c r="P11" s="27" t="s">
        <v>2160</v>
      </c>
      <c r="Q11" s="27" t="s">
        <v>2161</v>
      </c>
      <c r="R11" s="37" t="str">
        <f>IF(COUNTIF(Catalogue!$A$4:$A$181,"M-ROUTED-FIELD")=1,HYPERLINK("https://docs.google.com/spreadsheets/d/1BHaGJHkXxf_UfZdyTKF2zrWNFzIP4IvhaqFMj-83BjU/edit#gid=214001001&amp;range=A"&amp;(MATCH("M-ROUTED-FIELD",Catalogue!$A$4:$A$181,0)+3),"M-ROUTED-FIELD"),IF(COUNTIF(Catalogue!$A$4:$A$181,"M-ROUTED-FIELD")=0,"MISSING CATALOGUE ID: M-ROUTED-FIELD","DUPLICATE CATALOGUE ID: M-ROUTED-FIELD"))</f>
        <v>M-ROUTED-FIELD</v>
      </c>
      <c r="S11" s="24" t="s">
        <v>1922</v>
      </c>
      <c r="T11" s="27" t="s">
        <v>2167</v>
      </c>
      <c r="U11" s="36">
        <v>15.0</v>
      </c>
      <c r="V11" s="27" t="s">
        <v>1984</v>
      </c>
      <c r="W11" s="27" t="s">
        <v>1985</v>
      </c>
      <c r="X11" s="27" t="s">
        <v>1986</v>
      </c>
      <c r="Y11" s="27" t="s">
        <v>1987</v>
      </c>
      <c r="Z11" s="27" t="s">
        <v>1988</v>
      </c>
    </row>
    <row r="12">
      <c r="A12" s="33" t="s">
        <v>2083</v>
      </c>
      <c r="B12" s="24" t="s">
        <v>2028</v>
      </c>
      <c r="C12" s="24" t="s">
        <v>1991</v>
      </c>
      <c r="D12" s="24" t="s">
        <v>1975</v>
      </c>
      <c r="E12" s="24" t="s">
        <v>1995</v>
      </c>
      <c r="F12" s="24" t="s">
        <v>2087</v>
      </c>
      <c r="G12" s="24" t="s">
        <v>2031</v>
      </c>
      <c r="H12" s="24" t="s">
        <v>2088</v>
      </c>
      <c r="I12" s="24" t="s">
        <v>2171</v>
      </c>
      <c r="J12" s="27" t="s">
        <v>2173</v>
      </c>
      <c r="K12" s="24" t="s">
        <v>2174</v>
      </c>
      <c r="L12" s="24" t="s">
        <v>1996</v>
      </c>
      <c r="M12" s="24" t="s">
        <v>1998</v>
      </c>
      <c r="N12" s="24" t="s">
        <v>2176</v>
      </c>
      <c r="O12" s="27" t="s">
        <v>2177</v>
      </c>
      <c r="P12" s="24" t="s">
        <v>2179</v>
      </c>
      <c r="Q12" s="24" t="s">
        <v>2181</v>
      </c>
      <c r="R12" s="37" t="str">
        <f>IF(COUNTIF(Catalogue!$A$4:$A$181,"M-SEPARATION")=1,HYPERLINK("https://docs.google.com/spreadsheets/d/1BHaGJHkXxf_UfZdyTKF2zrWNFzIP4IvhaqFMj-83BjU/edit#gid=214001001&amp;range=A"&amp;(MATCH("M-SEPARATION",Catalogue!$A$4:$A$181,0)+3),"M-SEPARATION"),IF(COUNTIF(Catalogue!$A$4:$A$181,"M-SEPARATION")=0,"MISSING CATALOGUE ID: M-SEPARATION","DUPLICATE CATALOGUE ID: M-SEPARATION"))</f>
        <v>M-SEPARATION</v>
      </c>
      <c r="S12" s="24" t="s">
        <v>1922</v>
      </c>
      <c r="T12" s="24" t="s">
        <v>2071</v>
      </c>
      <c r="U12" s="36">
        <v>15.0</v>
      </c>
      <c r="V12" s="27" t="s">
        <v>2012</v>
      </c>
      <c r="W12" s="27" t="s">
        <v>2013</v>
      </c>
      <c r="X12" s="27" t="s">
        <v>2014</v>
      </c>
      <c r="Y12" s="27" t="s">
        <v>2015</v>
      </c>
      <c r="Z12" s="27" t="s">
        <v>2016</v>
      </c>
    </row>
    <row r="13">
      <c r="A13" s="33" t="s">
        <v>2083</v>
      </c>
      <c r="B13" s="24" t="s">
        <v>2028</v>
      </c>
      <c r="C13" s="24" t="s">
        <v>879</v>
      </c>
      <c r="D13" s="24" t="s">
        <v>2190</v>
      </c>
      <c r="E13" s="24" t="s">
        <v>880</v>
      </c>
      <c r="F13" s="24" t="s">
        <v>2087</v>
      </c>
      <c r="G13" s="24" t="s">
        <v>2191</v>
      </c>
      <c r="H13" s="24" t="s">
        <v>2088</v>
      </c>
      <c r="I13" s="24" t="s">
        <v>885</v>
      </c>
      <c r="J13" s="27" t="s">
        <v>2192</v>
      </c>
      <c r="K13" s="27" t="s">
        <v>2193</v>
      </c>
      <c r="L13" s="27" t="s">
        <v>2194</v>
      </c>
      <c r="M13" s="24" t="s">
        <v>1945</v>
      </c>
      <c r="N13" s="27" t="s">
        <v>2196</v>
      </c>
      <c r="O13" s="27" t="s">
        <v>2198</v>
      </c>
      <c r="P13" s="24" t="s">
        <v>2179</v>
      </c>
      <c r="Q13" s="27" t="s">
        <v>2199</v>
      </c>
      <c r="R13" s="24" t="s">
        <v>2201</v>
      </c>
      <c r="S13" s="24" t="s">
        <v>885</v>
      </c>
      <c r="T13" s="24" t="s">
        <v>2203</v>
      </c>
      <c r="U13" s="36">
        <v>22.0</v>
      </c>
      <c r="V13" s="27" t="s">
        <v>2205</v>
      </c>
      <c r="W13" s="27" t="s">
        <v>2192</v>
      </c>
      <c r="X13" s="27" t="s">
        <v>2208</v>
      </c>
      <c r="Y13" s="27" t="s">
        <v>2210</v>
      </c>
      <c r="Z13" s="27" t="s">
        <v>2212</v>
      </c>
    </row>
    <row r="14" ht="150.0" customHeight="1">
      <c r="A14" s="33" t="s">
        <v>2214</v>
      </c>
      <c r="B14" s="24" t="s">
        <v>1911</v>
      </c>
      <c r="C14" s="24" t="s">
        <v>730</v>
      </c>
      <c r="D14" s="24" t="s">
        <v>1912</v>
      </c>
      <c r="E14" s="24" t="s">
        <v>732</v>
      </c>
      <c r="F14" s="24" t="s">
        <v>2216</v>
      </c>
      <c r="G14" s="24" t="s">
        <v>1916</v>
      </c>
      <c r="H14" s="24" t="s">
        <v>2218</v>
      </c>
      <c r="I14" s="27" t="s">
        <v>2219</v>
      </c>
      <c r="J14" s="27" t="s">
        <v>2221</v>
      </c>
      <c r="K14" s="27" t="s">
        <v>2222</v>
      </c>
      <c r="L14" s="24" t="s">
        <v>2223</v>
      </c>
      <c r="M14" s="24" t="s">
        <v>1945</v>
      </c>
      <c r="N14" s="24" t="s">
        <v>2224</v>
      </c>
      <c r="O14" s="27" t="s">
        <v>2225</v>
      </c>
      <c r="P14" s="27" t="s">
        <v>2228</v>
      </c>
      <c r="Q14" s="27" t="s">
        <v>2229</v>
      </c>
      <c r="R14" s="24" t="s">
        <v>2230</v>
      </c>
      <c r="S14" s="24" t="s">
        <v>743</v>
      </c>
      <c r="T14" s="27" t="s">
        <v>2232</v>
      </c>
      <c r="U14" s="36">
        <v>56.0</v>
      </c>
      <c r="V14" s="27" t="s">
        <v>1485</v>
      </c>
      <c r="W14" s="27" t="s">
        <v>2221</v>
      </c>
      <c r="X14" s="27" t="s">
        <v>2234</v>
      </c>
      <c r="Y14" s="27" t="s">
        <v>1490</v>
      </c>
      <c r="Z14" s="27" t="s">
        <v>1491</v>
      </c>
    </row>
    <row r="15" ht="150.0" customHeight="1">
      <c r="A15" s="33" t="s">
        <v>2214</v>
      </c>
      <c r="B15" s="24" t="s">
        <v>2028</v>
      </c>
      <c r="C15" s="24" t="s">
        <v>2060</v>
      </c>
      <c r="D15" s="24" t="s">
        <v>1975</v>
      </c>
      <c r="E15" s="24" t="s">
        <v>2063</v>
      </c>
      <c r="F15" s="24" t="s">
        <v>2216</v>
      </c>
      <c r="G15" s="24" t="s">
        <v>2031</v>
      </c>
      <c r="H15" s="24" t="s">
        <v>2218</v>
      </c>
      <c r="I15" s="24" t="s">
        <v>2171</v>
      </c>
      <c r="J15" s="27" t="s">
        <v>2240</v>
      </c>
      <c r="K15" s="24" t="s">
        <v>2174</v>
      </c>
      <c r="L15" s="24" t="s">
        <v>2068</v>
      </c>
      <c r="M15" s="24" t="s">
        <v>2069</v>
      </c>
      <c r="N15" s="24" t="s">
        <v>2242</v>
      </c>
      <c r="O15" s="27" t="s">
        <v>2243</v>
      </c>
      <c r="P15" s="24" t="s">
        <v>2246</v>
      </c>
      <c r="Q15" s="24" t="s">
        <v>2247</v>
      </c>
      <c r="R15" s="37" t="str">
        <f>IF(COUNTIF(Catalogue!$A$4:$A$181,"M-MAGNETIC-SPAN")=1,HYPERLINK("https://docs.google.com/spreadsheets/d/1BHaGJHkXxf_UfZdyTKF2zrWNFzIP4IvhaqFMj-83BjU/edit#gid=214001001&amp;range=A"&amp;(MATCH("M-MAGNETIC-SPAN",Catalogue!$A$4:$A$181,0)+3),"M-MAGNETIC-SPAN"),IF(COUNTIF(Catalogue!$A$4:$A$181,"M-MAGNETIC-SPAN")=0,"MISSING CATALOGUE ID: M-MAGNETIC-SPAN","DUPLICATE CATALOGUE ID: M-MAGNETIC-SPAN"))</f>
        <v>M-MAGNETIC-SPAN</v>
      </c>
      <c r="S15" s="24" t="s">
        <v>1922</v>
      </c>
      <c r="T15" s="24" t="s">
        <v>2071</v>
      </c>
      <c r="U15" s="36">
        <v>56.0</v>
      </c>
      <c r="V15" s="27" t="s">
        <v>1485</v>
      </c>
      <c r="W15" s="27" t="s">
        <v>2131</v>
      </c>
      <c r="X15" s="27" t="s">
        <v>2135</v>
      </c>
      <c r="Y15" s="27" t="s">
        <v>1490</v>
      </c>
      <c r="Z15" s="27" t="s">
        <v>1491</v>
      </c>
    </row>
    <row r="16" ht="150.0" customHeight="1">
      <c r="A16" s="33" t="s">
        <v>2214</v>
      </c>
      <c r="B16" s="24" t="s">
        <v>2028</v>
      </c>
      <c r="C16" s="24" t="s">
        <v>405</v>
      </c>
      <c r="D16" s="24" t="s">
        <v>2190</v>
      </c>
      <c r="E16" s="24" t="s">
        <v>889</v>
      </c>
      <c r="F16" s="24" t="s">
        <v>2216</v>
      </c>
      <c r="G16" s="24" t="s">
        <v>2191</v>
      </c>
      <c r="H16" s="24" t="s">
        <v>2218</v>
      </c>
      <c r="I16" s="24" t="s">
        <v>894</v>
      </c>
      <c r="J16" s="27" t="s">
        <v>2251</v>
      </c>
      <c r="K16" s="24" t="s">
        <v>2252</v>
      </c>
      <c r="L16" s="24" t="s">
        <v>2253</v>
      </c>
      <c r="M16" s="24" t="s">
        <v>1945</v>
      </c>
      <c r="N16" s="24" t="s">
        <v>2254</v>
      </c>
      <c r="O16" s="27" t="s">
        <v>2243</v>
      </c>
      <c r="P16" s="24" t="s">
        <v>2246</v>
      </c>
      <c r="Q16" s="24" t="s">
        <v>2255</v>
      </c>
      <c r="R16" s="24" t="s">
        <v>2256</v>
      </c>
      <c r="S16" s="24" t="s">
        <v>894</v>
      </c>
      <c r="T16" s="24" t="s">
        <v>2203</v>
      </c>
      <c r="U16" s="36">
        <v>56.0</v>
      </c>
      <c r="V16" s="27" t="s">
        <v>1485</v>
      </c>
      <c r="W16" s="27" t="s">
        <v>2251</v>
      </c>
      <c r="X16" s="27" t="s">
        <v>2135</v>
      </c>
      <c r="Y16" s="27" t="s">
        <v>1490</v>
      </c>
      <c r="Z16" s="27" t="s">
        <v>1491</v>
      </c>
    </row>
    <row r="17">
      <c r="A17" s="33" t="s">
        <v>2257</v>
      </c>
      <c r="B17" s="24" t="s">
        <v>1911</v>
      </c>
      <c r="C17" s="24" t="s">
        <v>2035</v>
      </c>
      <c r="D17" s="24" t="s">
        <v>1975</v>
      </c>
      <c r="E17" s="24" t="s">
        <v>2038</v>
      </c>
      <c r="F17" s="24" t="s">
        <v>2258</v>
      </c>
      <c r="G17" s="24" t="s">
        <v>1978</v>
      </c>
      <c r="H17" s="24" t="s">
        <v>2259</v>
      </c>
      <c r="I17" s="27" t="s">
        <v>2260</v>
      </c>
      <c r="J17" s="27" t="s">
        <v>2263</v>
      </c>
      <c r="K17" s="27" t="s">
        <v>2265</v>
      </c>
      <c r="L17" s="27" t="s">
        <v>2267</v>
      </c>
      <c r="M17" s="27" t="s">
        <v>2269</v>
      </c>
      <c r="N17" s="27" t="s">
        <v>2272</v>
      </c>
      <c r="O17" s="27" t="s">
        <v>2274</v>
      </c>
      <c r="P17" s="27" t="s">
        <v>2275</v>
      </c>
      <c r="Q17" s="27" t="s">
        <v>2278</v>
      </c>
      <c r="R17" s="37" t="str">
        <f>IF(COUNTIF(Catalogue!$A$4:$A$181,"ALG-CHIRP-ELIM")=1,HYPERLINK("https://docs.google.com/spreadsheets/d/1BHaGJHkXxf_UfZdyTKF2zrWNFzIP4IvhaqFMj-83BjU/edit#gid=214001001&amp;range=A"&amp;(MATCH("ALG-CHIRP-ELIM",Catalogue!$A$4:$A$181,0)+3),"ALG-CHIRP-ELIM"),IF(COUNTIF(Catalogue!$A$4:$A$181,"ALG-CHIRP-ELIM")=0,"MISSING CATALOGUE ID: ALG-CHIRP-ELIM","DUPLICATE CATALOGUE ID: ALG-CHIRP-ELIM"))</f>
        <v>ALG-CHIRP-ELIM</v>
      </c>
      <c r="S17" s="24" t="s">
        <v>2183</v>
      </c>
      <c r="T17" s="27" t="s">
        <v>2294</v>
      </c>
      <c r="U17" s="36">
        <v>15.0</v>
      </c>
      <c r="V17" s="27" t="s">
        <v>1389</v>
      </c>
      <c r="W17" s="27" t="s">
        <v>1391</v>
      </c>
      <c r="X17" s="27" t="s">
        <v>2053</v>
      </c>
      <c r="Y17" s="27" t="s">
        <v>1397</v>
      </c>
      <c r="Z17" s="27" t="s">
        <v>1400</v>
      </c>
    </row>
    <row r="18">
      <c r="A18" s="33" t="s">
        <v>2257</v>
      </c>
      <c r="B18" s="27" t="s">
        <v>2151</v>
      </c>
      <c r="C18" s="24" t="s">
        <v>510</v>
      </c>
      <c r="D18" s="24" t="s">
        <v>1975</v>
      </c>
      <c r="E18" s="24" t="s">
        <v>2057</v>
      </c>
      <c r="F18" s="24" t="s">
        <v>2258</v>
      </c>
      <c r="G18" s="24" t="s">
        <v>2031</v>
      </c>
      <c r="H18" s="24" t="s">
        <v>2259</v>
      </c>
      <c r="I18" s="27" t="s">
        <v>2302</v>
      </c>
      <c r="J18" s="27" t="s">
        <v>2304</v>
      </c>
      <c r="K18" s="27" t="s">
        <v>2305</v>
      </c>
      <c r="L18" s="27" t="s">
        <v>2306</v>
      </c>
      <c r="M18" s="24" t="s">
        <v>2287</v>
      </c>
      <c r="N18" s="27" t="s">
        <v>2307</v>
      </c>
      <c r="O18" s="27" t="s">
        <v>2274</v>
      </c>
      <c r="P18" s="27" t="s">
        <v>2308</v>
      </c>
      <c r="Q18" s="27" t="s">
        <v>2309</v>
      </c>
      <c r="R18" s="37" t="str">
        <f>IF(COUNTIF(Catalogue!$A$4:$A$181,"C06")=1,HYPERLINK("https://docs.google.com/spreadsheets/d/1BHaGJHkXxf_UfZdyTKF2zrWNFzIP4IvhaqFMj-83BjU/edit#gid=214001001&amp;range=A"&amp;(MATCH("C06",Catalogue!$A$4:$A$181,0)+3),"C06"),IF(COUNTIF(Catalogue!$A$4:$A$181,"C06")=0,"MISSING CATALOGUE ID: C06","DUPLICATE CATALOGUE ID: C06"))</f>
        <v>C06</v>
      </c>
      <c r="S18" s="24" t="s">
        <v>2297</v>
      </c>
      <c r="T18" s="27" t="s">
        <v>2311</v>
      </c>
      <c r="U18" s="36">
        <v>15.0</v>
      </c>
      <c r="V18" s="27" t="s">
        <v>1389</v>
      </c>
      <c r="W18" s="27" t="s">
        <v>1391</v>
      </c>
      <c r="X18" s="27" t="s">
        <v>2059</v>
      </c>
      <c r="Y18" s="27" t="s">
        <v>1397</v>
      </c>
      <c r="Z18" s="27" t="s">
        <v>1400</v>
      </c>
    </row>
    <row r="19" ht="180.0" customHeight="1">
      <c r="A19" s="33" t="s">
        <v>1973</v>
      </c>
      <c r="B19" s="24" t="s">
        <v>2028</v>
      </c>
      <c r="C19" s="24" t="s">
        <v>729</v>
      </c>
      <c r="D19" s="24" t="s">
        <v>2190</v>
      </c>
      <c r="E19" s="24" t="s">
        <v>731</v>
      </c>
      <c r="F19" s="24" t="s">
        <v>1976</v>
      </c>
      <c r="G19" s="24" t="s">
        <v>2191</v>
      </c>
      <c r="H19" s="24" t="s">
        <v>1979</v>
      </c>
      <c r="I19" s="24" t="s">
        <v>760</v>
      </c>
      <c r="J19" s="27" t="s">
        <v>2320</v>
      </c>
      <c r="K19" s="27" t="s">
        <v>2321</v>
      </c>
      <c r="L19" s="27" t="s">
        <v>2323</v>
      </c>
      <c r="M19" s="24" t="s">
        <v>1945</v>
      </c>
      <c r="N19" s="27" t="s">
        <v>2327</v>
      </c>
      <c r="O19" s="27" t="s">
        <v>2328</v>
      </c>
      <c r="P19" s="24" t="s">
        <v>2329</v>
      </c>
      <c r="Q19" s="27" t="s">
        <v>2331</v>
      </c>
      <c r="R19" s="24" t="s">
        <v>2332</v>
      </c>
      <c r="S19" s="24" t="s">
        <v>760</v>
      </c>
      <c r="T19" s="24" t="s">
        <v>2203</v>
      </c>
      <c r="U19" s="36">
        <v>54.0</v>
      </c>
      <c r="V19" s="27" t="s">
        <v>2334</v>
      </c>
      <c r="W19" s="27" t="s">
        <v>2336</v>
      </c>
      <c r="X19" s="27" t="s">
        <v>2354</v>
      </c>
      <c r="Y19" s="27" t="s">
        <v>2355</v>
      </c>
      <c r="Z19" s="27" t="s">
        <v>2356</v>
      </c>
    </row>
    <row r="20" ht="180.0" customHeight="1">
      <c r="A20" s="33" t="s">
        <v>1973</v>
      </c>
      <c r="B20" s="24" t="s">
        <v>2358</v>
      </c>
      <c r="C20" s="24" t="s">
        <v>2152</v>
      </c>
      <c r="D20" s="24" t="s">
        <v>1975</v>
      </c>
      <c r="E20" s="24" t="s">
        <v>2159</v>
      </c>
      <c r="F20" s="24" t="s">
        <v>1976</v>
      </c>
      <c r="G20" s="24" t="s">
        <v>2031</v>
      </c>
      <c r="H20" s="24" t="s">
        <v>2361</v>
      </c>
      <c r="I20" s="24" t="s">
        <v>2362</v>
      </c>
      <c r="J20" s="27" t="s">
        <v>2364</v>
      </c>
      <c r="K20" s="24" t="s">
        <v>2174</v>
      </c>
      <c r="L20" s="27" t="s">
        <v>2366</v>
      </c>
      <c r="M20" s="24" t="s">
        <v>2348</v>
      </c>
      <c r="N20" s="27" t="s">
        <v>2368</v>
      </c>
      <c r="O20" s="27" t="s">
        <v>2369</v>
      </c>
      <c r="P20" s="24" t="s">
        <v>2329</v>
      </c>
      <c r="Q20" s="27" t="s">
        <v>2372</v>
      </c>
      <c r="R20" s="37" t="str">
        <f>IF(COUNTIF(Catalogue!$A$4:$A$181,"ALG-OPEN-UNIFORM-SQUAREFREE")=1,HYPERLINK("https://docs.google.com/spreadsheets/d/1BHaGJHkXxf_UfZdyTKF2zrWNFzIP4IvhaqFMj-83BjU/edit#gid=214001001&amp;range=A"&amp;(MATCH("ALG-OPEN-UNIFORM-SQUAREFREE",Catalogue!$A$4:$A$181,0)+3),"ALG-OPEN-UNIFORM-SQUAREFREE"),IF(COUNTIF(Catalogue!$A$4:$A$181,"ALG-OPEN-UNIFORM-SQUAREFREE")=0,"MISSING CATALOGUE ID: ALG-OPEN-UNIFORM-SQUAREFREE","DUPLICATE CATALOGUE ID: ALG-OPEN-UNIFORM-SQUAREFREE"))</f>
        <v>ALG-OPEN-UNIFORM-SQUAREFREE</v>
      </c>
      <c r="S20" s="24" t="s">
        <v>2350</v>
      </c>
      <c r="T20" s="24" t="s">
        <v>2071</v>
      </c>
      <c r="U20" s="36">
        <v>54.0</v>
      </c>
      <c r="V20" s="27" t="s">
        <v>1505</v>
      </c>
      <c r="W20" s="27" t="s">
        <v>2180</v>
      </c>
      <c r="X20" s="27" t="s">
        <v>2182</v>
      </c>
      <c r="Y20" s="27" t="s">
        <v>1509</v>
      </c>
      <c r="Z20" s="27" t="s">
        <v>1510</v>
      </c>
    </row>
    <row r="21">
      <c r="A21" s="33" t="s">
        <v>2375</v>
      </c>
      <c r="B21" s="24" t="s">
        <v>1911</v>
      </c>
      <c r="C21" s="24" t="s">
        <v>763</v>
      </c>
      <c r="D21" s="24" t="s">
        <v>2190</v>
      </c>
      <c r="E21" s="24" t="s">
        <v>765</v>
      </c>
      <c r="F21" s="24" t="s">
        <v>2376</v>
      </c>
      <c r="G21" s="24" t="s">
        <v>1916</v>
      </c>
      <c r="H21" s="24" t="s">
        <v>2377</v>
      </c>
      <c r="I21" s="24" t="s">
        <v>2378</v>
      </c>
      <c r="J21" s="27" t="s">
        <v>2379</v>
      </c>
      <c r="K21" s="27" t="s">
        <v>2380</v>
      </c>
      <c r="L21" s="27" t="s">
        <v>2381</v>
      </c>
      <c r="M21" s="24" t="s">
        <v>1945</v>
      </c>
      <c r="N21" s="27" t="s">
        <v>2382</v>
      </c>
      <c r="O21" s="24" t="s">
        <v>2383</v>
      </c>
      <c r="P21" s="24" t="s">
        <v>2384</v>
      </c>
      <c r="Q21" s="27" t="s">
        <v>2385</v>
      </c>
      <c r="R21" s="24" t="s">
        <v>2386</v>
      </c>
      <c r="S21" s="24" t="s">
        <v>770</v>
      </c>
      <c r="T21" s="24" t="s">
        <v>2071</v>
      </c>
      <c r="U21" s="36">
        <v>53.0</v>
      </c>
      <c r="V21" s="27" t="s">
        <v>1326</v>
      </c>
      <c r="W21" s="27" t="s">
        <v>1328</v>
      </c>
      <c r="X21" s="27" t="s">
        <v>1329</v>
      </c>
      <c r="Y21" s="27" t="s">
        <v>1330</v>
      </c>
      <c r="Z21" s="27" t="s">
        <v>1331</v>
      </c>
    </row>
    <row r="22" ht="165.0" customHeight="1">
      <c r="A22" s="33" t="s">
        <v>2388</v>
      </c>
      <c r="B22" s="24" t="s">
        <v>1911</v>
      </c>
      <c r="C22" s="24" t="s">
        <v>537</v>
      </c>
      <c r="D22" s="24" t="s">
        <v>1975</v>
      </c>
      <c r="E22" s="24" t="s">
        <v>2389</v>
      </c>
      <c r="F22" s="24" t="s">
        <v>2390</v>
      </c>
      <c r="G22" s="24" t="s">
        <v>1978</v>
      </c>
      <c r="H22" s="24" t="s">
        <v>2392</v>
      </c>
      <c r="I22" s="27" t="s">
        <v>2393</v>
      </c>
      <c r="J22" s="27" t="s">
        <v>2394</v>
      </c>
      <c r="K22" s="27" t="s">
        <v>2395</v>
      </c>
      <c r="L22" s="27" t="s">
        <v>2396</v>
      </c>
      <c r="M22" s="27" t="s">
        <v>2397</v>
      </c>
      <c r="N22" s="24" t="s">
        <v>2399</v>
      </c>
      <c r="O22" s="27" t="s">
        <v>2400</v>
      </c>
      <c r="P22" s="27" t="s">
        <v>2401</v>
      </c>
      <c r="Q22" s="27" t="s">
        <v>2402</v>
      </c>
      <c r="R22" s="37" t="str">
        <f>IF(COUNTIF(Catalogue!$A$4:$A$181,"F014")=1,HYPERLINK("https://docs.google.com/spreadsheets/d/1BHaGJHkXxf_UfZdyTKF2zrWNFzIP4IvhaqFMj-83BjU/edit#gid=214001001&amp;range=A"&amp;(MATCH("F014",Catalogue!$A$4:$A$181,0)+3),"F014"),IF(COUNTIF(Catalogue!$A$4:$A$181,"F014")=0,"MISSING CATALOGUE ID: F014","DUPLICATE CATALOGUE ID: F014"))</f>
        <v>F014</v>
      </c>
      <c r="S22" s="24" t="s">
        <v>1922</v>
      </c>
      <c r="T22" s="27" t="s">
        <v>2415</v>
      </c>
      <c r="U22" s="36">
        <v>15.0</v>
      </c>
      <c r="V22" s="27" t="s">
        <v>2416</v>
      </c>
      <c r="W22" s="27" t="s">
        <v>2417</v>
      </c>
      <c r="X22" s="27" t="s">
        <v>2418</v>
      </c>
      <c r="Y22" s="27" t="s">
        <v>2419</v>
      </c>
      <c r="Z22" s="27" t="s">
        <v>2420</v>
      </c>
    </row>
    <row r="23" ht="180.0" customHeight="1">
      <c r="A23" s="33" t="s">
        <v>2421</v>
      </c>
      <c r="B23" s="24" t="s">
        <v>1911</v>
      </c>
      <c r="C23" s="24" t="s">
        <v>525</v>
      </c>
      <c r="D23" s="24" t="s">
        <v>1975</v>
      </c>
      <c r="E23" s="24" t="s">
        <v>2423</v>
      </c>
      <c r="F23" s="24" t="s">
        <v>2424</v>
      </c>
      <c r="G23" s="24" t="s">
        <v>1978</v>
      </c>
      <c r="H23" s="24" t="s">
        <v>2425</v>
      </c>
      <c r="I23" s="27" t="s">
        <v>2429</v>
      </c>
      <c r="J23" s="27" t="s">
        <v>2432</v>
      </c>
      <c r="K23" s="27" t="s">
        <v>2434</v>
      </c>
      <c r="L23" s="24" t="s">
        <v>2435</v>
      </c>
      <c r="M23" s="24" t="s">
        <v>2287</v>
      </c>
      <c r="N23" s="27" t="s">
        <v>2437</v>
      </c>
      <c r="O23" s="27" t="s">
        <v>2439</v>
      </c>
      <c r="P23" s="24" t="s">
        <v>2440</v>
      </c>
      <c r="Q23" s="27" t="s">
        <v>2443</v>
      </c>
      <c r="R23" s="37" t="str">
        <f>IF(COUNTIF(Catalogue!$A$4:$A$181,"F015")=1,HYPERLINK("https://docs.google.com/spreadsheets/d/1BHaGJHkXxf_UfZdyTKF2zrWNFzIP4IvhaqFMj-83BjU/edit#gid=214001001&amp;range=A"&amp;(MATCH("F015",Catalogue!$A$4:$A$181,0)+3),"F015"),IF(COUNTIF(Catalogue!$A$4:$A$181,"F015")=0,"MISSING CATALOGUE ID: F015","DUPLICATE CATALOGUE ID: F015"))</f>
        <v>F015</v>
      </c>
      <c r="S23" s="24" t="s">
        <v>2450</v>
      </c>
      <c r="T23" s="27" t="s">
        <v>2454</v>
      </c>
      <c r="U23" s="36">
        <v>15.0</v>
      </c>
      <c r="V23" s="27" t="s">
        <v>2455</v>
      </c>
      <c r="W23" s="27" t="s">
        <v>2456</v>
      </c>
      <c r="X23" s="27" t="s">
        <v>2458</v>
      </c>
      <c r="Y23" s="27" t="s">
        <v>2460</v>
      </c>
      <c r="Z23" s="27" t="s">
        <v>2461</v>
      </c>
    </row>
    <row r="24">
      <c r="A24" s="33" t="s">
        <v>2463</v>
      </c>
      <c r="B24" s="24" t="s">
        <v>1911</v>
      </c>
      <c r="C24" s="24" t="s">
        <v>695</v>
      </c>
      <c r="D24" s="24" t="s">
        <v>1975</v>
      </c>
      <c r="E24" s="24" t="s">
        <v>2391</v>
      </c>
      <c r="F24" s="24" t="s">
        <v>2465</v>
      </c>
      <c r="G24" s="24" t="s">
        <v>1978</v>
      </c>
      <c r="H24" s="24" t="s">
        <v>2467</v>
      </c>
      <c r="I24" s="27" t="s">
        <v>2468</v>
      </c>
      <c r="J24" s="24" t="s">
        <v>2469</v>
      </c>
      <c r="K24" s="27" t="s">
        <v>2470</v>
      </c>
      <c r="L24" s="24" t="s">
        <v>2403</v>
      </c>
      <c r="M24" s="24" t="s">
        <v>2404</v>
      </c>
      <c r="N24" s="24" t="s">
        <v>2472</v>
      </c>
      <c r="O24" s="27" t="s">
        <v>2474</v>
      </c>
      <c r="P24" s="27" t="s">
        <v>2475</v>
      </c>
      <c r="Q24" s="27" t="s">
        <v>2476</v>
      </c>
      <c r="R24" s="37" t="str">
        <f>IF(COUNTIF(Catalogue!$A$4:$A$181,"F021")=1,HYPERLINK("https://docs.google.com/spreadsheets/d/1BHaGJHkXxf_UfZdyTKF2zrWNFzIP4IvhaqFMj-83BjU/edit#gid=214001001&amp;range=A"&amp;(MATCH("F021",Catalogue!$A$4:$A$181,0)+3),"F021"),IF(COUNTIF(Catalogue!$A$4:$A$181,"F021")=0,"MISSING CATALOGUE ID: F021","DUPLICATE CATALOGUE ID: F021"))</f>
        <v>F021</v>
      </c>
      <c r="S24" s="24" t="s">
        <v>2406</v>
      </c>
      <c r="T24" s="27" t="s">
        <v>2487</v>
      </c>
      <c r="U24" s="36">
        <v>53.0</v>
      </c>
      <c r="V24" s="27" t="s">
        <v>1326</v>
      </c>
      <c r="W24" s="27" t="s">
        <v>2445</v>
      </c>
      <c r="X24" s="27" t="s">
        <v>1329</v>
      </c>
      <c r="Y24" s="27" t="s">
        <v>2446</v>
      </c>
      <c r="Z24" s="27" t="s">
        <v>2447</v>
      </c>
    </row>
    <row r="25">
      <c r="A25" s="33" t="s">
        <v>2490</v>
      </c>
      <c r="B25" s="24" t="s">
        <v>1911</v>
      </c>
      <c r="C25" s="24" t="s">
        <v>779</v>
      </c>
      <c r="D25" s="24" t="s">
        <v>2190</v>
      </c>
      <c r="E25" s="24" t="s">
        <v>781</v>
      </c>
      <c r="F25" s="24" t="s">
        <v>2491</v>
      </c>
      <c r="G25" s="24" t="s">
        <v>1916</v>
      </c>
      <c r="H25" s="24" t="s">
        <v>2492</v>
      </c>
      <c r="I25" s="24" t="s">
        <v>2493</v>
      </c>
      <c r="J25" s="27" t="s">
        <v>1336</v>
      </c>
      <c r="K25" s="24" t="s">
        <v>2495</v>
      </c>
      <c r="L25" s="24" t="s">
        <v>784</v>
      </c>
      <c r="M25" s="24" t="s">
        <v>1945</v>
      </c>
      <c r="N25" s="24" t="s">
        <v>2497</v>
      </c>
      <c r="O25" s="27" t="s">
        <v>2498</v>
      </c>
      <c r="P25" s="24" t="s">
        <v>2500</v>
      </c>
      <c r="Q25" s="24" t="s">
        <v>2501</v>
      </c>
      <c r="R25" s="24" t="s">
        <v>2502</v>
      </c>
      <c r="S25" s="24" t="s">
        <v>931</v>
      </c>
      <c r="T25" s="24" t="s">
        <v>2071</v>
      </c>
      <c r="U25" s="36">
        <v>15.0</v>
      </c>
      <c r="V25" s="27" t="s">
        <v>1335</v>
      </c>
      <c r="W25" s="27" t="s">
        <v>1336</v>
      </c>
      <c r="X25" s="27" t="s">
        <v>1329</v>
      </c>
      <c r="Y25" s="27" t="s">
        <v>1337</v>
      </c>
      <c r="Z25" s="27" t="s">
        <v>1322</v>
      </c>
    </row>
    <row r="26">
      <c r="A26" s="33" t="s">
        <v>2508</v>
      </c>
      <c r="B26" s="24" t="s">
        <v>1911</v>
      </c>
      <c r="C26" s="24" t="s">
        <v>775</v>
      </c>
      <c r="D26" s="24" t="s">
        <v>2190</v>
      </c>
      <c r="E26" s="24" t="s">
        <v>777</v>
      </c>
      <c r="F26" s="27" t="s">
        <v>2511</v>
      </c>
      <c r="G26" s="24" t="s">
        <v>1916</v>
      </c>
      <c r="H26" s="24" t="s">
        <v>2512</v>
      </c>
      <c r="I26" s="27" t="s">
        <v>2513</v>
      </c>
      <c r="J26" s="27" t="s">
        <v>2515</v>
      </c>
      <c r="K26" s="27" t="s">
        <v>2517</v>
      </c>
      <c r="L26" s="27" t="s">
        <v>2519</v>
      </c>
      <c r="M26" s="24" t="s">
        <v>1945</v>
      </c>
      <c r="N26" s="27" t="s">
        <v>2521</v>
      </c>
      <c r="O26" s="27" t="s">
        <v>2522</v>
      </c>
      <c r="P26" s="24" t="s">
        <v>2524</v>
      </c>
      <c r="Q26" s="27" t="s">
        <v>2526</v>
      </c>
      <c r="R26" s="24" t="s">
        <v>2527</v>
      </c>
      <c r="S26" s="24" t="s">
        <v>2528</v>
      </c>
      <c r="T26" s="27" t="s">
        <v>2529</v>
      </c>
      <c r="U26" s="36">
        <v>53.0</v>
      </c>
      <c r="V26" s="27" t="s">
        <v>1326</v>
      </c>
      <c r="W26" s="27" t="s">
        <v>2530</v>
      </c>
      <c r="X26" s="27" t="s">
        <v>1329</v>
      </c>
      <c r="Y26" s="27" t="s">
        <v>2531</v>
      </c>
      <c r="Z26" s="27" t="s">
        <v>1353</v>
      </c>
    </row>
    <row r="27" ht="180.0" customHeight="1">
      <c r="A27" s="24" t="s">
        <v>1526</v>
      </c>
      <c r="B27" s="24" t="s">
        <v>2532</v>
      </c>
      <c r="C27" s="24" t="s">
        <v>2533</v>
      </c>
      <c r="D27" s="24" t="s">
        <v>1975</v>
      </c>
      <c r="E27" s="24" t="s">
        <v>2534</v>
      </c>
      <c r="F27" s="24" t="s">
        <v>2535</v>
      </c>
      <c r="G27" s="24" t="s">
        <v>2031</v>
      </c>
      <c r="H27" s="24" t="s">
        <v>2536</v>
      </c>
      <c r="I27" s="24" t="s">
        <v>2537</v>
      </c>
      <c r="J27" s="27" t="s">
        <v>2538</v>
      </c>
      <c r="K27" s="24" t="s">
        <v>2174</v>
      </c>
      <c r="L27" s="24" t="s">
        <v>2540</v>
      </c>
      <c r="M27" s="24" t="s">
        <v>2287</v>
      </c>
      <c r="N27" s="24" t="s">
        <v>2541</v>
      </c>
      <c r="O27" s="27" t="s">
        <v>2542</v>
      </c>
      <c r="P27" s="24" t="s">
        <v>2440</v>
      </c>
      <c r="Q27" s="24" t="s">
        <v>2543</v>
      </c>
      <c r="R27" s="37" t="str">
        <f>IF(COUNTIF(Catalogue!$A$4:$A$181,"ALG-022")=1,HYPERLINK("https://docs.google.com/spreadsheets/d/1BHaGJHkXxf_UfZdyTKF2zrWNFzIP4IvhaqFMj-83BjU/edit#gid=214001001&amp;range=A"&amp;(MATCH("ALG-022",Catalogue!$A$4:$A$181,0)+3),"ALG-022"),IF(COUNTIF(Catalogue!$A$4:$A$181,"ALG-022")=0,"MISSING CATALOGUE ID: ALG-022","DUPLICATE CATALOGUE ID: ALG-022"))</f>
        <v>ALG-022</v>
      </c>
      <c r="S27" s="24" t="s">
        <v>2548</v>
      </c>
      <c r="T27" s="24" t="s">
        <v>2071</v>
      </c>
      <c r="U27" s="36">
        <v>53.0</v>
      </c>
      <c r="V27" s="27" t="s">
        <v>2550</v>
      </c>
      <c r="W27" s="27" t="s">
        <v>2552</v>
      </c>
      <c r="X27" s="27" t="s">
        <v>2553</v>
      </c>
      <c r="Y27" s="27" t="s">
        <v>2554</v>
      </c>
      <c r="Z27" s="27" t="s">
        <v>1745</v>
      </c>
    </row>
    <row r="28" ht="180.0" customHeight="1">
      <c r="A28" s="33" t="s">
        <v>2555</v>
      </c>
      <c r="B28" s="24" t="s">
        <v>1911</v>
      </c>
      <c r="C28" s="24" t="s">
        <v>466</v>
      </c>
      <c r="D28" s="24" t="s">
        <v>1975</v>
      </c>
      <c r="E28" s="24" t="s">
        <v>2557</v>
      </c>
      <c r="F28" s="24" t="s">
        <v>2558</v>
      </c>
      <c r="G28" s="24" t="s">
        <v>1978</v>
      </c>
      <c r="H28" s="24" t="s">
        <v>2559</v>
      </c>
      <c r="I28" s="27" t="s">
        <v>2561</v>
      </c>
      <c r="J28" s="27" t="s">
        <v>2562</v>
      </c>
      <c r="K28" s="27" t="s">
        <v>2564</v>
      </c>
      <c r="L28" s="27" t="s">
        <v>2566</v>
      </c>
      <c r="M28" s="24" t="s">
        <v>2567</v>
      </c>
      <c r="N28" s="27" t="s">
        <v>2568</v>
      </c>
      <c r="O28" s="27" t="s">
        <v>2570</v>
      </c>
      <c r="P28" s="27" t="s">
        <v>2571</v>
      </c>
      <c r="Q28" s="27" t="s">
        <v>2572</v>
      </c>
      <c r="R28" s="37" t="str">
        <f>IF(COUNTIF(Catalogue!$A$4:$A$181,"C02")=1,HYPERLINK("https://docs.google.com/spreadsheets/d/1BHaGJHkXxf_UfZdyTKF2zrWNFzIP4IvhaqFMj-83BjU/edit#gid=214001001&amp;range=A"&amp;(MATCH("C02",Catalogue!$A$4:$A$181,0)+3),"C02"),IF(COUNTIF(Catalogue!$A$4:$A$181,"C02")=0,"MISSING CATALOGUE ID: C02","DUPLICATE CATALOGUE ID: C02"))</f>
        <v>C02</v>
      </c>
      <c r="S28" s="24" t="s">
        <v>1922</v>
      </c>
      <c r="T28" s="27" t="s">
        <v>2578</v>
      </c>
      <c r="U28" s="36">
        <v>52.0</v>
      </c>
      <c r="V28" s="27" t="s">
        <v>2579</v>
      </c>
      <c r="W28" s="27" t="s">
        <v>2581</v>
      </c>
      <c r="X28" s="27" t="s">
        <v>2583</v>
      </c>
      <c r="Y28" s="27" t="s">
        <v>2586</v>
      </c>
      <c r="Z28" s="27" t="s">
        <v>2587</v>
      </c>
    </row>
    <row r="29" ht="195.0" customHeight="1">
      <c r="A29" s="33" t="s">
        <v>2555</v>
      </c>
      <c r="B29" s="24" t="s">
        <v>2590</v>
      </c>
      <c r="C29" s="24" t="s">
        <v>594</v>
      </c>
      <c r="D29" s="24" t="s">
        <v>1912</v>
      </c>
      <c r="E29" s="24" t="s">
        <v>595</v>
      </c>
      <c r="F29" s="24" t="s">
        <v>2558</v>
      </c>
      <c r="G29" s="24" t="s">
        <v>2191</v>
      </c>
      <c r="H29" s="24" t="s">
        <v>2559</v>
      </c>
      <c r="I29" s="27" t="s">
        <v>2593</v>
      </c>
      <c r="J29" s="27" t="s">
        <v>2594</v>
      </c>
      <c r="K29" s="27" t="s">
        <v>2595</v>
      </c>
      <c r="L29" s="24" t="s">
        <v>368</v>
      </c>
      <c r="M29" s="24" t="s">
        <v>1945</v>
      </c>
      <c r="N29" s="24" t="s">
        <v>369</v>
      </c>
      <c r="O29" s="27" t="s">
        <v>2596</v>
      </c>
      <c r="P29" s="27" t="s">
        <v>2597</v>
      </c>
      <c r="Q29" s="27" t="s">
        <v>2599</v>
      </c>
      <c r="R29" s="24" t="s">
        <v>2601</v>
      </c>
      <c r="S29" s="24" t="s">
        <v>600</v>
      </c>
      <c r="T29" s="27" t="s">
        <v>2602</v>
      </c>
      <c r="U29" s="36">
        <v>52.0</v>
      </c>
      <c r="V29" s="27" t="s">
        <v>2579</v>
      </c>
      <c r="W29" s="27" t="s">
        <v>2594</v>
      </c>
      <c r="X29" s="27" t="s">
        <v>2605</v>
      </c>
      <c r="Y29" s="27" t="s">
        <v>2586</v>
      </c>
      <c r="Z29" s="27" t="s">
        <v>2587</v>
      </c>
    </row>
    <row r="30">
      <c r="A30" s="24" t="s">
        <v>1526</v>
      </c>
      <c r="B30" s="24" t="s">
        <v>2608</v>
      </c>
      <c r="C30" s="24" t="s">
        <v>849</v>
      </c>
      <c r="D30" s="24" t="s">
        <v>2190</v>
      </c>
      <c r="E30" s="24" t="s">
        <v>850</v>
      </c>
      <c r="F30" s="24" t="s">
        <v>2609</v>
      </c>
      <c r="G30" s="24" t="s">
        <v>2191</v>
      </c>
      <c r="H30" s="24" t="s">
        <v>2611</v>
      </c>
      <c r="I30" s="24" t="s">
        <v>2612</v>
      </c>
      <c r="J30" s="24" t="s">
        <v>2613</v>
      </c>
      <c r="K30" s="27" t="s">
        <v>2615</v>
      </c>
      <c r="L30" s="27" t="s">
        <v>2618</v>
      </c>
      <c r="M30" s="24" t="s">
        <v>1945</v>
      </c>
      <c r="N30" s="27" t="s">
        <v>2620</v>
      </c>
      <c r="O30" s="24" t="s">
        <v>2623</v>
      </c>
      <c r="P30" s="24" t="s">
        <v>2500</v>
      </c>
      <c r="Q30" s="27" t="s">
        <v>2624</v>
      </c>
      <c r="R30" s="24" t="s">
        <v>2625</v>
      </c>
      <c r="S30" s="24" t="s">
        <v>2612</v>
      </c>
      <c r="T30" s="24" t="s">
        <v>2071</v>
      </c>
      <c r="U30" s="36">
        <v>48.0</v>
      </c>
      <c r="V30" s="27" t="s">
        <v>2627</v>
      </c>
      <c r="W30" s="27" t="s">
        <v>2613</v>
      </c>
      <c r="X30" s="27" t="s">
        <v>2629</v>
      </c>
      <c r="Y30" s="27" t="s">
        <v>2630</v>
      </c>
      <c r="Z30" s="27" t="s">
        <v>2632</v>
      </c>
    </row>
    <row r="31">
      <c r="A31" s="24" t="s">
        <v>1526</v>
      </c>
      <c r="B31" s="24" t="s">
        <v>2358</v>
      </c>
      <c r="C31" s="24" t="s">
        <v>2634</v>
      </c>
      <c r="D31" s="24" t="s">
        <v>1975</v>
      </c>
      <c r="E31" s="24" t="s">
        <v>2635</v>
      </c>
      <c r="F31" s="24" t="s">
        <v>2030</v>
      </c>
      <c r="G31" s="24" t="s">
        <v>2031</v>
      </c>
      <c r="H31" s="24" t="s">
        <v>2361</v>
      </c>
      <c r="I31" s="24" t="s">
        <v>2637</v>
      </c>
      <c r="J31" s="24" t="s">
        <v>2638</v>
      </c>
      <c r="K31" s="24" t="s">
        <v>2174</v>
      </c>
      <c r="L31" s="24" t="s">
        <v>2639</v>
      </c>
      <c r="M31" s="24" t="s">
        <v>2640</v>
      </c>
      <c r="N31" s="24" t="s">
        <v>2641</v>
      </c>
      <c r="O31" s="24" t="s">
        <v>2642</v>
      </c>
      <c r="P31" s="24" t="s">
        <v>2056</v>
      </c>
      <c r="Q31" s="24" t="s">
        <v>2643</v>
      </c>
      <c r="R31" s="37" t="str">
        <f>IF(COUNTIF(Catalogue!$A$4:$A$181,"ALG-034")=1,HYPERLINK("https://docs.google.com/spreadsheets/d/1BHaGJHkXxf_UfZdyTKF2zrWNFzIP4IvhaqFMj-83BjU/edit#gid=214001001&amp;range=A"&amp;(MATCH("ALG-034",Catalogue!$A$4:$A$181,0)+3),"ALG-034"),IF(COUNTIF(Catalogue!$A$4:$A$181,"ALG-034")=0,"MISSING CATALOGUE ID: ALG-034","DUPLICATE CATALOGUE ID: ALG-034"))</f>
        <v>ALG-034</v>
      </c>
      <c r="S31" s="24" t="s">
        <v>2653</v>
      </c>
      <c r="T31" s="24" t="s">
        <v>2071</v>
      </c>
      <c r="U31" s="36">
        <v>48.0</v>
      </c>
      <c r="V31" s="27" t="s">
        <v>2654</v>
      </c>
      <c r="W31" s="27" t="s">
        <v>2656</v>
      </c>
      <c r="X31" s="27" t="s">
        <v>2657</v>
      </c>
      <c r="Y31" s="27" t="s">
        <v>2659</v>
      </c>
      <c r="Z31" s="27" t="s">
        <v>2660</v>
      </c>
    </row>
    <row r="32">
      <c r="A32" s="24" t="s">
        <v>1526</v>
      </c>
      <c r="B32" s="24" t="s">
        <v>2358</v>
      </c>
      <c r="C32" s="24" t="s">
        <v>2662</v>
      </c>
      <c r="D32" s="24" t="s">
        <v>1975</v>
      </c>
      <c r="E32" s="24" t="s">
        <v>2663</v>
      </c>
      <c r="F32" s="24" t="s">
        <v>2664</v>
      </c>
      <c r="G32" s="24" t="s">
        <v>2031</v>
      </c>
      <c r="H32" s="24" t="s">
        <v>2361</v>
      </c>
      <c r="I32" s="24" t="s">
        <v>2667</v>
      </c>
      <c r="J32" s="24" t="s">
        <v>2668</v>
      </c>
      <c r="K32" s="24" t="s">
        <v>2174</v>
      </c>
      <c r="L32" s="24" t="s">
        <v>2669</v>
      </c>
      <c r="M32" s="24" t="s">
        <v>2287</v>
      </c>
      <c r="N32" s="24" t="s">
        <v>2672</v>
      </c>
      <c r="O32" s="24" t="s">
        <v>2673</v>
      </c>
      <c r="P32" s="24" t="s">
        <v>2674</v>
      </c>
      <c r="Q32" s="24" t="s">
        <v>2676</v>
      </c>
      <c r="R32" s="37" t="str">
        <f>IF(COUNTIF(Catalogue!$A$4:$A$181,"ALG-068")=1,HYPERLINK("https://docs.google.com/spreadsheets/d/1BHaGJHkXxf_UfZdyTKF2zrWNFzIP4IvhaqFMj-83BjU/edit#gid=214001001&amp;range=A"&amp;(MATCH("ALG-068",Catalogue!$A$4:$A$181,0)+3),"ALG-068"),IF(COUNTIF(Catalogue!$A$4:$A$181,"ALG-068")=0,"MISSING CATALOGUE ID: ALG-068","DUPLICATE CATALOGUE ID: ALG-068"))</f>
        <v>ALG-068</v>
      </c>
      <c r="S32" s="24" t="s">
        <v>2685</v>
      </c>
      <c r="T32" s="24" t="s">
        <v>2071</v>
      </c>
      <c r="U32" s="36">
        <v>48.0</v>
      </c>
      <c r="V32" s="27" t="s">
        <v>2654</v>
      </c>
      <c r="W32" s="27" t="s">
        <v>2688</v>
      </c>
      <c r="X32" s="27" t="s">
        <v>2657</v>
      </c>
      <c r="Y32" s="27" t="s">
        <v>2690</v>
      </c>
      <c r="Z32" s="27" t="s">
        <v>2691</v>
      </c>
    </row>
    <row r="33">
      <c r="A33" s="24" t="s">
        <v>1526</v>
      </c>
      <c r="B33" s="24" t="s">
        <v>2532</v>
      </c>
      <c r="C33" s="24" t="s">
        <v>2693</v>
      </c>
      <c r="D33" s="24" t="s">
        <v>1975</v>
      </c>
      <c r="E33" s="24" t="s">
        <v>2694</v>
      </c>
      <c r="F33" s="24" t="s">
        <v>2696</v>
      </c>
      <c r="G33" s="24" t="s">
        <v>2031</v>
      </c>
      <c r="H33" s="24" t="s">
        <v>2697</v>
      </c>
      <c r="I33" s="24" t="s">
        <v>2698</v>
      </c>
      <c r="J33" s="24" t="s">
        <v>2699</v>
      </c>
      <c r="K33" s="24" t="s">
        <v>2174</v>
      </c>
      <c r="L33" s="27" t="s">
        <v>2701</v>
      </c>
      <c r="M33" s="24" t="s">
        <v>2702</v>
      </c>
      <c r="N33" s="27" t="s">
        <v>2704</v>
      </c>
      <c r="O33" s="24" t="s">
        <v>2707</v>
      </c>
      <c r="P33" s="24" t="s">
        <v>2500</v>
      </c>
      <c r="Q33" s="27" t="s">
        <v>2711</v>
      </c>
      <c r="R33" s="37" t="str">
        <f>IF(COUNTIF(Catalogue!$A$4:$A$181,"ALG-BIVARIATE-MASK-ELIMINATION")=1,HYPERLINK("https://docs.google.com/spreadsheets/d/1BHaGJHkXxf_UfZdyTKF2zrWNFzIP4IvhaqFMj-83BjU/edit#gid=214001001&amp;range=A"&amp;(MATCH("ALG-BIVARIATE-MASK-ELIMINATION",Catalogue!$A$4:$A$181,0)+3),"ALG-BIVARIATE-MASK-ELIMINATION"),IF(COUNTIF(Catalogue!$A$4:$A$181,"ALG-BIVARIATE-MASK-ELIMINATION")=0,"MISSING CATALOGUE ID: ALG-BIVARIATE-MASK-ELIMINATION","DUPLICATE CATALOGUE ID: ALG-BIVARIATE-MASK-ELIMINATION"))</f>
        <v>ALG-BIVARIATE-MASK-ELIMINATION</v>
      </c>
      <c r="S33" s="24" t="s">
        <v>2716</v>
      </c>
      <c r="T33" s="24" t="s">
        <v>2071</v>
      </c>
      <c r="U33" s="36">
        <v>45.0</v>
      </c>
      <c r="V33" s="27" t="s">
        <v>2718</v>
      </c>
      <c r="W33" s="27" t="s">
        <v>2084</v>
      </c>
      <c r="X33" s="27" t="s">
        <v>1350</v>
      </c>
      <c r="Y33" s="27" t="s">
        <v>2719</v>
      </c>
      <c r="Z33" s="27" t="s">
        <v>2720</v>
      </c>
    </row>
    <row r="34">
      <c r="A34" s="33" t="s">
        <v>1973</v>
      </c>
      <c r="B34" s="27" t="s">
        <v>2151</v>
      </c>
      <c r="C34" s="24" t="s">
        <v>2187</v>
      </c>
      <c r="D34" s="24" t="s">
        <v>1975</v>
      </c>
      <c r="E34" s="24" t="s">
        <v>2189</v>
      </c>
      <c r="F34" s="24" t="s">
        <v>1976</v>
      </c>
      <c r="G34" s="24" t="s">
        <v>2031</v>
      </c>
      <c r="H34" s="24" t="s">
        <v>1979</v>
      </c>
      <c r="I34" s="27" t="s">
        <v>2724</v>
      </c>
      <c r="J34" s="24" t="s">
        <v>2725</v>
      </c>
      <c r="K34" s="27" t="s">
        <v>2726</v>
      </c>
      <c r="L34" s="24" t="s">
        <v>2727</v>
      </c>
      <c r="M34" s="24" t="s">
        <v>2728</v>
      </c>
      <c r="N34" s="24" t="s">
        <v>2729</v>
      </c>
      <c r="O34" s="27" t="s">
        <v>2731</v>
      </c>
      <c r="P34" s="27" t="s">
        <v>2732</v>
      </c>
      <c r="Q34" s="27" t="s">
        <v>2733</v>
      </c>
      <c r="R34" s="37" t="str">
        <f>IF(COUNTIF(Catalogue!$A$4:$A$181,"ALG-RS-CONTENT-VALUATION")=1,HYPERLINK("https://docs.google.com/spreadsheets/d/1BHaGJHkXxf_UfZdyTKF2zrWNFzIP4IvhaqFMj-83BjU/edit#gid=214001001&amp;range=A"&amp;(MATCH("ALG-RS-CONTENT-VALUATION",Catalogue!$A$4:$A$181,0)+3),"ALG-RS-CONTENT-VALUATION"),IF(COUNTIF(Catalogue!$A$4:$A$181,"ALG-RS-CONTENT-VALUATION")=0,"MISSING CATALOGUE ID: ALG-RS-CONTENT-VALUATION","DUPLICATE CATALOGUE ID: ALG-RS-CONTENT-VALUATION"))</f>
        <v>ALG-RS-CONTENT-VALUATION</v>
      </c>
      <c r="S34" s="24" t="s">
        <v>2745</v>
      </c>
      <c r="T34" s="27" t="s">
        <v>2487</v>
      </c>
      <c r="U34" s="36">
        <v>42.0</v>
      </c>
      <c r="V34" s="27" t="s">
        <v>2202</v>
      </c>
      <c r="W34" s="27" t="s">
        <v>2084</v>
      </c>
      <c r="X34" s="27" t="s">
        <v>2204</v>
      </c>
      <c r="Y34" s="27" t="s">
        <v>2206</v>
      </c>
      <c r="Z34" s="27" t="s">
        <v>2207</v>
      </c>
    </row>
    <row r="35">
      <c r="A35" s="33" t="s">
        <v>1973</v>
      </c>
      <c r="B35" s="24" t="s">
        <v>2028</v>
      </c>
      <c r="C35" s="24" t="s">
        <v>2209</v>
      </c>
      <c r="D35" s="24" t="s">
        <v>1975</v>
      </c>
      <c r="E35" s="24" t="s">
        <v>2213</v>
      </c>
      <c r="F35" s="24" t="s">
        <v>1976</v>
      </c>
      <c r="G35" s="24" t="s">
        <v>2031</v>
      </c>
      <c r="H35" s="24" t="s">
        <v>1979</v>
      </c>
      <c r="I35" s="24" t="s">
        <v>2748</v>
      </c>
      <c r="J35" s="24" t="s">
        <v>2217</v>
      </c>
      <c r="K35" s="24" t="s">
        <v>2174</v>
      </c>
      <c r="L35" s="24" t="s">
        <v>2749</v>
      </c>
      <c r="M35" s="24" t="s">
        <v>2750</v>
      </c>
      <c r="N35" s="24" t="s">
        <v>2751</v>
      </c>
      <c r="O35" s="24" t="s">
        <v>2752</v>
      </c>
      <c r="P35" s="24" t="s">
        <v>2329</v>
      </c>
      <c r="Q35" s="24" t="s">
        <v>2754</v>
      </c>
      <c r="R35" s="37" t="str">
        <f>IF(COUNTIF(Catalogue!$A$4:$A$181,"ALG-RS-FAMILIES")=1,HYPERLINK("https://docs.google.com/spreadsheets/d/1BHaGJHkXxf_UfZdyTKF2zrWNFzIP4IvhaqFMj-83BjU/edit#gid=214001001&amp;range=A"&amp;(MATCH("ALG-RS-FAMILIES",Catalogue!$A$4:$A$181,0)+3),"ALG-RS-FAMILIES"),IF(COUNTIF(Catalogue!$A$4:$A$181,"ALG-RS-FAMILIES")=0,"MISSING CATALOGUE ID: ALG-RS-FAMILIES","DUPLICATE CATALOGUE ID: ALG-RS-FAMILIES"))</f>
        <v>ALG-RS-FAMILIES</v>
      </c>
      <c r="S35" s="24" t="s">
        <v>2766</v>
      </c>
      <c r="T35" s="24" t="s">
        <v>2071</v>
      </c>
      <c r="U35" s="36">
        <v>42.0</v>
      </c>
      <c r="V35" s="27" t="s">
        <v>2202</v>
      </c>
      <c r="W35" s="27" t="s">
        <v>2084</v>
      </c>
      <c r="X35" s="27" t="s">
        <v>1320</v>
      </c>
      <c r="Y35" s="27" t="s">
        <v>2233</v>
      </c>
      <c r="Z35" s="27" t="s">
        <v>2207</v>
      </c>
    </row>
    <row r="36">
      <c r="A36" s="33" t="s">
        <v>1973</v>
      </c>
      <c r="B36" s="27" t="s">
        <v>2151</v>
      </c>
      <c r="C36" s="24" t="s">
        <v>2236</v>
      </c>
      <c r="D36" s="24" t="s">
        <v>1975</v>
      </c>
      <c r="E36" s="24" t="s">
        <v>2239</v>
      </c>
      <c r="F36" s="24" t="s">
        <v>1976</v>
      </c>
      <c r="G36" s="24" t="s">
        <v>2031</v>
      </c>
      <c r="H36" s="24" t="s">
        <v>1979</v>
      </c>
      <c r="I36" s="27" t="s">
        <v>2776</v>
      </c>
      <c r="J36" s="24" t="s">
        <v>2777</v>
      </c>
      <c r="K36" s="27" t="s">
        <v>2726</v>
      </c>
      <c r="L36" s="24" t="s">
        <v>2779</v>
      </c>
      <c r="M36" s="24" t="s">
        <v>2780</v>
      </c>
      <c r="N36" s="24" t="s">
        <v>2782</v>
      </c>
      <c r="O36" s="27" t="s">
        <v>2731</v>
      </c>
      <c r="P36" s="27" t="s">
        <v>2786</v>
      </c>
      <c r="Q36" s="27" t="s">
        <v>2802</v>
      </c>
      <c r="R36" s="37" t="str">
        <f>IF(COUNTIF(Catalogue!$A$4:$A$181,"ALG-RS-PAIR")=1,HYPERLINK("https://docs.google.com/spreadsheets/d/1BHaGJHkXxf_UfZdyTKF2zrWNFzIP4IvhaqFMj-83BjU/edit#gid=214001001&amp;range=A"&amp;(MATCH("ALG-RS-PAIR",Catalogue!$A$4:$A$181,0)+3),"ALG-RS-PAIR"),IF(COUNTIF(Catalogue!$A$4:$A$181,"ALG-RS-PAIR")=0,"MISSING CATALOGUE ID: ALG-RS-PAIR","DUPLICATE CATALOGUE ID: ALG-RS-PAIR"))</f>
        <v>ALG-RS-PAIR</v>
      </c>
      <c r="S36" s="24" t="s">
        <v>2807</v>
      </c>
      <c r="T36" s="27" t="s">
        <v>2487</v>
      </c>
      <c r="U36" s="36">
        <v>42.0</v>
      </c>
      <c r="V36" s="27" t="s">
        <v>2202</v>
      </c>
      <c r="W36" s="27" t="s">
        <v>2262</v>
      </c>
      <c r="X36" s="27" t="s">
        <v>2204</v>
      </c>
      <c r="Y36" s="27" t="s">
        <v>2264</v>
      </c>
      <c r="Z36" s="27" t="s">
        <v>2266</v>
      </c>
    </row>
    <row r="37">
      <c r="A37" s="33" t="s">
        <v>2083</v>
      </c>
      <c r="B37" s="27" t="s">
        <v>2151</v>
      </c>
      <c r="C37" s="24" t="s">
        <v>2650</v>
      </c>
      <c r="D37" s="24" t="s">
        <v>1975</v>
      </c>
      <c r="E37" s="24" t="s">
        <v>2652</v>
      </c>
      <c r="F37" s="24" t="s">
        <v>2087</v>
      </c>
      <c r="G37" s="24" t="s">
        <v>2031</v>
      </c>
      <c r="H37" s="24" t="s">
        <v>2088</v>
      </c>
      <c r="I37" s="27" t="s">
        <v>2812</v>
      </c>
      <c r="J37" s="24" t="s">
        <v>2813</v>
      </c>
      <c r="K37" s="27" t="s">
        <v>2155</v>
      </c>
      <c r="L37" s="24" t="s">
        <v>2814</v>
      </c>
      <c r="M37" s="24" t="s">
        <v>2815</v>
      </c>
      <c r="N37" s="24" t="s">
        <v>2816</v>
      </c>
      <c r="O37" s="27" t="s">
        <v>2817</v>
      </c>
      <c r="P37" s="27" t="s">
        <v>2819</v>
      </c>
      <c r="Q37" s="27" t="s">
        <v>2820</v>
      </c>
      <c r="R37" s="37" t="str">
        <f>IF(COUNTIF(Catalogue!$A$4:$A$181,"M-TREE-WITNESS")=1,HYPERLINK("https://docs.google.com/spreadsheets/d/1BHaGJHkXxf_UfZdyTKF2zrWNFzIP4IvhaqFMj-83BjU/edit#gid=214001001&amp;range=A"&amp;(MATCH("M-TREE-WITNESS",Catalogue!$A$4:$A$181,0)+3),"M-TREE-WITNESS"),IF(COUNTIF(Catalogue!$A$4:$A$181,"M-TREE-WITNESS")=0,"MISSING CATALOGUE ID: M-TREE-WITNESS","DUPLICATE CATALOGUE ID: M-TREE-WITNESS"))</f>
        <v>M-TREE-WITNESS</v>
      </c>
      <c r="S37" s="24" t="s">
        <v>1922</v>
      </c>
      <c r="T37" s="27" t="s">
        <v>2167</v>
      </c>
      <c r="U37" s="36">
        <v>42.0</v>
      </c>
      <c r="V37" s="27" t="s">
        <v>2202</v>
      </c>
      <c r="W37" s="27" t="s">
        <v>2084</v>
      </c>
      <c r="X37" s="27" t="s">
        <v>2204</v>
      </c>
      <c r="Y37" s="27" t="s">
        <v>2665</v>
      </c>
      <c r="Z37" s="27" t="s">
        <v>2666</v>
      </c>
    </row>
    <row r="38">
      <c r="A38" s="33" t="s">
        <v>2555</v>
      </c>
      <c r="B38" s="24" t="s">
        <v>2028</v>
      </c>
      <c r="C38" s="24" t="s">
        <v>2734</v>
      </c>
      <c r="D38" s="24" t="s">
        <v>1975</v>
      </c>
      <c r="E38" s="24" t="s">
        <v>2736</v>
      </c>
      <c r="F38" s="24" t="s">
        <v>2558</v>
      </c>
      <c r="G38" s="24" t="s">
        <v>2031</v>
      </c>
      <c r="H38" s="24" t="s">
        <v>2559</v>
      </c>
      <c r="I38" s="24" t="s">
        <v>2171</v>
      </c>
      <c r="J38" s="24" t="s">
        <v>2825</v>
      </c>
      <c r="K38" s="24" t="s">
        <v>2174</v>
      </c>
      <c r="L38" s="24" t="s">
        <v>2826</v>
      </c>
      <c r="M38" s="24" t="s">
        <v>2827</v>
      </c>
      <c r="N38" s="24" t="s">
        <v>2828</v>
      </c>
      <c r="O38" s="24" t="s">
        <v>2829</v>
      </c>
      <c r="P38" s="24" t="s">
        <v>2674</v>
      </c>
      <c r="Q38" s="24" t="s">
        <v>2830</v>
      </c>
      <c r="R38" s="37" t="str">
        <f>IF(COUNTIF(Catalogue!$A$4:$A$181,"C07")=1,HYPERLINK("https://docs.google.com/spreadsheets/d/1BHaGJHkXxf_UfZdyTKF2zrWNFzIP4IvhaqFMj-83BjU/edit#gid=214001001&amp;range=A"&amp;(MATCH("C07",Catalogue!$A$4:$A$181,0)+3),"C07"),IF(COUNTIF(Catalogue!$A$4:$A$181,"C07")=0,"MISSING CATALOGUE ID: C07","DUPLICATE CATALOGUE ID: C07"))</f>
        <v>C07</v>
      </c>
      <c r="S38" s="24" t="s">
        <v>1922</v>
      </c>
      <c r="T38" s="24" t="s">
        <v>2071</v>
      </c>
      <c r="U38" s="36">
        <v>42.0</v>
      </c>
      <c r="V38" s="27" t="s">
        <v>2202</v>
      </c>
      <c r="W38" s="27" t="s">
        <v>2084</v>
      </c>
      <c r="X38" s="27" t="s">
        <v>1320</v>
      </c>
      <c r="Y38" s="27" t="s">
        <v>2740</v>
      </c>
      <c r="Z38" s="27" t="s">
        <v>2207</v>
      </c>
    </row>
    <row r="39">
      <c r="A39" s="33" t="s">
        <v>2214</v>
      </c>
      <c r="B39" s="24" t="s">
        <v>2028</v>
      </c>
      <c r="C39" s="24" t="s">
        <v>832</v>
      </c>
      <c r="D39" s="24" t="s">
        <v>2190</v>
      </c>
      <c r="E39" s="24" t="s">
        <v>834</v>
      </c>
      <c r="F39" s="24" t="s">
        <v>2216</v>
      </c>
      <c r="G39" s="24" t="s">
        <v>2191</v>
      </c>
      <c r="H39" s="24" t="s">
        <v>2218</v>
      </c>
      <c r="I39" s="24" t="s">
        <v>837</v>
      </c>
      <c r="J39" s="27" t="s">
        <v>1319</v>
      </c>
      <c r="K39" s="24" t="s">
        <v>2252</v>
      </c>
      <c r="L39" s="24" t="s">
        <v>836</v>
      </c>
      <c r="M39" s="24" t="s">
        <v>1945</v>
      </c>
      <c r="N39" s="24" t="s">
        <v>2842</v>
      </c>
      <c r="O39" s="27" t="s">
        <v>2843</v>
      </c>
      <c r="P39" s="24" t="s">
        <v>2246</v>
      </c>
      <c r="Q39" s="24" t="s">
        <v>2844</v>
      </c>
      <c r="R39" s="24" t="s">
        <v>2846</v>
      </c>
      <c r="S39" s="24" t="s">
        <v>837</v>
      </c>
      <c r="T39" s="24" t="s">
        <v>2203</v>
      </c>
      <c r="U39" s="36">
        <v>15.0</v>
      </c>
      <c r="V39" s="27" t="s">
        <v>1318</v>
      </c>
      <c r="W39" s="27" t="s">
        <v>1319</v>
      </c>
      <c r="X39" s="27" t="s">
        <v>1320</v>
      </c>
      <c r="Y39" s="27" t="s">
        <v>1361</v>
      </c>
      <c r="Z39" s="27" t="s">
        <v>1322</v>
      </c>
    </row>
    <row r="40">
      <c r="A40" s="33" t="s">
        <v>2214</v>
      </c>
      <c r="B40" s="24" t="s">
        <v>2028</v>
      </c>
      <c r="C40" s="24" t="s">
        <v>801</v>
      </c>
      <c r="D40" s="24" t="s">
        <v>2190</v>
      </c>
      <c r="E40" s="24" t="s">
        <v>802</v>
      </c>
      <c r="F40" s="24" t="s">
        <v>2216</v>
      </c>
      <c r="G40" s="24" t="s">
        <v>2191</v>
      </c>
      <c r="H40" s="24" t="s">
        <v>2218</v>
      </c>
      <c r="I40" s="24" t="s">
        <v>956</v>
      </c>
      <c r="J40" s="27" t="s">
        <v>1343</v>
      </c>
      <c r="K40" s="24" t="s">
        <v>2252</v>
      </c>
      <c r="L40" s="24" t="s">
        <v>951</v>
      </c>
      <c r="M40" s="24" t="s">
        <v>1945</v>
      </c>
      <c r="N40" s="24" t="s">
        <v>2849</v>
      </c>
      <c r="O40" s="27" t="s">
        <v>2843</v>
      </c>
      <c r="P40" s="24" t="s">
        <v>2246</v>
      </c>
      <c r="Q40" s="24" t="s">
        <v>2851</v>
      </c>
      <c r="R40" s="24" t="s">
        <v>2852</v>
      </c>
      <c r="S40" s="24" t="s">
        <v>956</v>
      </c>
      <c r="T40" s="24" t="s">
        <v>2203</v>
      </c>
      <c r="U40" s="36">
        <v>15.0</v>
      </c>
      <c r="V40" s="27" t="s">
        <v>1318</v>
      </c>
      <c r="W40" s="27" t="s">
        <v>1343</v>
      </c>
      <c r="X40" s="27" t="s">
        <v>1320</v>
      </c>
      <c r="Y40" s="27" t="s">
        <v>1345</v>
      </c>
      <c r="Z40" s="27" t="s">
        <v>1322</v>
      </c>
    </row>
    <row r="41">
      <c r="A41" s="33" t="s">
        <v>2214</v>
      </c>
      <c r="B41" s="24" t="s">
        <v>2028</v>
      </c>
      <c r="C41" s="24" t="s">
        <v>841</v>
      </c>
      <c r="D41" s="24" t="s">
        <v>2190</v>
      </c>
      <c r="E41" s="24" t="s">
        <v>842</v>
      </c>
      <c r="F41" s="24" t="s">
        <v>2216</v>
      </c>
      <c r="G41" s="24" t="s">
        <v>2191</v>
      </c>
      <c r="H41" s="24" t="s">
        <v>2218</v>
      </c>
      <c r="I41" s="24" t="s">
        <v>990</v>
      </c>
      <c r="J41" s="27" t="s">
        <v>1319</v>
      </c>
      <c r="K41" s="24" t="s">
        <v>2252</v>
      </c>
      <c r="L41" s="24" t="s">
        <v>843</v>
      </c>
      <c r="M41" s="24" t="s">
        <v>1945</v>
      </c>
      <c r="N41" s="24" t="s">
        <v>2856</v>
      </c>
      <c r="O41" s="27" t="s">
        <v>2857</v>
      </c>
      <c r="P41" s="24" t="s">
        <v>2246</v>
      </c>
      <c r="Q41" s="24" t="s">
        <v>2858</v>
      </c>
      <c r="R41" s="24" t="s">
        <v>2860</v>
      </c>
      <c r="S41" s="24" t="s">
        <v>990</v>
      </c>
      <c r="T41" s="24" t="s">
        <v>2203</v>
      </c>
      <c r="U41" s="36">
        <v>15.0</v>
      </c>
      <c r="V41" s="27" t="s">
        <v>1318</v>
      </c>
      <c r="W41" s="27" t="s">
        <v>1319</v>
      </c>
      <c r="X41" s="27" t="s">
        <v>1320</v>
      </c>
      <c r="Y41" s="27" t="s">
        <v>1363</v>
      </c>
      <c r="Z41" s="27" t="s">
        <v>1322</v>
      </c>
    </row>
    <row r="42">
      <c r="A42" s="33" t="s">
        <v>2214</v>
      </c>
      <c r="B42" s="24" t="s">
        <v>2028</v>
      </c>
      <c r="C42" s="24" t="s">
        <v>792</v>
      </c>
      <c r="D42" s="24" t="s">
        <v>2190</v>
      </c>
      <c r="E42" s="24" t="s">
        <v>793</v>
      </c>
      <c r="F42" s="24" t="s">
        <v>2216</v>
      </c>
      <c r="G42" s="24" t="s">
        <v>2191</v>
      </c>
      <c r="H42" s="24" t="s">
        <v>2218</v>
      </c>
      <c r="I42" s="24" t="s">
        <v>795</v>
      </c>
      <c r="J42" s="27" t="s">
        <v>1319</v>
      </c>
      <c r="K42" s="24" t="s">
        <v>2252</v>
      </c>
      <c r="L42" s="24" t="s">
        <v>936</v>
      </c>
      <c r="M42" s="24" t="s">
        <v>1945</v>
      </c>
      <c r="N42" s="24" t="s">
        <v>2863</v>
      </c>
      <c r="O42" s="27" t="s">
        <v>2857</v>
      </c>
      <c r="P42" s="24" t="s">
        <v>2246</v>
      </c>
      <c r="Q42" s="24" t="s">
        <v>2866</v>
      </c>
      <c r="R42" s="24" t="s">
        <v>2867</v>
      </c>
      <c r="S42" s="24" t="s">
        <v>795</v>
      </c>
      <c r="T42" s="24" t="s">
        <v>2203</v>
      </c>
      <c r="U42" s="36">
        <v>15.0</v>
      </c>
      <c r="V42" s="27" t="s">
        <v>1318</v>
      </c>
      <c r="W42" s="27" t="s">
        <v>1319</v>
      </c>
      <c r="X42" s="27" t="s">
        <v>1320</v>
      </c>
      <c r="Y42" s="27" t="s">
        <v>1339</v>
      </c>
      <c r="Z42" s="27" t="s">
        <v>1322</v>
      </c>
    </row>
    <row r="43">
      <c r="A43" s="33" t="s">
        <v>2214</v>
      </c>
      <c r="B43" s="24" t="s">
        <v>2028</v>
      </c>
      <c r="C43" s="24" t="s">
        <v>861</v>
      </c>
      <c r="D43" s="24" t="s">
        <v>2190</v>
      </c>
      <c r="E43" s="24" t="s">
        <v>862</v>
      </c>
      <c r="F43" s="24" t="s">
        <v>2216</v>
      </c>
      <c r="G43" s="24" t="s">
        <v>2191</v>
      </c>
      <c r="H43" s="24" t="s">
        <v>2218</v>
      </c>
      <c r="I43" s="24" t="s">
        <v>867</v>
      </c>
      <c r="J43" s="27" t="s">
        <v>2877</v>
      </c>
      <c r="K43" s="27" t="s">
        <v>2879</v>
      </c>
      <c r="L43" s="27" t="s">
        <v>2880</v>
      </c>
      <c r="M43" s="24" t="s">
        <v>1945</v>
      </c>
      <c r="N43" s="27" t="s">
        <v>2881</v>
      </c>
      <c r="O43" s="24" t="s">
        <v>2882</v>
      </c>
      <c r="P43" s="24" t="s">
        <v>2246</v>
      </c>
      <c r="Q43" s="27" t="s">
        <v>2885</v>
      </c>
      <c r="R43" s="24" t="s">
        <v>2887</v>
      </c>
      <c r="S43" s="24" t="s">
        <v>867</v>
      </c>
      <c r="T43" s="24" t="s">
        <v>2203</v>
      </c>
      <c r="U43" s="36">
        <v>42.0</v>
      </c>
      <c r="V43" s="27" t="s">
        <v>2202</v>
      </c>
      <c r="W43" s="27" t="s">
        <v>2841</v>
      </c>
      <c r="X43" s="27" t="s">
        <v>1320</v>
      </c>
      <c r="Y43" s="27" t="s">
        <v>2831</v>
      </c>
      <c r="Z43" s="27" t="s">
        <v>1353</v>
      </c>
    </row>
    <row r="44">
      <c r="A44" s="33" t="s">
        <v>2421</v>
      </c>
      <c r="B44" s="24" t="s">
        <v>2028</v>
      </c>
      <c r="C44" s="24" t="s">
        <v>2888</v>
      </c>
      <c r="D44" s="24" t="s">
        <v>1975</v>
      </c>
      <c r="E44" s="24" t="s">
        <v>2890</v>
      </c>
      <c r="F44" s="24" t="s">
        <v>2424</v>
      </c>
      <c r="G44" s="24" t="s">
        <v>2031</v>
      </c>
      <c r="H44" s="24" t="s">
        <v>2425</v>
      </c>
      <c r="I44" s="24" t="s">
        <v>2891</v>
      </c>
      <c r="J44" s="24" t="s">
        <v>2893</v>
      </c>
      <c r="K44" s="24" t="s">
        <v>2174</v>
      </c>
      <c r="L44" s="24" t="s">
        <v>2895</v>
      </c>
      <c r="M44" s="24" t="s">
        <v>2287</v>
      </c>
      <c r="N44" s="24" t="s">
        <v>2897</v>
      </c>
      <c r="O44" s="24" t="s">
        <v>2898</v>
      </c>
      <c r="P44" s="24" t="s">
        <v>2440</v>
      </c>
      <c r="Q44" s="24" t="s">
        <v>2901</v>
      </c>
      <c r="R44" s="37" t="str">
        <f>IF(COUNTIF(Catalogue!$A$4:$A$181,"ALG-002")=1,HYPERLINK("https://docs.google.com/spreadsheets/d/1BHaGJHkXxf_UfZdyTKF2zrWNFzIP4IvhaqFMj-83BjU/edit#gid=214001001&amp;range=A"&amp;(MATCH("ALG-002",Catalogue!$A$4:$A$181,0)+3),"ALG-002"),IF(COUNTIF(Catalogue!$A$4:$A$181,"ALG-002")=0,"MISSING CATALOGUE ID: ALG-002","DUPLICATE CATALOGUE ID: ALG-002"))</f>
        <v>ALG-002</v>
      </c>
      <c r="S44" s="24" t="s">
        <v>2913</v>
      </c>
      <c r="T44" s="27" t="s">
        <v>2916</v>
      </c>
      <c r="U44" s="36">
        <v>42.0</v>
      </c>
      <c r="V44" s="27" t="s">
        <v>2202</v>
      </c>
      <c r="W44" s="27" t="s">
        <v>2084</v>
      </c>
      <c r="X44" s="27" t="s">
        <v>1320</v>
      </c>
      <c r="Y44" s="27" t="s">
        <v>2918</v>
      </c>
      <c r="Z44" s="27" t="s">
        <v>2207</v>
      </c>
    </row>
    <row r="45">
      <c r="A45" s="33" t="s">
        <v>2421</v>
      </c>
      <c r="B45" s="24" t="s">
        <v>2028</v>
      </c>
      <c r="C45" s="24" t="s">
        <v>2920</v>
      </c>
      <c r="D45" s="24" t="s">
        <v>1975</v>
      </c>
      <c r="E45" s="24" t="s">
        <v>2921</v>
      </c>
      <c r="F45" s="24" t="s">
        <v>2424</v>
      </c>
      <c r="G45" s="24" t="s">
        <v>2031</v>
      </c>
      <c r="H45" s="24" t="s">
        <v>2425</v>
      </c>
      <c r="I45" s="24" t="s">
        <v>2922</v>
      </c>
      <c r="J45" s="24" t="s">
        <v>2923</v>
      </c>
      <c r="K45" s="24" t="s">
        <v>2174</v>
      </c>
      <c r="L45" s="24" t="s">
        <v>2924</v>
      </c>
      <c r="M45" s="24" t="s">
        <v>2925</v>
      </c>
      <c r="N45" s="24" t="s">
        <v>2927</v>
      </c>
      <c r="O45" s="24" t="s">
        <v>2898</v>
      </c>
      <c r="P45" s="24" t="s">
        <v>2440</v>
      </c>
      <c r="Q45" s="24" t="s">
        <v>2929</v>
      </c>
      <c r="R45" s="37" t="str">
        <f>IF(COUNTIF(Catalogue!$A$4:$A$181,"ALG-081")=1,HYPERLINK("https://docs.google.com/spreadsheets/d/1BHaGJHkXxf_UfZdyTKF2zrWNFzIP4IvhaqFMj-83BjU/edit#gid=214001001&amp;range=A"&amp;(MATCH("ALG-081",Catalogue!$A$4:$A$181,0)+3),"ALG-081"),IF(COUNTIF(Catalogue!$A$4:$A$181,"ALG-081")=0,"MISSING CATALOGUE ID: ALG-081","DUPLICATE CATALOGUE ID: ALG-081"))</f>
        <v>ALG-081</v>
      </c>
      <c r="S45" s="24" t="s">
        <v>2939</v>
      </c>
      <c r="T45" s="27" t="s">
        <v>2916</v>
      </c>
      <c r="U45" s="36">
        <v>42.0</v>
      </c>
      <c r="V45" s="27" t="s">
        <v>2202</v>
      </c>
      <c r="W45" s="27" t="s">
        <v>2084</v>
      </c>
      <c r="X45" s="27" t="s">
        <v>1320</v>
      </c>
      <c r="Y45" s="27" t="s">
        <v>2947</v>
      </c>
      <c r="Z45" s="27" t="s">
        <v>2207</v>
      </c>
    </row>
    <row r="46">
      <c r="A46" s="33" t="s">
        <v>2463</v>
      </c>
      <c r="B46" s="24" t="s">
        <v>2028</v>
      </c>
      <c r="C46" s="24" t="s">
        <v>2950</v>
      </c>
      <c r="D46" s="24" t="s">
        <v>1975</v>
      </c>
      <c r="E46" s="24" t="s">
        <v>2951</v>
      </c>
      <c r="F46" s="24" t="s">
        <v>2465</v>
      </c>
      <c r="G46" s="24" t="s">
        <v>2031</v>
      </c>
      <c r="H46" s="24" t="s">
        <v>2467</v>
      </c>
      <c r="I46" s="24" t="s">
        <v>2954</v>
      </c>
      <c r="J46" s="27" t="s">
        <v>2956</v>
      </c>
      <c r="K46" s="27" t="s">
        <v>2959</v>
      </c>
      <c r="L46" s="27" t="s">
        <v>2961</v>
      </c>
      <c r="M46" s="24" t="s">
        <v>2962</v>
      </c>
      <c r="N46" s="27" t="s">
        <v>2963</v>
      </c>
      <c r="O46" s="27" t="s">
        <v>2964</v>
      </c>
      <c r="P46" s="24" t="s">
        <v>2967</v>
      </c>
      <c r="Q46" s="27" t="s">
        <v>2970</v>
      </c>
      <c r="R46" s="37" t="str">
        <f>IF(COUNTIF(Catalogue!$A$4:$A$181,"ALG-EVEN-PRONY-EXTRA-POLE")=1,HYPERLINK("https://docs.google.com/spreadsheets/d/1BHaGJHkXxf_UfZdyTKF2zrWNFzIP4IvhaqFMj-83BjU/edit#gid=214001001&amp;range=A"&amp;(MATCH("ALG-EVEN-PRONY-EXTRA-POLE",Catalogue!$A$4:$A$181,0)+3),"ALG-EVEN-PRONY-EXTRA-POLE"),IF(COUNTIF(Catalogue!$A$4:$A$181,"ALG-EVEN-PRONY-EXTRA-POLE")=0,"MISSING CATALOGUE ID: ALG-EVEN-PRONY-EXTRA-POLE","DUPLICATE CATALOGUE ID: ALG-EVEN-PRONY-EXTRA-POLE"))</f>
        <v>ALG-EVEN-PRONY-EXTRA-POLE</v>
      </c>
      <c r="S46" s="24" t="s">
        <v>2980</v>
      </c>
      <c r="T46" s="27" t="s">
        <v>2982</v>
      </c>
      <c r="U46" s="36">
        <v>42.0</v>
      </c>
      <c r="V46" s="27" t="s">
        <v>2202</v>
      </c>
      <c r="W46" s="27" t="s">
        <v>2084</v>
      </c>
      <c r="X46" s="27" t="s">
        <v>1320</v>
      </c>
      <c r="Y46" s="27" t="s">
        <v>2984</v>
      </c>
      <c r="Z46" s="27" t="s">
        <v>1353</v>
      </c>
    </row>
    <row r="47">
      <c r="A47" s="33" t="s">
        <v>2490</v>
      </c>
      <c r="B47" s="24" t="s">
        <v>2028</v>
      </c>
      <c r="C47" s="24" t="s">
        <v>789</v>
      </c>
      <c r="D47" s="24" t="s">
        <v>2190</v>
      </c>
      <c r="E47" s="24" t="s">
        <v>906</v>
      </c>
      <c r="F47" s="24" t="s">
        <v>2491</v>
      </c>
      <c r="G47" s="24" t="s">
        <v>2191</v>
      </c>
      <c r="H47" s="24" t="s">
        <v>2492</v>
      </c>
      <c r="I47" s="24" t="s">
        <v>911</v>
      </c>
      <c r="J47" s="27" t="s">
        <v>2987</v>
      </c>
      <c r="K47" s="24" t="s">
        <v>2495</v>
      </c>
      <c r="L47" s="24" t="s">
        <v>908</v>
      </c>
      <c r="M47" s="24" t="s">
        <v>1945</v>
      </c>
      <c r="N47" s="24" t="s">
        <v>2989</v>
      </c>
      <c r="O47" s="27" t="s">
        <v>2498</v>
      </c>
      <c r="P47" s="24" t="s">
        <v>2500</v>
      </c>
      <c r="Q47" s="24" t="s">
        <v>2992</v>
      </c>
      <c r="R47" s="24" t="s">
        <v>2993</v>
      </c>
      <c r="S47" s="24" t="s">
        <v>911</v>
      </c>
      <c r="T47" s="24" t="s">
        <v>2071</v>
      </c>
      <c r="U47" s="36">
        <v>15.0</v>
      </c>
      <c r="V47" s="27" t="s">
        <v>1318</v>
      </c>
      <c r="W47" s="27" t="s">
        <v>2987</v>
      </c>
      <c r="X47" s="27" t="s">
        <v>1320</v>
      </c>
      <c r="Y47" s="27" t="s">
        <v>909</v>
      </c>
      <c r="Z47" s="27" t="s">
        <v>1322</v>
      </c>
    </row>
    <row r="48">
      <c r="A48" s="24" t="s">
        <v>1526</v>
      </c>
      <c r="B48" s="24" t="s">
        <v>2028</v>
      </c>
      <c r="C48" s="24" t="s">
        <v>2995</v>
      </c>
      <c r="D48" s="24" t="s">
        <v>1975</v>
      </c>
      <c r="E48" s="24" t="s">
        <v>2997</v>
      </c>
      <c r="F48" s="24" t="s">
        <v>2535</v>
      </c>
      <c r="G48" s="24" t="s">
        <v>2031</v>
      </c>
      <c r="H48" s="24" t="s">
        <v>2998</v>
      </c>
      <c r="I48" s="24" t="s">
        <v>2999</v>
      </c>
      <c r="J48" s="24" t="s">
        <v>3000</v>
      </c>
      <c r="K48" s="24" t="s">
        <v>2174</v>
      </c>
      <c r="L48" s="24" t="s">
        <v>3001</v>
      </c>
      <c r="M48" s="24" t="s">
        <v>2287</v>
      </c>
      <c r="N48" s="24" t="s">
        <v>3003</v>
      </c>
      <c r="O48" s="24" t="s">
        <v>3004</v>
      </c>
      <c r="P48" s="24" t="s">
        <v>2440</v>
      </c>
      <c r="Q48" s="24" t="s">
        <v>3006</v>
      </c>
      <c r="R48" s="37" t="str">
        <f>IF(COUNTIF(Catalogue!$A$4:$A$181,"ALG-006")=1,HYPERLINK("https://docs.google.com/spreadsheets/d/1BHaGJHkXxf_UfZdyTKF2zrWNFzIP4IvhaqFMj-83BjU/edit#gid=214001001&amp;range=A"&amp;(MATCH("ALG-006",Catalogue!$A$4:$A$181,0)+3),"ALG-006"),IF(COUNTIF(Catalogue!$A$4:$A$181,"ALG-006")=0,"MISSING CATALOGUE ID: ALG-006","DUPLICATE CATALOGUE ID: ALG-006"))</f>
        <v>ALG-006</v>
      </c>
      <c r="S48" s="24" t="s">
        <v>3011</v>
      </c>
      <c r="T48" s="24" t="s">
        <v>2071</v>
      </c>
      <c r="U48" s="36">
        <v>42.0</v>
      </c>
      <c r="V48" s="27" t="s">
        <v>2202</v>
      </c>
      <c r="W48" s="27" t="s">
        <v>2084</v>
      </c>
      <c r="X48" s="27" t="s">
        <v>1320</v>
      </c>
      <c r="Y48" s="27" t="s">
        <v>3013</v>
      </c>
      <c r="Z48" s="27" t="s">
        <v>2207</v>
      </c>
    </row>
    <row r="49">
      <c r="A49" s="24" t="s">
        <v>1526</v>
      </c>
      <c r="B49" s="24" t="s">
        <v>2028</v>
      </c>
      <c r="C49" s="24" t="s">
        <v>3015</v>
      </c>
      <c r="D49" s="24" t="s">
        <v>1975</v>
      </c>
      <c r="E49" s="24" t="s">
        <v>3016</v>
      </c>
      <c r="F49" s="24" t="s">
        <v>2535</v>
      </c>
      <c r="G49" s="24" t="s">
        <v>2031</v>
      </c>
      <c r="H49" s="24" t="s">
        <v>2998</v>
      </c>
      <c r="I49" s="24" t="s">
        <v>3017</v>
      </c>
      <c r="J49" s="24" t="s">
        <v>3018</v>
      </c>
      <c r="K49" s="24" t="s">
        <v>2174</v>
      </c>
      <c r="L49" s="24" t="s">
        <v>3019</v>
      </c>
      <c r="M49" s="24" t="s">
        <v>2287</v>
      </c>
      <c r="N49" s="24" t="s">
        <v>3021</v>
      </c>
      <c r="O49" s="24" t="s">
        <v>3004</v>
      </c>
      <c r="P49" s="24" t="s">
        <v>2440</v>
      </c>
      <c r="Q49" s="24" t="s">
        <v>3022</v>
      </c>
      <c r="R49" s="37" t="str">
        <f>IF(COUNTIF(Catalogue!$A$4:$A$181,"ALG-007")=1,HYPERLINK("https://docs.google.com/spreadsheets/d/1BHaGJHkXxf_UfZdyTKF2zrWNFzIP4IvhaqFMj-83BjU/edit#gid=214001001&amp;range=A"&amp;(MATCH("ALG-007",Catalogue!$A$4:$A$181,0)+3),"ALG-007"),IF(COUNTIF(Catalogue!$A$4:$A$181,"ALG-007")=0,"MISSING CATALOGUE ID: ALG-007","DUPLICATE CATALOGUE ID: ALG-007"))</f>
        <v>ALG-007</v>
      </c>
      <c r="S49" s="24" t="s">
        <v>3029</v>
      </c>
      <c r="T49" s="24" t="s">
        <v>2071</v>
      </c>
      <c r="U49" s="36">
        <v>42.0</v>
      </c>
      <c r="V49" s="27" t="s">
        <v>2202</v>
      </c>
      <c r="W49" s="27" t="s">
        <v>2084</v>
      </c>
      <c r="X49" s="27" t="s">
        <v>1320</v>
      </c>
      <c r="Y49" s="27" t="s">
        <v>3033</v>
      </c>
      <c r="Z49" s="27" t="s">
        <v>2207</v>
      </c>
    </row>
    <row r="50">
      <c r="A50" s="24" t="s">
        <v>1526</v>
      </c>
      <c r="B50" s="24" t="s">
        <v>2028</v>
      </c>
      <c r="C50" s="24" t="s">
        <v>3035</v>
      </c>
      <c r="D50" s="24" t="s">
        <v>1975</v>
      </c>
      <c r="E50" s="24" t="s">
        <v>3036</v>
      </c>
      <c r="F50" s="24" t="s">
        <v>2535</v>
      </c>
      <c r="G50" s="24" t="s">
        <v>2031</v>
      </c>
      <c r="H50" s="24" t="s">
        <v>2998</v>
      </c>
      <c r="I50" s="24" t="s">
        <v>3038</v>
      </c>
      <c r="J50" s="24" t="s">
        <v>3040</v>
      </c>
      <c r="K50" s="24" t="s">
        <v>2174</v>
      </c>
      <c r="L50" s="24" t="s">
        <v>3041</v>
      </c>
      <c r="M50" s="24" t="s">
        <v>2287</v>
      </c>
      <c r="N50" s="24" t="s">
        <v>3042</v>
      </c>
      <c r="O50" s="24" t="s">
        <v>3004</v>
      </c>
      <c r="P50" s="24" t="s">
        <v>2440</v>
      </c>
      <c r="Q50" s="24" t="s">
        <v>3046</v>
      </c>
      <c r="R50" s="37" t="str">
        <f>IF(COUNTIF(Catalogue!$A$4:$A$181,"ALG-008")=1,HYPERLINK("https://docs.google.com/spreadsheets/d/1BHaGJHkXxf_UfZdyTKF2zrWNFzIP4IvhaqFMj-83BjU/edit#gid=214001001&amp;range=A"&amp;(MATCH("ALG-008",Catalogue!$A$4:$A$181,0)+3),"ALG-008"),IF(COUNTIF(Catalogue!$A$4:$A$181,"ALG-008")=0,"MISSING CATALOGUE ID: ALG-008","DUPLICATE CATALOGUE ID: ALG-008"))</f>
        <v>ALG-008</v>
      </c>
      <c r="S50" s="24" t="s">
        <v>3051</v>
      </c>
      <c r="T50" s="24" t="s">
        <v>2071</v>
      </c>
      <c r="U50" s="36">
        <v>42.0</v>
      </c>
      <c r="V50" s="27" t="s">
        <v>2202</v>
      </c>
      <c r="W50" s="27" t="s">
        <v>2084</v>
      </c>
      <c r="X50" s="27" t="s">
        <v>1320</v>
      </c>
      <c r="Y50" s="27" t="s">
        <v>3054</v>
      </c>
      <c r="Z50" s="27" t="s">
        <v>2207</v>
      </c>
    </row>
    <row r="51">
      <c r="A51" s="24" t="s">
        <v>1526</v>
      </c>
      <c r="B51" s="24" t="s">
        <v>2028</v>
      </c>
      <c r="C51" s="24" t="s">
        <v>3055</v>
      </c>
      <c r="D51" s="24" t="s">
        <v>1975</v>
      </c>
      <c r="E51" s="24" t="s">
        <v>3057</v>
      </c>
      <c r="F51" s="24" t="s">
        <v>2535</v>
      </c>
      <c r="G51" s="24" t="s">
        <v>2031</v>
      </c>
      <c r="H51" s="24" t="s">
        <v>2998</v>
      </c>
      <c r="I51" s="24" t="s">
        <v>3059</v>
      </c>
      <c r="J51" s="27" t="s">
        <v>3061</v>
      </c>
      <c r="K51" s="27" t="s">
        <v>3063</v>
      </c>
      <c r="L51" s="24" t="s">
        <v>3064</v>
      </c>
      <c r="M51" s="24" t="s">
        <v>2287</v>
      </c>
      <c r="N51" s="27" t="s">
        <v>3065</v>
      </c>
      <c r="O51" s="24" t="s">
        <v>3004</v>
      </c>
      <c r="P51" s="24" t="s">
        <v>2440</v>
      </c>
      <c r="Q51" s="27" t="s">
        <v>3066</v>
      </c>
      <c r="R51" s="37" t="str">
        <f>IF(COUNTIF(Catalogue!$A$4:$A$181,"ALG-009")=1,HYPERLINK("https://docs.google.com/spreadsheets/d/1BHaGJHkXxf_UfZdyTKF2zrWNFzIP4IvhaqFMj-83BjU/edit#gid=214001001&amp;range=A"&amp;(MATCH("ALG-009",Catalogue!$A$4:$A$181,0)+3),"ALG-009"),IF(COUNTIF(Catalogue!$A$4:$A$181,"ALG-009")=0,"MISSING CATALOGUE ID: ALG-009","DUPLICATE CATALOGUE ID: ALG-009"))</f>
        <v>ALG-009</v>
      </c>
      <c r="S51" s="24" t="s">
        <v>3074</v>
      </c>
      <c r="T51" s="24" t="s">
        <v>2071</v>
      </c>
      <c r="U51" s="36">
        <v>42.0</v>
      </c>
      <c r="V51" s="27" t="s">
        <v>2202</v>
      </c>
      <c r="W51" s="27" t="s">
        <v>2084</v>
      </c>
      <c r="X51" s="27" t="s">
        <v>1320</v>
      </c>
      <c r="Y51" s="27" t="s">
        <v>3075</v>
      </c>
      <c r="Z51" s="27" t="s">
        <v>3077</v>
      </c>
    </row>
    <row r="52">
      <c r="A52" s="24" t="s">
        <v>1526</v>
      </c>
      <c r="B52" s="24" t="s">
        <v>2028</v>
      </c>
      <c r="C52" s="24" t="s">
        <v>3078</v>
      </c>
      <c r="D52" s="24" t="s">
        <v>1975</v>
      </c>
      <c r="E52" s="24" t="s">
        <v>3079</v>
      </c>
      <c r="F52" s="24" t="s">
        <v>2535</v>
      </c>
      <c r="G52" s="24" t="s">
        <v>2031</v>
      </c>
      <c r="H52" s="24" t="s">
        <v>2998</v>
      </c>
      <c r="I52" s="24" t="s">
        <v>3080</v>
      </c>
      <c r="J52" s="24" t="s">
        <v>3081</v>
      </c>
      <c r="K52" s="24" t="s">
        <v>2174</v>
      </c>
      <c r="L52" s="24" t="s">
        <v>3083</v>
      </c>
      <c r="M52" s="24" t="s">
        <v>2287</v>
      </c>
      <c r="N52" s="24" t="s">
        <v>3084</v>
      </c>
      <c r="O52" s="24" t="s">
        <v>3004</v>
      </c>
      <c r="P52" s="24" t="s">
        <v>2440</v>
      </c>
      <c r="Q52" s="24" t="s">
        <v>3085</v>
      </c>
      <c r="R52" s="37" t="str">
        <f>IF(COUNTIF(Catalogue!$A$4:$A$181,"ALG-010")=1,HYPERLINK("https://docs.google.com/spreadsheets/d/1BHaGJHkXxf_UfZdyTKF2zrWNFzIP4IvhaqFMj-83BjU/edit#gid=214001001&amp;range=A"&amp;(MATCH("ALG-010",Catalogue!$A$4:$A$181,0)+3),"ALG-010"),IF(COUNTIF(Catalogue!$A$4:$A$181,"ALG-010")=0,"MISSING CATALOGUE ID: ALG-010","DUPLICATE CATALOGUE ID: ALG-010"))</f>
        <v>ALG-010</v>
      </c>
      <c r="S52" s="24" t="s">
        <v>3090</v>
      </c>
      <c r="T52" s="24" t="s">
        <v>2071</v>
      </c>
      <c r="U52" s="36">
        <v>42.0</v>
      </c>
      <c r="V52" s="27" t="s">
        <v>2202</v>
      </c>
      <c r="W52" s="27" t="s">
        <v>2084</v>
      </c>
      <c r="X52" s="27" t="s">
        <v>1320</v>
      </c>
      <c r="Y52" s="27" t="s">
        <v>3091</v>
      </c>
      <c r="Z52" s="27" t="s">
        <v>2207</v>
      </c>
    </row>
    <row r="53">
      <c r="A53" s="24" t="s">
        <v>1526</v>
      </c>
      <c r="B53" s="24" t="s">
        <v>2028</v>
      </c>
      <c r="C53" s="24" t="s">
        <v>3092</v>
      </c>
      <c r="D53" s="24" t="s">
        <v>1975</v>
      </c>
      <c r="E53" s="24" t="s">
        <v>3093</v>
      </c>
      <c r="F53" s="24" t="s">
        <v>2535</v>
      </c>
      <c r="G53" s="24" t="s">
        <v>2031</v>
      </c>
      <c r="H53" s="24" t="s">
        <v>2998</v>
      </c>
      <c r="I53" s="24" t="s">
        <v>3094</v>
      </c>
      <c r="J53" s="24" t="s">
        <v>3095</v>
      </c>
      <c r="K53" s="24" t="s">
        <v>2174</v>
      </c>
      <c r="L53" s="24" t="s">
        <v>3096</v>
      </c>
      <c r="M53" s="24" t="s">
        <v>2287</v>
      </c>
      <c r="N53" s="24" t="s">
        <v>3097</v>
      </c>
      <c r="O53" s="24" t="s">
        <v>3004</v>
      </c>
      <c r="P53" s="24" t="s">
        <v>2440</v>
      </c>
      <c r="Q53" s="24" t="s">
        <v>3099</v>
      </c>
      <c r="R53" s="37" t="str">
        <f>IF(COUNTIF(Catalogue!$A$4:$A$181,"ALG-011")=1,HYPERLINK("https://docs.google.com/spreadsheets/d/1BHaGJHkXxf_UfZdyTKF2zrWNFzIP4IvhaqFMj-83BjU/edit#gid=214001001&amp;range=A"&amp;(MATCH("ALG-011",Catalogue!$A$4:$A$181,0)+3),"ALG-011"),IF(COUNTIF(Catalogue!$A$4:$A$181,"ALG-011")=0,"MISSING CATALOGUE ID: ALG-011","DUPLICATE CATALOGUE ID: ALG-011"))</f>
        <v>ALG-011</v>
      </c>
      <c r="S53" s="24" t="s">
        <v>3105</v>
      </c>
      <c r="T53" s="24" t="s">
        <v>2071</v>
      </c>
      <c r="U53" s="36">
        <v>42.0</v>
      </c>
      <c r="V53" s="27" t="s">
        <v>2202</v>
      </c>
      <c r="W53" s="27" t="s">
        <v>2084</v>
      </c>
      <c r="X53" s="27" t="s">
        <v>1320</v>
      </c>
      <c r="Y53" s="27" t="s">
        <v>3106</v>
      </c>
      <c r="Z53" s="27" t="s">
        <v>2207</v>
      </c>
    </row>
    <row r="54">
      <c r="A54" s="24" t="s">
        <v>1526</v>
      </c>
      <c r="B54" s="24" t="s">
        <v>2028</v>
      </c>
      <c r="C54" s="24" t="s">
        <v>3107</v>
      </c>
      <c r="D54" s="24" t="s">
        <v>1975</v>
      </c>
      <c r="E54" s="24" t="s">
        <v>3108</v>
      </c>
      <c r="F54" s="24" t="s">
        <v>2535</v>
      </c>
      <c r="G54" s="24" t="s">
        <v>2031</v>
      </c>
      <c r="H54" s="24" t="s">
        <v>2998</v>
      </c>
      <c r="I54" s="24" t="s">
        <v>3109</v>
      </c>
      <c r="J54" s="24" t="s">
        <v>3110</v>
      </c>
      <c r="K54" s="24" t="s">
        <v>2174</v>
      </c>
      <c r="L54" s="24" t="s">
        <v>3111</v>
      </c>
      <c r="M54" s="24" t="s">
        <v>2287</v>
      </c>
      <c r="N54" s="24" t="s">
        <v>3112</v>
      </c>
      <c r="O54" s="24" t="s">
        <v>3004</v>
      </c>
      <c r="P54" s="24" t="s">
        <v>2440</v>
      </c>
      <c r="Q54" s="24" t="s">
        <v>3114</v>
      </c>
      <c r="R54" s="37" t="str">
        <f>IF(COUNTIF(Catalogue!$A$4:$A$181,"ALG-013")=1,HYPERLINK("https://docs.google.com/spreadsheets/d/1BHaGJHkXxf_UfZdyTKF2zrWNFzIP4IvhaqFMj-83BjU/edit#gid=214001001&amp;range=A"&amp;(MATCH("ALG-013",Catalogue!$A$4:$A$181,0)+3),"ALG-013"),IF(COUNTIF(Catalogue!$A$4:$A$181,"ALG-013")=0,"MISSING CATALOGUE ID: ALG-013","DUPLICATE CATALOGUE ID: ALG-013"))</f>
        <v>ALG-013</v>
      </c>
      <c r="S54" s="24" t="s">
        <v>3120</v>
      </c>
      <c r="T54" s="24" t="s">
        <v>2071</v>
      </c>
      <c r="U54" s="36">
        <v>42.0</v>
      </c>
      <c r="V54" s="27" t="s">
        <v>2202</v>
      </c>
      <c r="W54" s="27" t="s">
        <v>2084</v>
      </c>
      <c r="X54" s="27" t="s">
        <v>1320</v>
      </c>
      <c r="Y54" s="27" t="s">
        <v>3123</v>
      </c>
      <c r="Z54" s="27" t="s">
        <v>2207</v>
      </c>
    </row>
    <row r="55">
      <c r="A55" s="24" t="s">
        <v>1526</v>
      </c>
      <c r="B55" s="24" t="s">
        <v>2028</v>
      </c>
      <c r="C55" s="24" t="s">
        <v>3125</v>
      </c>
      <c r="D55" s="24" t="s">
        <v>1975</v>
      </c>
      <c r="E55" s="24" t="s">
        <v>3126</v>
      </c>
      <c r="F55" s="24" t="s">
        <v>2535</v>
      </c>
      <c r="G55" s="24" t="s">
        <v>2031</v>
      </c>
      <c r="H55" s="24" t="s">
        <v>2998</v>
      </c>
      <c r="I55" s="24" t="s">
        <v>3127</v>
      </c>
      <c r="J55" s="24" t="s">
        <v>3128</v>
      </c>
      <c r="K55" s="24" t="s">
        <v>2174</v>
      </c>
      <c r="L55" s="24" t="s">
        <v>3129</v>
      </c>
      <c r="M55" s="24" t="s">
        <v>2287</v>
      </c>
      <c r="N55" s="24" t="s">
        <v>3130</v>
      </c>
      <c r="O55" s="24" t="s">
        <v>3004</v>
      </c>
      <c r="P55" s="24" t="s">
        <v>2440</v>
      </c>
      <c r="Q55" s="24" t="s">
        <v>3131</v>
      </c>
      <c r="R55" s="37" t="str">
        <f>IF(COUNTIF(Catalogue!$A$4:$A$181,"ALG-015")=1,HYPERLINK("https://docs.google.com/spreadsheets/d/1BHaGJHkXxf_UfZdyTKF2zrWNFzIP4IvhaqFMj-83BjU/edit#gid=214001001&amp;range=A"&amp;(MATCH("ALG-015",Catalogue!$A$4:$A$181,0)+3),"ALG-015"),IF(COUNTIF(Catalogue!$A$4:$A$181,"ALG-015")=0,"MISSING CATALOGUE ID: ALG-015","DUPLICATE CATALOGUE ID: ALG-015"))</f>
        <v>ALG-015</v>
      </c>
      <c r="S55" s="24" t="s">
        <v>3132</v>
      </c>
      <c r="T55" s="24" t="s">
        <v>2071</v>
      </c>
      <c r="U55" s="36">
        <v>42.0</v>
      </c>
      <c r="V55" s="27" t="s">
        <v>2202</v>
      </c>
      <c r="W55" s="27" t="s">
        <v>2084</v>
      </c>
      <c r="X55" s="27" t="s">
        <v>1320</v>
      </c>
      <c r="Y55" s="27" t="s">
        <v>3134</v>
      </c>
      <c r="Z55" s="27" t="s">
        <v>2207</v>
      </c>
    </row>
    <row r="56">
      <c r="A56" s="24" t="s">
        <v>1526</v>
      </c>
      <c r="B56" s="24" t="s">
        <v>2028</v>
      </c>
      <c r="C56" s="24" t="s">
        <v>3136</v>
      </c>
      <c r="D56" s="24" t="s">
        <v>1975</v>
      </c>
      <c r="E56" s="24" t="s">
        <v>3137</v>
      </c>
      <c r="F56" s="24" t="s">
        <v>2030</v>
      </c>
      <c r="G56" s="24" t="s">
        <v>2031</v>
      </c>
      <c r="H56" s="24" t="s">
        <v>2032</v>
      </c>
      <c r="I56" s="24" t="s">
        <v>3138</v>
      </c>
      <c r="J56" s="24" t="s">
        <v>3139</v>
      </c>
      <c r="K56" s="24" t="s">
        <v>2174</v>
      </c>
      <c r="L56" s="24" t="s">
        <v>3140</v>
      </c>
      <c r="M56" s="24" t="s">
        <v>3141</v>
      </c>
      <c r="N56" s="24" t="s">
        <v>3142</v>
      </c>
      <c r="O56" s="24" t="s">
        <v>2642</v>
      </c>
      <c r="P56" s="24" t="s">
        <v>2056</v>
      </c>
      <c r="Q56" s="24" t="s">
        <v>3143</v>
      </c>
      <c r="R56" s="37" t="str">
        <f>IF(COUNTIF(Catalogue!$A$4:$A$181,"ALG-025")=1,HYPERLINK("https://docs.google.com/spreadsheets/d/1BHaGJHkXxf_UfZdyTKF2zrWNFzIP4IvhaqFMj-83BjU/edit#gid=214001001&amp;range=A"&amp;(MATCH("ALG-025",Catalogue!$A$4:$A$181,0)+3),"ALG-025"),IF(COUNTIF(Catalogue!$A$4:$A$181,"ALG-025")=0,"MISSING CATALOGUE ID: ALG-025","DUPLICATE CATALOGUE ID: ALG-025"))</f>
        <v>ALG-025</v>
      </c>
      <c r="S56" s="24" t="s">
        <v>3145</v>
      </c>
      <c r="T56" s="24" t="s">
        <v>2071</v>
      </c>
      <c r="U56" s="36">
        <v>42.0</v>
      </c>
      <c r="V56" s="27" t="s">
        <v>2202</v>
      </c>
      <c r="W56" s="27" t="s">
        <v>2084</v>
      </c>
      <c r="X56" s="27" t="s">
        <v>1320</v>
      </c>
      <c r="Y56" s="27" t="s">
        <v>3146</v>
      </c>
      <c r="Z56" s="27" t="s">
        <v>2207</v>
      </c>
    </row>
    <row r="57">
      <c r="A57" s="24" t="s">
        <v>1526</v>
      </c>
      <c r="B57" s="24" t="s">
        <v>2028</v>
      </c>
      <c r="C57" s="24" t="s">
        <v>3147</v>
      </c>
      <c r="D57" s="24" t="s">
        <v>1975</v>
      </c>
      <c r="E57" s="24" t="s">
        <v>3148</v>
      </c>
      <c r="F57" s="24" t="s">
        <v>2030</v>
      </c>
      <c r="G57" s="24" t="s">
        <v>2031</v>
      </c>
      <c r="H57" s="24" t="s">
        <v>2032</v>
      </c>
      <c r="I57" s="24" t="s">
        <v>3149</v>
      </c>
      <c r="J57" s="24" t="s">
        <v>3150</v>
      </c>
      <c r="K57" s="24" t="s">
        <v>2174</v>
      </c>
      <c r="L57" s="24" t="s">
        <v>3152</v>
      </c>
      <c r="M57" s="24" t="s">
        <v>3153</v>
      </c>
      <c r="N57" s="24" t="s">
        <v>3154</v>
      </c>
      <c r="O57" s="24" t="s">
        <v>2642</v>
      </c>
      <c r="P57" s="24" t="s">
        <v>2056</v>
      </c>
      <c r="Q57" s="24" t="s">
        <v>3155</v>
      </c>
      <c r="R57" s="37" t="str">
        <f>IF(COUNTIF(Catalogue!$A$4:$A$181,"ALG-026")=1,HYPERLINK("https://docs.google.com/spreadsheets/d/1BHaGJHkXxf_UfZdyTKF2zrWNFzIP4IvhaqFMj-83BjU/edit#gid=214001001&amp;range=A"&amp;(MATCH("ALG-026",Catalogue!$A$4:$A$181,0)+3),"ALG-026"),IF(COUNTIF(Catalogue!$A$4:$A$181,"ALG-026")=0,"MISSING CATALOGUE ID: ALG-026","DUPLICATE CATALOGUE ID: ALG-026"))</f>
        <v>ALG-026</v>
      </c>
      <c r="S57" s="24" t="s">
        <v>3165</v>
      </c>
      <c r="T57" s="24" t="s">
        <v>2071</v>
      </c>
      <c r="U57" s="36">
        <v>42.0</v>
      </c>
      <c r="V57" s="27" t="s">
        <v>2202</v>
      </c>
      <c r="W57" s="27" t="s">
        <v>2084</v>
      </c>
      <c r="X57" s="27" t="s">
        <v>1320</v>
      </c>
      <c r="Y57" s="27" t="s">
        <v>3169</v>
      </c>
      <c r="Z57" s="27" t="s">
        <v>2207</v>
      </c>
    </row>
    <row r="58">
      <c r="A58" s="24" t="s">
        <v>1526</v>
      </c>
      <c r="B58" s="24" t="s">
        <v>2028</v>
      </c>
      <c r="C58" s="24" t="s">
        <v>3171</v>
      </c>
      <c r="D58" s="24" t="s">
        <v>1975</v>
      </c>
      <c r="E58" s="24" t="s">
        <v>3173</v>
      </c>
      <c r="F58" s="24" t="s">
        <v>2030</v>
      </c>
      <c r="G58" s="24" t="s">
        <v>2031</v>
      </c>
      <c r="H58" s="24" t="s">
        <v>2032</v>
      </c>
      <c r="I58" s="24" t="s">
        <v>3175</v>
      </c>
      <c r="J58" s="24" t="s">
        <v>3176</v>
      </c>
      <c r="K58" s="24" t="s">
        <v>2174</v>
      </c>
      <c r="L58" s="24" t="s">
        <v>3178</v>
      </c>
      <c r="M58" s="24" t="s">
        <v>3179</v>
      </c>
      <c r="N58" s="24" t="s">
        <v>3180</v>
      </c>
      <c r="O58" s="24" t="s">
        <v>2642</v>
      </c>
      <c r="P58" s="24" t="s">
        <v>2056</v>
      </c>
      <c r="Q58" s="24" t="s">
        <v>3181</v>
      </c>
      <c r="R58" s="37" t="str">
        <f>IF(COUNTIF(Catalogue!$A$4:$A$181,"ALG-029")=1,HYPERLINK("https://docs.google.com/spreadsheets/d/1BHaGJHkXxf_UfZdyTKF2zrWNFzIP4IvhaqFMj-83BjU/edit#gid=214001001&amp;range=A"&amp;(MATCH("ALG-029",Catalogue!$A$4:$A$181,0)+3),"ALG-029"),IF(COUNTIF(Catalogue!$A$4:$A$181,"ALG-029")=0,"MISSING CATALOGUE ID: ALG-029","DUPLICATE CATALOGUE ID: ALG-029"))</f>
        <v>ALG-029</v>
      </c>
      <c r="S58" s="24" t="s">
        <v>3189</v>
      </c>
      <c r="T58" s="24" t="s">
        <v>2071</v>
      </c>
      <c r="U58" s="36">
        <v>42.0</v>
      </c>
      <c r="V58" s="27" t="s">
        <v>2202</v>
      </c>
      <c r="W58" s="27" t="s">
        <v>2084</v>
      </c>
      <c r="X58" s="27" t="s">
        <v>1320</v>
      </c>
      <c r="Y58" s="27" t="s">
        <v>3191</v>
      </c>
      <c r="Z58" s="27" t="s">
        <v>2207</v>
      </c>
    </row>
    <row r="59">
      <c r="A59" s="24" t="s">
        <v>1526</v>
      </c>
      <c r="B59" s="24" t="s">
        <v>2028</v>
      </c>
      <c r="C59" s="24" t="s">
        <v>3192</v>
      </c>
      <c r="D59" s="24" t="s">
        <v>1975</v>
      </c>
      <c r="E59" s="24" t="s">
        <v>3194</v>
      </c>
      <c r="F59" s="24" t="s">
        <v>3195</v>
      </c>
      <c r="G59" s="24" t="s">
        <v>2031</v>
      </c>
      <c r="H59" s="24" t="s">
        <v>3196</v>
      </c>
      <c r="I59" s="24" t="s">
        <v>3197</v>
      </c>
      <c r="J59" s="24" t="s">
        <v>3199</v>
      </c>
      <c r="K59" s="24" t="s">
        <v>2174</v>
      </c>
      <c r="L59" s="24" t="s">
        <v>3201</v>
      </c>
      <c r="M59" s="24" t="s">
        <v>3202</v>
      </c>
      <c r="N59" s="24" t="s">
        <v>3204</v>
      </c>
      <c r="O59" s="24" t="s">
        <v>3206</v>
      </c>
      <c r="P59" s="24" t="s">
        <v>2179</v>
      </c>
      <c r="Q59" s="24" t="s">
        <v>3209</v>
      </c>
      <c r="R59" s="37" t="str">
        <f>IF(COUNTIF(Catalogue!$A$4:$A$181,"ALG-048")=1,HYPERLINK("https://docs.google.com/spreadsheets/d/1BHaGJHkXxf_UfZdyTKF2zrWNFzIP4IvhaqFMj-83BjU/edit#gid=214001001&amp;range=A"&amp;(MATCH("ALG-048",Catalogue!$A$4:$A$181,0)+3),"ALG-048"),IF(COUNTIF(Catalogue!$A$4:$A$181,"ALG-048")=0,"MISSING CATALOGUE ID: ALG-048","DUPLICATE CATALOGUE ID: ALG-048"))</f>
        <v>ALG-048</v>
      </c>
      <c r="S59" s="24" t="s">
        <v>3213</v>
      </c>
      <c r="T59" s="24" t="s">
        <v>2071</v>
      </c>
      <c r="U59" s="36">
        <v>42.0</v>
      </c>
      <c r="V59" s="27" t="s">
        <v>2202</v>
      </c>
      <c r="W59" s="27" t="s">
        <v>2084</v>
      </c>
      <c r="X59" s="27" t="s">
        <v>1320</v>
      </c>
      <c r="Y59" s="27" t="s">
        <v>3215</v>
      </c>
      <c r="Z59" s="27" t="s">
        <v>2207</v>
      </c>
    </row>
    <row r="60">
      <c r="A60" s="24" t="s">
        <v>1526</v>
      </c>
      <c r="B60" s="24" t="s">
        <v>2028</v>
      </c>
      <c r="C60" s="24" t="s">
        <v>3216</v>
      </c>
      <c r="D60" s="24" t="s">
        <v>1975</v>
      </c>
      <c r="E60" s="24" t="s">
        <v>3217</v>
      </c>
      <c r="F60" s="24" t="s">
        <v>3195</v>
      </c>
      <c r="G60" s="24" t="s">
        <v>2031</v>
      </c>
      <c r="H60" s="24" t="s">
        <v>3196</v>
      </c>
      <c r="I60" s="24" t="s">
        <v>3218</v>
      </c>
      <c r="J60" s="24" t="s">
        <v>3219</v>
      </c>
      <c r="K60" s="24" t="s">
        <v>2174</v>
      </c>
      <c r="L60" s="24" t="s">
        <v>3222</v>
      </c>
      <c r="M60" s="24" t="s">
        <v>3223</v>
      </c>
      <c r="N60" s="24" t="s">
        <v>3226</v>
      </c>
      <c r="O60" s="24" t="s">
        <v>3206</v>
      </c>
      <c r="P60" s="24" t="s">
        <v>2179</v>
      </c>
      <c r="Q60" s="24" t="s">
        <v>3229</v>
      </c>
      <c r="R60" s="37" t="str">
        <f>IF(COUNTIF(Catalogue!$A$4:$A$181,"ALG-049")=1,HYPERLINK("https://docs.google.com/spreadsheets/d/1BHaGJHkXxf_UfZdyTKF2zrWNFzIP4IvhaqFMj-83BjU/edit#gid=214001001&amp;range=A"&amp;(MATCH("ALG-049",Catalogue!$A$4:$A$181,0)+3),"ALG-049"),IF(COUNTIF(Catalogue!$A$4:$A$181,"ALG-049")=0,"MISSING CATALOGUE ID: ALG-049","DUPLICATE CATALOGUE ID: ALG-049"))</f>
        <v>ALG-049</v>
      </c>
      <c r="S60" s="24" t="s">
        <v>3244</v>
      </c>
      <c r="T60" s="24" t="s">
        <v>2071</v>
      </c>
      <c r="U60" s="36">
        <v>42.0</v>
      </c>
      <c r="V60" s="27" t="s">
        <v>2202</v>
      </c>
      <c r="W60" s="27" t="s">
        <v>2084</v>
      </c>
      <c r="X60" s="27" t="s">
        <v>1320</v>
      </c>
      <c r="Y60" s="27" t="s">
        <v>3245</v>
      </c>
      <c r="Z60" s="27" t="s">
        <v>2207</v>
      </c>
    </row>
    <row r="61">
      <c r="A61" s="24" t="s">
        <v>1526</v>
      </c>
      <c r="B61" s="24" t="s">
        <v>2028</v>
      </c>
      <c r="C61" s="24" t="s">
        <v>3246</v>
      </c>
      <c r="D61" s="24" t="s">
        <v>1975</v>
      </c>
      <c r="E61" s="24" t="s">
        <v>3247</v>
      </c>
      <c r="F61" s="24" t="s">
        <v>3195</v>
      </c>
      <c r="G61" s="24" t="s">
        <v>2031</v>
      </c>
      <c r="H61" s="24" t="s">
        <v>3196</v>
      </c>
      <c r="I61" s="24" t="s">
        <v>3249</v>
      </c>
      <c r="J61" s="24" t="s">
        <v>3250</v>
      </c>
      <c r="K61" s="24" t="s">
        <v>2174</v>
      </c>
      <c r="L61" s="24" t="s">
        <v>3252</v>
      </c>
      <c r="M61" s="24" t="s">
        <v>2287</v>
      </c>
      <c r="N61" s="24" t="s">
        <v>3253</v>
      </c>
      <c r="O61" s="24" t="s">
        <v>3206</v>
      </c>
      <c r="P61" s="24" t="s">
        <v>2179</v>
      </c>
      <c r="Q61" s="24" t="s">
        <v>3256</v>
      </c>
      <c r="R61" s="37" t="str">
        <f>IF(COUNTIF(Catalogue!$A$4:$A$181,"ALG-050")=1,HYPERLINK("https://docs.google.com/spreadsheets/d/1BHaGJHkXxf_UfZdyTKF2zrWNFzIP4IvhaqFMj-83BjU/edit#gid=214001001&amp;range=A"&amp;(MATCH("ALG-050",Catalogue!$A$4:$A$181,0)+3),"ALG-050"),IF(COUNTIF(Catalogue!$A$4:$A$181,"ALG-050")=0,"MISSING CATALOGUE ID: ALG-050","DUPLICATE CATALOGUE ID: ALG-050"))</f>
        <v>ALG-050</v>
      </c>
      <c r="S61" s="24" t="s">
        <v>3264</v>
      </c>
      <c r="T61" s="24" t="s">
        <v>2071</v>
      </c>
      <c r="U61" s="36">
        <v>42.0</v>
      </c>
      <c r="V61" s="27" t="s">
        <v>2202</v>
      </c>
      <c r="W61" s="27" t="s">
        <v>2084</v>
      </c>
      <c r="X61" s="27" t="s">
        <v>1320</v>
      </c>
      <c r="Y61" s="27" t="s">
        <v>3267</v>
      </c>
      <c r="Z61" s="27" t="s">
        <v>2207</v>
      </c>
    </row>
    <row r="62">
      <c r="A62" s="24" t="s">
        <v>1526</v>
      </c>
      <c r="B62" s="24" t="s">
        <v>2028</v>
      </c>
      <c r="C62" s="24" t="s">
        <v>3269</v>
      </c>
      <c r="D62" s="24" t="s">
        <v>1975</v>
      </c>
      <c r="E62" s="24" t="s">
        <v>3270</v>
      </c>
      <c r="F62" s="24" t="s">
        <v>3195</v>
      </c>
      <c r="G62" s="24" t="s">
        <v>2031</v>
      </c>
      <c r="H62" s="24" t="s">
        <v>3196</v>
      </c>
      <c r="I62" s="24" t="s">
        <v>3271</v>
      </c>
      <c r="J62" s="24" t="s">
        <v>3272</v>
      </c>
      <c r="K62" s="24" t="s">
        <v>2174</v>
      </c>
      <c r="L62" s="24" t="s">
        <v>3273</v>
      </c>
      <c r="M62" s="24" t="s">
        <v>3274</v>
      </c>
      <c r="N62" s="24" t="s">
        <v>3275</v>
      </c>
      <c r="O62" s="24" t="s">
        <v>3206</v>
      </c>
      <c r="P62" s="24" t="s">
        <v>2179</v>
      </c>
      <c r="Q62" s="24" t="s">
        <v>3277</v>
      </c>
      <c r="R62" s="37" t="str">
        <f>IF(COUNTIF(Catalogue!$A$4:$A$181,"ALG-060")=1,HYPERLINK("https://docs.google.com/spreadsheets/d/1BHaGJHkXxf_UfZdyTKF2zrWNFzIP4IvhaqFMj-83BjU/edit#gid=214001001&amp;range=A"&amp;(MATCH("ALG-060",Catalogue!$A$4:$A$181,0)+3),"ALG-060"),IF(COUNTIF(Catalogue!$A$4:$A$181,"ALG-060")=0,"MISSING CATALOGUE ID: ALG-060","DUPLICATE CATALOGUE ID: ALG-060"))</f>
        <v>ALG-060</v>
      </c>
      <c r="S62" s="24" t="s">
        <v>3284</v>
      </c>
      <c r="T62" s="24" t="s">
        <v>2071</v>
      </c>
      <c r="U62" s="36">
        <v>42.0</v>
      </c>
      <c r="V62" s="27" t="s">
        <v>2202</v>
      </c>
      <c r="W62" s="27" t="s">
        <v>2084</v>
      </c>
      <c r="X62" s="27" t="s">
        <v>1320</v>
      </c>
      <c r="Y62" s="27" t="s">
        <v>3287</v>
      </c>
      <c r="Z62" s="27" t="s">
        <v>2207</v>
      </c>
    </row>
    <row r="63">
      <c r="A63" s="24" t="s">
        <v>1526</v>
      </c>
      <c r="B63" s="24" t="s">
        <v>2028</v>
      </c>
      <c r="C63" s="24" t="s">
        <v>3289</v>
      </c>
      <c r="D63" s="24" t="s">
        <v>1975</v>
      </c>
      <c r="E63" s="24" t="s">
        <v>3290</v>
      </c>
      <c r="F63" s="24" t="s">
        <v>2535</v>
      </c>
      <c r="G63" s="24" t="s">
        <v>2031</v>
      </c>
      <c r="H63" s="24" t="s">
        <v>2998</v>
      </c>
      <c r="I63" s="24" t="s">
        <v>3293</v>
      </c>
      <c r="J63" s="27" t="s">
        <v>3295</v>
      </c>
      <c r="K63" s="27" t="s">
        <v>3297</v>
      </c>
      <c r="L63" s="24" t="s">
        <v>3298</v>
      </c>
      <c r="M63" s="27" t="s">
        <v>3301</v>
      </c>
      <c r="N63" s="27" t="s">
        <v>3302</v>
      </c>
      <c r="O63" s="24" t="s">
        <v>3004</v>
      </c>
      <c r="P63" s="24" t="s">
        <v>2440</v>
      </c>
      <c r="Q63" s="27" t="s">
        <v>3303</v>
      </c>
      <c r="R63" s="37" t="str">
        <f>IF(COUNTIF(Catalogue!$A$4:$A$181,"ALG-062")=1,HYPERLINK("https://docs.google.com/spreadsheets/d/1BHaGJHkXxf_UfZdyTKF2zrWNFzIP4IvhaqFMj-83BjU/edit#gid=214001001&amp;range=A"&amp;(MATCH("ALG-062",Catalogue!$A$4:$A$181,0)+3),"ALG-062"),IF(COUNTIF(Catalogue!$A$4:$A$181,"ALG-062")=0,"MISSING CATALOGUE ID: ALG-062","DUPLICATE CATALOGUE ID: ALG-062"))</f>
        <v>ALG-062</v>
      </c>
      <c r="S63" s="24" t="s">
        <v>3308</v>
      </c>
      <c r="T63" s="24" t="s">
        <v>2071</v>
      </c>
      <c r="U63" s="36">
        <v>42.0</v>
      </c>
      <c r="V63" s="27" t="s">
        <v>2202</v>
      </c>
      <c r="W63" s="27" t="s">
        <v>2084</v>
      </c>
      <c r="X63" s="27" t="s">
        <v>1320</v>
      </c>
      <c r="Y63" s="27" t="s">
        <v>3311</v>
      </c>
      <c r="Z63" s="27" t="s">
        <v>1353</v>
      </c>
    </row>
    <row r="64">
      <c r="A64" s="24" t="s">
        <v>1526</v>
      </c>
      <c r="B64" s="24" t="s">
        <v>2028</v>
      </c>
      <c r="C64" s="24" t="s">
        <v>3314</v>
      </c>
      <c r="D64" s="24" t="s">
        <v>1975</v>
      </c>
      <c r="E64" s="24" t="s">
        <v>3315</v>
      </c>
      <c r="F64" s="24" t="s">
        <v>2535</v>
      </c>
      <c r="G64" s="24" t="s">
        <v>2031</v>
      </c>
      <c r="H64" s="24" t="s">
        <v>2998</v>
      </c>
      <c r="I64" s="24" t="s">
        <v>3316</v>
      </c>
      <c r="J64" s="24" t="s">
        <v>3317</v>
      </c>
      <c r="K64" s="24" t="s">
        <v>2174</v>
      </c>
      <c r="L64" s="24" t="s">
        <v>3319</v>
      </c>
      <c r="M64" s="24" t="s">
        <v>2287</v>
      </c>
      <c r="N64" s="24" t="s">
        <v>3320</v>
      </c>
      <c r="O64" s="24" t="s">
        <v>3004</v>
      </c>
      <c r="P64" s="24" t="s">
        <v>2440</v>
      </c>
      <c r="Q64" s="24" t="s">
        <v>3321</v>
      </c>
      <c r="R64" s="37" t="str">
        <f>IF(COUNTIF(Catalogue!$A$4:$A$181,"ALG-063")=1,HYPERLINK("https://docs.google.com/spreadsheets/d/1BHaGJHkXxf_UfZdyTKF2zrWNFzIP4IvhaqFMj-83BjU/edit#gid=214001001&amp;range=A"&amp;(MATCH("ALG-063",Catalogue!$A$4:$A$181,0)+3),"ALG-063"),IF(COUNTIF(Catalogue!$A$4:$A$181,"ALG-063")=0,"MISSING CATALOGUE ID: ALG-063","DUPLICATE CATALOGUE ID: ALG-063"))</f>
        <v>ALG-063</v>
      </c>
      <c r="S64" s="24" t="s">
        <v>3332</v>
      </c>
      <c r="T64" s="24" t="s">
        <v>2071</v>
      </c>
      <c r="U64" s="36">
        <v>42.0</v>
      </c>
      <c r="V64" s="27" t="s">
        <v>2202</v>
      </c>
      <c r="W64" s="27" t="s">
        <v>2084</v>
      </c>
      <c r="X64" s="27" t="s">
        <v>1320</v>
      </c>
      <c r="Y64" s="27" t="s">
        <v>3334</v>
      </c>
      <c r="Z64" s="27" t="s">
        <v>2207</v>
      </c>
    </row>
    <row r="65">
      <c r="A65" s="24" t="s">
        <v>1526</v>
      </c>
      <c r="B65" s="24" t="s">
        <v>2028</v>
      </c>
      <c r="C65" s="24" t="s">
        <v>3336</v>
      </c>
      <c r="D65" s="24" t="s">
        <v>1975</v>
      </c>
      <c r="E65" s="24" t="s">
        <v>3337</v>
      </c>
      <c r="F65" s="24" t="s">
        <v>2535</v>
      </c>
      <c r="G65" s="24" t="s">
        <v>2031</v>
      </c>
      <c r="H65" s="24" t="s">
        <v>2998</v>
      </c>
      <c r="I65" s="24" t="s">
        <v>3338</v>
      </c>
      <c r="J65" s="24" t="s">
        <v>3339</v>
      </c>
      <c r="K65" s="24" t="s">
        <v>2174</v>
      </c>
      <c r="L65" s="24" t="s">
        <v>3341</v>
      </c>
      <c r="M65" s="24" t="s">
        <v>2287</v>
      </c>
      <c r="N65" s="24" t="s">
        <v>3342</v>
      </c>
      <c r="O65" s="24" t="s">
        <v>3004</v>
      </c>
      <c r="P65" s="24" t="s">
        <v>2440</v>
      </c>
      <c r="Q65" s="24" t="s">
        <v>3345</v>
      </c>
      <c r="R65" s="37" t="str">
        <f>IF(COUNTIF(Catalogue!$A$4:$A$181,"ALG-064")=1,HYPERLINK("https://docs.google.com/spreadsheets/d/1BHaGJHkXxf_UfZdyTKF2zrWNFzIP4IvhaqFMj-83BjU/edit#gid=214001001&amp;range=A"&amp;(MATCH("ALG-064",Catalogue!$A$4:$A$181,0)+3),"ALG-064"),IF(COUNTIF(Catalogue!$A$4:$A$181,"ALG-064")=0,"MISSING CATALOGUE ID: ALG-064","DUPLICATE CATALOGUE ID: ALG-064"))</f>
        <v>ALG-064</v>
      </c>
      <c r="S65" s="24" t="s">
        <v>3352</v>
      </c>
      <c r="T65" s="24" t="s">
        <v>2071</v>
      </c>
      <c r="U65" s="36">
        <v>42.0</v>
      </c>
      <c r="V65" s="27" t="s">
        <v>2202</v>
      </c>
      <c r="W65" s="27" t="s">
        <v>2084</v>
      </c>
      <c r="X65" s="27" t="s">
        <v>1320</v>
      </c>
      <c r="Y65" s="27" t="s">
        <v>3354</v>
      </c>
      <c r="Z65" s="27" t="s">
        <v>2207</v>
      </c>
    </row>
    <row r="66">
      <c r="A66" s="24" t="s">
        <v>1526</v>
      </c>
      <c r="B66" s="24" t="s">
        <v>2028</v>
      </c>
      <c r="C66" s="24" t="s">
        <v>3357</v>
      </c>
      <c r="D66" s="24" t="s">
        <v>1975</v>
      </c>
      <c r="E66" s="24" t="s">
        <v>3359</v>
      </c>
      <c r="F66" s="24" t="s">
        <v>2030</v>
      </c>
      <c r="G66" s="24" t="s">
        <v>2031</v>
      </c>
      <c r="H66" s="24" t="s">
        <v>2032</v>
      </c>
      <c r="I66" s="24" t="s">
        <v>3362</v>
      </c>
      <c r="J66" s="24" t="s">
        <v>3363</v>
      </c>
      <c r="K66" s="24" t="s">
        <v>2174</v>
      </c>
      <c r="L66" s="24" t="s">
        <v>3365</v>
      </c>
      <c r="M66" s="24" t="s">
        <v>3366</v>
      </c>
      <c r="N66" s="24" t="s">
        <v>3368</v>
      </c>
      <c r="O66" s="24" t="s">
        <v>2642</v>
      </c>
      <c r="P66" s="24" t="s">
        <v>2056</v>
      </c>
      <c r="Q66" s="24" t="s">
        <v>3370</v>
      </c>
      <c r="R66" s="37" t="str">
        <f>IF(COUNTIF(Catalogue!$A$4:$A$181,"ALG-076")=1,HYPERLINK("https://docs.google.com/spreadsheets/d/1BHaGJHkXxf_UfZdyTKF2zrWNFzIP4IvhaqFMj-83BjU/edit#gid=214001001&amp;range=A"&amp;(MATCH("ALG-076",Catalogue!$A$4:$A$181,0)+3),"ALG-076"),IF(COUNTIF(Catalogue!$A$4:$A$181,"ALG-076")=0,"MISSING CATALOGUE ID: ALG-076","DUPLICATE CATALOGUE ID: ALG-076"))</f>
        <v>ALG-076</v>
      </c>
      <c r="S66" s="24" t="s">
        <v>3376</v>
      </c>
      <c r="T66" s="24" t="s">
        <v>2071</v>
      </c>
      <c r="U66" s="36">
        <v>42.0</v>
      </c>
      <c r="V66" s="27" t="s">
        <v>2202</v>
      </c>
      <c r="W66" s="27" t="s">
        <v>2084</v>
      </c>
      <c r="X66" s="27" t="s">
        <v>1320</v>
      </c>
      <c r="Y66" s="27" t="s">
        <v>3377</v>
      </c>
      <c r="Z66" s="27" t="s">
        <v>2207</v>
      </c>
    </row>
    <row r="67">
      <c r="A67" s="24" t="s">
        <v>1526</v>
      </c>
      <c r="B67" s="24" t="s">
        <v>2028</v>
      </c>
      <c r="C67" s="24" t="s">
        <v>3276</v>
      </c>
      <c r="D67" s="24" t="s">
        <v>1975</v>
      </c>
      <c r="E67" s="24" t="s">
        <v>3279</v>
      </c>
      <c r="F67" s="24" t="s">
        <v>3381</v>
      </c>
      <c r="G67" s="24" t="s">
        <v>2031</v>
      </c>
      <c r="H67" s="24" t="s">
        <v>3196</v>
      </c>
      <c r="I67" s="24" t="s">
        <v>3382</v>
      </c>
      <c r="J67" s="24" t="s">
        <v>3285</v>
      </c>
      <c r="K67" s="24" t="s">
        <v>2174</v>
      </c>
      <c r="L67" s="24" t="s">
        <v>3282</v>
      </c>
      <c r="M67" s="24" t="s">
        <v>3283</v>
      </c>
      <c r="N67" s="24" t="s">
        <v>3384</v>
      </c>
      <c r="O67" s="24" t="s">
        <v>3385</v>
      </c>
      <c r="P67" s="24" t="s">
        <v>2500</v>
      </c>
      <c r="Q67" s="24" t="s">
        <v>3386</v>
      </c>
      <c r="R67" s="37" t="str">
        <f>IF(COUNTIF(Catalogue!$A$4:$A$181,"ALG-MONOMIAL-CENTRALIZER")=1,HYPERLINK("https://docs.google.com/spreadsheets/d/1BHaGJHkXxf_UfZdyTKF2zrWNFzIP4IvhaqFMj-83BjU/edit#gid=214001001&amp;range=A"&amp;(MATCH("ALG-MONOMIAL-CENTRALIZER",Catalogue!$A$4:$A$181,0)+3),"ALG-MONOMIAL-CENTRALIZER"),IF(COUNTIF(Catalogue!$A$4:$A$181,"ALG-MONOMIAL-CENTRALIZER")=0,"MISSING CATALOGUE ID: ALG-MONOMIAL-CENTRALIZER","DUPLICATE CATALOGUE ID: ALG-MONOMIAL-CENTRALIZER"))</f>
        <v>ALG-MONOMIAL-CENTRALIZER</v>
      </c>
      <c r="S67" s="24" t="s">
        <v>3288</v>
      </c>
      <c r="T67" s="24" t="s">
        <v>2071</v>
      </c>
      <c r="U67" s="36">
        <v>42.0</v>
      </c>
      <c r="V67" s="27" t="s">
        <v>2202</v>
      </c>
      <c r="W67" s="27" t="s">
        <v>2084</v>
      </c>
      <c r="X67" s="27" t="s">
        <v>1320</v>
      </c>
      <c r="Y67" s="27" t="s">
        <v>3325</v>
      </c>
      <c r="Z67" s="27" t="s">
        <v>2207</v>
      </c>
    </row>
    <row r="68">
      <c r="A68" s="24" t="s">
        <v>1526</v>
      </c>
      <c r="B68" s="24" t="s">
        <v>2028</v>
      </c>
      <c r="C68" s="24" t="s">
        <v>3012</v>
      </c>
      <c r="D68" s="24" t="s">
        <v>1975</v>
      </c>
      <c r="E68" s="24" t="s">
        <v>3020</v>
      </c>
      <c r="F68" s="24" t="s">
        <v>3381</v>
      </c>
      <c r="G68" s="24" t="s">
        <v>2031</v>
      </c>
      <c r="H68" s="24" t="s">
        <v>3196</v>
      </c>
      <c r="I68" s="24" t="s">
        <v>3400</v>
      </c>
      <c r="J68" s="24" t="s">
        <v>3402</v>
      </c>
      <c r="K68" s="24" t="s">
        <v>2174</v>
      </c>
      <c r="L68" s="24" t="s">
        <v>3025</v>
      </c>
      <c r="M68" s="24" t="s">
        <v>3026</v>
      </c>
      <c r="N68" s="24" t="s">
        <v>3405</v>
      </c>
      <c r="O68" s="24" t="s">
        <v>3385</v>
      </c>
      <c r="P68" s="24" t="s">
        <v>2500</v>
      </c>
      <c r="Q68" s="24" t="s">
        <v>3407</v>
      </c>
      <c r="R68" s="37" t="str">
        <f>IF(COUNTIF(Catalogue!$A$4:$A$181,"ALG-PRIMITIVE-HOLONOMY")=1,HYPERLINK("https://docs.google.com/spreadsheets/d/1BHaGJHkXxf_UfZdyTKF2zrWNFzIP4IvhaqFMj-83BjU/edit#gid=214001001&amp;range=A"&amp;(MATCH("ALG-PRIMITIVE-HOLONOMY",Catalogue!$A$4:$A$181,0)+3),"ALG-PRIMITIVE-HOLONOMY"),IF(COUNTIF(Catalogue!$A$4:$A$181,"ALG-PRIMITIVE-HOLONOMY")=0,"MISSING CATALOGUE ID: ALG-PRIMITIVE-HOLONOMY","DUPLICATE CATALOGUE ID: ALG-PRIMITIVE-HOLONOMY"))</f>
        <v>ALG-PRIMITIVE-HOLONOMY</v>
      </c>
      <c r="S68" s="24" t="s">
        <v>3030</v>
      </c>
      <c r="T68" s="24" t="s">
        <v>2071</v>
      </c>
      <c r="U68" s="36">
        <v>42.0</v>
      </c>
      <c r="V68" s="27" t="s">
        <v>2202</v>
      </c>
      <c r="W68" s="27" t="s">
        <v>2084</v>
      </c>
      <c r="X68" s="27" t="s">
        <v>1320</v>
      </c>
      <c r="Y68" s="27" t="s">
        <v>3076</v>
      </c>
      <c r="Z68" s="27" t="s">
        <v>2207</v>
      </c>
    </row>
    <row r="69">
      <c r="A69" s="24" t="s">
        <v>1526</v>
      </c>
      <c r="B69" s="24" t="s">
        <v>2028</v>
      </c>
      <c r="C69" s="24" t="s">
        <v>3399</v>
      </c>
      <c r="D69" s="24" t="s">
        <v>1975</v>
      </c>
      <c r="E69" s="24" t="s">
        <v>3404</v>
      </c>
      <c r="F69" s="24" t="s">
        <v>3419</v>
      </c>
      <c r="G69" s="24" t="s">
        <v>2031</v>
      </c>
      <c r="H69" s="24" t="s">
        <v>3420</v>
      </c>
      <c r="I69" s="24" t="s">
        <v>3421</v>
      </c>
      <c r="J69" s="27" t="s">
        <v>3423</v>
      </c>
      <c r="K69" s="27" t="s">
        <v>3424</v>
      </c>
      <c r="L69" s="24" t="s">
        <v>3408</v>
      </c>
      <c r="M69" s="24" t="s">
        <v>3410</v>
      </c>
      <c r="N69" s="27" t="s">
        <v>3426</v>
      </c>
      <c r="O69" s="24" t="s">
        <v>3427</v>
      </c>
      <c r="P69" s="24" t="s">
        <v>2500</v>
      </c>
      <c r="Q69" s="27" t="s">
        <v>3428</v>
      </c>
      <c r="R69" s="37" t="str">
        <f>IF(COUNTIF(Catalogue!$A$4:$A$181,"ALG-WEIL-LOCAL")=1,HYPERLINK("https://docs.google.com/spreadsheets/d/1BHaGJHkXxf_UfZdyTKF2zrWNFzIP4IvhaqFMj-83BjU/edit#gid=214001001&amp;range=A"&amp;(MATCH("ALG-WEIL-LOCAL",Catalogue!$A$4:$A$181,0)+3),"ALG-WEIL-LOCAL"),IF(COUNTIF(Catalogue!$A$4:$A$181,"ALG-WEIL-LOCAL")=0,"MISSING CATALOGUE ID: ALG-WEIL-LOCAL","DUPLICATE CATALOGUE ID: ALG-WEIL-LOCAL"))</f>
        <v>ALG-WEIL-LOCAL</v>
      </c>
      <c r="S69" s="24" t="s">
        <v>3413</v>
      </c>
      <c r="T69" s="24" t="s">
        <v>2071</v>
      </c>
      <c r="U69" s="36">
        <v>42.0</v>
      </c>
      <c r="V69" s="27" t="s">
        <v>2202</v>
      </c>
      <c r="W69" s="27" t="s">
        <v>2084</v>
      </c>
      <c r="X69" s="27" t="s">
        <v>1320</v>
      </c>
      <c r="Y69" s="27" t="s">
        <v>3436</v>
      </c>
      <c r="Z69" s="27" t="s">
        <v>1353</v>
      </c>
    </row>
    <row r="70">
      <c r="A70" s="24" t="s">
        <v>1526</v>
      </c>
      <c r="B70" s="24" t="s">
        <v>2028</v>
      </c>
      <c r="C70" s="24" t="s">
        <v>3343</v>
      </c>
      <c r="D70" s="24" t="s">
        <v>1975</v>
      </c>
      <c r="E70" s="24" t="s">
        <v>3346</v>
      </c>
      <c r="F70" s="24" t="s">
        <v>3419</v>
      </c>
      <c r="G70" s="24" t="s">
        <v>2031</v>
      </c>
      <c r="H70" s="24" t="s">
        <v>3420</v>
      </c>
      <c r="I70" s="24" t="s">
        <v>3437</v>
      </c>
      <c r="J70" s="27" t="s">
        <v>3438</v>
      </c>
      <c r="K70" s="27" t="s">
        <v>3439</v>
      </c>
      <c r="L70" s="24" t="s">
        <v>3350</v>
      </c>
      <c r="M70" s="24" t="s">
        <v>3351</v>
      </c>
      <c r="N70" s="27" t="s">
        <v>3440</v>
      </c>
      <c r="O70" s="24" t="s">
        <v>3427</v>
      </c>
      <c r="P70" s="24" t="s">
        <v>2500</v>
      </c>
      <c r="Q70" s="27" t="s">
        <v>3441</v>
      </c>
      <c r="R70" s="37" t="str">
        <f>IF(COUNTIF(Catalogue!$A$4:$A$181,"ALG-WEIL-TENSOR")=1,HYPERLINK("https://docs.google.com/spreadsheets/d/1BHaGJHkXxf_UfZdyTKF2zrWNFzIP4IvhaqFMj-83BjU/edit#gid=214001001&amp;range=A"&amp;(MATCH("ALG-WEIL-TENSOR",Catalogue!$A$4:$A$181,0)+3),"ALG-WEIL-TENSOR"),IF(COUNTIF(Catalogue!$A$4:$A$181,"ALG-WEIL-TENSOR")=0,"MISSING CATALOGUE ID: ALG-WEIL-TENSOR","DUPLICATE CATALOGUE ID: ALG-WEIL-TENSOR"))</f>
        <v>ALG-WEIL-TENSOR</v>
      </c>
      <c r="S70" s="24" t="s">
        <v>3355</v>
      </c>
      <c r="T70" s="24" t="s">
        <v>2071</v>
      </c>
      <c r="U70" s="36">
        <v>42.0</v>
      </c>
      <c r="V70" s="27" t="s">
        <v>2202</v>
      </c>
      <c r="W70" s="27" t="s">
        <v>2084</v>
      </c>
      <c r="X70" s="27" t="s">
        <v>1320</v>
      </c>
      <c r="Y70" s="27" t="s">
        <v>3388</v>
      </c>
      <c r="Z70" s="27" t="s">
        <v>1353</v>
      </c>
    </row>
    <row r="71">
      <c r="A71" s="24" t="s">
        <v>1526</v>
      </c>
      <c r="B71" s="24" t="s">
        <v>2028</v>
      </c>
      <c r="C71" s="24" t="s">
        <v>506</v>
      </c>
      <c r="D71" s="24" t="s">
        <v>1975</v>
      </c>
      <c r="E71" s="24" t="s">
        <v>507</v>
      </c>
      <c r="F71" s="24" t="s">
        <v>3195</v>
      </c>
      <c r="G71" s="24" t="s">
        <v>2031</v>
      </c>
      <c r="H71" s="24" t="s">
        <v>3196</v>
      </c>
      <c r="I71" s="24" t="s">
        <v>2171</v>
      </c>
      <c r="J71" s="24" t="s">
        <v>3451</v>
      </c>
      <c r="K71" s="24" t="s">
        <v>2174</v>
      </c>
      <c r="L71" s="24" t="s">
        <v>3452</v>
      </c>
      <c r="M71" s="24" t="s">
        <v>3453</v>
      </c>
      <c r="N71" s="24" t="s">
        <v>3454</v>
      </c>
      <c r="O71" s="24" t="s">
        <v>3206</v>
      </c>
      <c r="P71" s="24" t="s">
        <v>2179</v>
      </c>
      <c r="Q71" s="24" t="s">
        <v>3457</v>
      </c>
      <c r="R71" s="37" t="str">
        <f>IF(COUNTIF(Catalogue!$A$4:$A$181,"C04")=1,HYPERLINK("https://docs.google.com/spreadsheets/d/1BHaGJHkXxf_UfZdyTKF2zrWNFzIP4IvhaqFMj-83BjU/edit#gid=214001001&amp;range=A"&amp;(MATCH("C04",Catalogue!$A$4:$A$181,0)+3),"C04"),IF(COUNTIF(Catalogue!$A$4:$A$181,"C04")=0,"MISSING CATALOGUE ID: C04","DUPLICATE CATALOGUE ID: C04"))</f>
        <v>C04</v>
      </c>
      <c r="S71" s="24" t="s">
        <v>1922</v>
      </c>
      <c r="T71" s="24" t="s">
        <v>2071</v>
      </c>
      <c r="U71" s="36">
        <v>42.0</v>
      </c>
      <c r="V71" s="27" t="s">
        <v>2202</v>
      </c>
      <c r="W71" s="27" t="s">
        <v>2084</v>
      </c>
      <c r="X71" s="27" t="s">
        <v>1320</v>
      </c>
      <c r="Y71" s="27" t="s">
        <v>3470</v>
      </c>
      <c r="Z71" s="27" t="s">
        <v>2207</v>
      </c>
    </row>
    <row r="72">
      <c r="A72" s="24" t="s">
        <v>1526</v>
      </c>
      <c r="B72" s="24" t="s">
        <v>2028</v>
      </c>
      <c r="C72" s="24" t="s">
        <v>3471</v>
      </c>
      <c r="D72" s="24" t="s">
        <v>1975</v>
      </c>
      <c r="E72" s="24" t="s">
        <v>3472</v>
      </c>
      <c r="F72" s="24" t="s">
        <v>3195</v>
      </c>
      <c r="G72" s="24" t="s">
        <v>2031</v>
      </c>
      <c r="H72" s="24" t="s">
        <v>3196</v>
      </c>
      <c r="I72" s="24" t="s">
        <v>2171</v>
      </c>
      <c r="J72" s="24" t="s">
        <v>1921</v>
      </c>
      <c r="K72" s="24" t="s">
        <v>2174</v>
      </c>
      <c r="L72" s="24" t="s">
        <v>3475</v>
      </c>
      <c r="M72" s="24" t="s">
        <v>3476</v>
      </c>
      <c r="N72" s="24" t="s">
        <v>3477</v>
      </c>
      <c r="O72" s="24" t="s">
        <v>3206</v>
      </c>
      <c r="P72" s="24" t="s">
        <v>2179</v>
      </c>
      <c r="Q72" s="24" t="s">
        <v>3479</v>
      </c>
      <c r="R72" s="37" t="str">
        <f>IF(COUNTIF(Catalogue!$A$4:$A$181,"C11")=1,HYPERLINK("https://docs.google.com/spreadsheets/d/1BHaGJHkXxf_UfZdyTKF2zrWNFzIP4IvhaqFMj-83BjU/edit#gid=214001001&amp;range=A"&amp;(MATCH("C11",Catalogue!$A$4:$A$181,0)+3),"C11"),IF(COUNTIF(Catalogue!$A$4:$A$181,"C11")=0,"MISSING CATALOGUE ID: C11","DUPLICATE CATALOGUE ID: C11"))</f>
        <v>C11</v>
      </c>
      <c r="S72" s="24" t="s">
        <v>1922</v>
      </c>
      <c r="T72" s="24" t="s">
        <v>2071</v>
      </c>
      <c r="U72" s="36">
        <v>42.0</v>
      </c>
      <c r="V72" s="27" t="s">
        <v>2202</v>
      </c>
      <c r="W72" s="27" t="s">
        <v>2084</v>
      </c>
      <c r="X72" s="27" t="s">
        <v>1320</v>
      </c>
      <c r="Y72" s="27" t="s">
        <v>3492</v>
      </c>
      <c r="Z72" s="27" t="s">
        <v>2207</v>
      </c>
    </row>
    <row r="73">
      <c r="A73" s="24" t="s">
        <v>1526</v>
      </c>
      <c r="B73" s="24" t="s">
        <v>2028</v>
      </c>
      <c r="C73" s="24" t="s">
        <v>3494</v>
      </c>
      <c r="D73" s="24" t="s">
        <v>1975</v>
      </c>
      <c r="E73" s="24" t="s">
        <v>3495</v>
      </c>
      <c r="F73" s="24" t="s">
        <v>3195</v>
      </c>
      <c r="G73" s="24" t="s">
        <v>2031</v>
      </c>
      <c r="H73" s="24" t="s">
        <v>3196</v>
      </c>
      <c r="I73" s="24" t="s">
        <v>2171</v>
      </c>
      <c r="J73" s="24" t="s">
        <v>1921</v>
      </c>
      <c r="K73" s="24" t="s">
        <v>2174</v>
      </c>
      <c r="L73" s="24" t="s">
        <v>3497</v>
      </c>
      <c r="M73" s="24" t="s">
        <v>3498</v>
      </c>
      <c r="N73" s="24" t="s">
        <v>3499</v>
      </c>
      <c r="O73" s="24" t="s">
        <v>3206</v>
      </c>
      <c r="P73" s="24" t="s">
        <v>2179</v>
      </c>
      <c r="Q73" s="24" t="s">
        <v>3501</v>
      </c>
      <c r="R73" s="37" t="str">
        <f>IF(COUNTIF(Catalogue!$A$4:$A$181,"M-AFFINE-STEP")=1,HYPERLINK("https://docs.google.com/spreadsheets/d/1BHaGJHkXxf_UfZdyTKF2zrWNFzIP4IvhaqFMj-83BjU/edit#gid=214001001&amp;range=A"&amp;(MATCH("M-AFFINE-STEP",Catalogue!$A$4:$A$181,0)+3),"M-AFFINE-STEP"),IF(COUNTIF(Catalogue!$A$4:$A$181,"M-AFFINE-STEP")=0,"MISSING CATALOGUE ID: M-AFFINE-STEP","DUPLICATE CATALOGUE ID: M-AFFINE-STEP"))</f>
        <v>M-AFFINE-STEP</v>
      </c>
      <c r="S73" s="24" t="s">
        <v>1922</v>
      </c>
      <c r="T73" s="24" t="s">
        <v>2071</v>
      </c>
      <c r="U73" s="36">
        <v>42.0</v>
      </c>
      <c r="V73" s="27" t="s">
        <v>2202</v>
      </c>
      <c r="W73" s="27" t="s">
        <v>2084</v>
      </c>
      <c r="X73" s="27" t="s">
        <v>1320</v>
      </c>
      <c r="Y73" s="27" t="s">
        <v>3512</v>
      </c>
      <c r="Z73" s="27" t="s">
        <v>2207</v>
      </c>
    </row>
    <row r="74">
      <c r="A74" s="24" t="s">
        <v>1526</v>
      </c>
      <c r="B74" s="24" t="s">
        <v>2028</v>
      </c>
      <c r="C74" s="24" t="s">
        <v>3514</v>
      </c>
      <c r="D74" s="24" t="s">
        <v>1975</v>
      </c>
      <c r="E74" s="24" t="s">
        <v>3516</v>
      </c>
      <c r="F74" s="24" t="s">
        <v>3195</v>
      </c>
      <c r="G74" s="24" t="s">
        <v>2031</v>
      </c>
      <c r="H74" s="24" t="s">
        <v>3196</v>
      </c>
      <c r="I74" s="24" t="s">
        <v>2171</v>
      </c>
      <c r="J74" s="24" t="s">
        <v>1921</v>
      </c>
      <c r="K74" s="24" t="s">
        <v>2174</v>
      </c>
      <c r="L74" s="24" t="s">
        <v>3517</v>
      </c>
      <c r="M74" s="24" t="s">
        <v>3518</v>
      </c>
      <c r="N74" s="24" t="s">
        <v>3520</v>
      </c>
      <c r="O74" s="24" t="s">
        <v>3206</v>
      </c>
      <c r="P74" s="24" t="s">
        <v>2179</v>
      </c>
      <c r="Q74" s="24" t="s">
        <v>3522</v>
      </c>
      <c r="R74" s="37" t="str">
        <f>IF(COUNTIF(Catalogue!$A$4:$A$181,"M-CHIRP-NECESSARY")=1,HYPERLINK("https://docs.google.com/spreadsheets/d/1BHaGJHkXxf_UfZdyTKF2zrWNFzIP4IvhaqFMj-83BjU/edit#gid=214001001&amp;range=A"&amp;(MATCH("M-CHIRP-NECESSARY",Catalogue!$A$4:$A$181,0)+3),"M-CHIRP-NECESSARY"),IF(COUNTIF(Catalogue!$A$4:$A$181,"M-CHIRP-NECESSARY")=0,"MISSING CATALOGUE ID: M-CHIRP-NECESSARY","DUPLICATE CATALOGUE ID: M-CHIRP-NECESSARY"))</f>
        <v>M-CHIRP-NECESSARY</v>
      </c>
      <c r="S74" s="24" t="s">
        <v>1922</v>
      </c>
      <c r="T74" s="24" t="s">
        <v>2071</v>
      </c>
      <c r="U74" s="36">
        <v>42.0</v>
      </c>
      <c r="V74" s="27" t="s">
        <v>2202</v>
      </c>
      <c r="W74" s="27" t="s">
        <v>2084</v>
      </c>
      <c r="X74" s="27" t="s">
        <v>1320</v>
      </c>
      <c r="Y74" s="27" t="s">
        <v>3535</v>
      </c>
      <c r="Z74" s="27" t="s">
        <v>2207</v>
      </c>
    </row>
    <row r="75">
      <c r="A75" s="24" t="s">
        <v>1526</v>
      </c>
      <c r="B75" s="24" t="s">
        <v>2028</v>
      </c>
      <c r="C75" s="24" t="s">
        <v>3536</v>
      </c>
      <c r="D75" s="24" t="s">
        <v>1975</v>
      </c>
      <c r="E75" s="24" t="s">
        <v>3539</v>
      </c>
      <c r="F75" s="24" t="s">
        <v>3195</v>
      </c>
      <c r="G75" s="24" t="s">
        <v>2031</v>
      </c>
      <c r="H75" s="24" t="s">
        <v>3196</v>
      </c>
      <c r="I75" s="24" t="s">
        <v>2171</v>
      </c>
      <c r="J75" s="27" t="s">
        <v>3542</v>
      </c>
      <c r="K75" s="24" t="s">
        <v>2174</v>
      </c>
      <c r="L75" s="24" t="s">
        <v>3544</v>
      </c>
      <c r="M75" s="24" t="s">
        <v>3546</v>
      </c>
      <c r="N75" s="27" t="s">
        <v>3549</v>
      </c>
      <c r="O75" s="24" t="s">
        <v>3206</v>
      </c>
      <c r="P75" s="24" t="s">
        <v>2179</v>
      </c>
      <c r="Q75" s="27" t="s">
        <v>3552</v>
      </c>
      <c r="R75" s="37" t="str">
        <f>IF(COUNTIF(Catalogue!$A$4:$A$181,"M-CHORD")=1,HYPERLINK("https://docs.google.com/spreadsheets/d/1BHaGJHkXxf_UfZdyTKF2zrWNFzIP4IvhaqFMj-83BjU/edit#gid=214001001&amp;range=A"&amp;(MATCH("M-CHORD",Catalogue!$A$4:$A$181,0)+3),"M-CHORD"),IF(COUNTIF(Catalogue!$A$4:$A$181,"M-CHORD")=0,"MISSING CATALOGUE ID: M-CHORD","DUPLICATE CATALOGUE ID: M-CHORD"))</f>
        <v>M-CHORD</v>
      </c>
      <c r="S75" s="24" t="s">
        <v>1922</v>
      </c>
      <c r="T75" s="27" t="s">
        <v>3559</v>
      </c>
      <c r="U75" s="36">
        <v>42.0</v>
      </c>
      <c r="V75" s="27" t="s">
        <v>2202</v>
      </c>
      <c r="W75" s="27" t="s">
        <v>2084</v>
      </c>
      <c r="X75" s="27" t="s">
        <v>1320</v>
      </c>
      <c r="Y75" s="27" t="s">
        <v>3560</v>
      </c>
      <c r="Z75" s="27" t="s">
        <v>1353</v>
      </c>
    </row>
    <row r="76">
      <c r="A76" s="24" t="s">
        <v>1526</v>
      </c>
      <c r="B76" s="24" t="s">
        <v>2028</v>
      </c>
      <c r="C76" s="24" t="s">
        <v>3562</v>
      </c>
      <c r="D76" s="24" t="s">
        <v>1975</v>
      </c>
      <c r="E76" s="24" t="s">
        <v>3563</v>
      </c>
      <c r="F76" s="24" t="s">
        <v>3195</v>
      </c>
      <c r="G76" s="24" t="s">
        <v>2031</v>
      </c>
      <c r="H76" s="24" t="s">
        <v>3196</v>
      </c>
      <c r="I76" s="24" t="s">
        <v>2171</v>
      </c>
      <c r="J76" s="24" t="s">
        <v>1921</v>
      </c>
      <c r="K76" s="24" t="s">
        <v>2174</v>
      </c>
      <c r="L76" s="24" t="s">
        <v>3566</v>
      </c>
      <c r="M76" s="24" t="s">
        <v>3567</v>
      </c>
      <c r="N76" s="24" t="s">
        <v>3568</v>
      </c>
      <c r="O76" s="24" t="s">
        <v>3206</v>
      </c>
      <c r="P76" s="24" t="s">
        <v>2179</v>
      </c>
      <c r="Q76" s="24" t="s">
        <v>3569</v>
      </c>
      <c r="R76" s="37" t="str">
        <f>IF(COUNTIF(Catalogue!$A$4:$A$181,"M-CRT-TRANSFER")=1,HYPERLINK("https://docs.google.com/spreadsheets/d/1BHaGJHkXxf_UfZdyTKF2zrWNFzIP4IvhaqFMj-83BjU/edit#gid=214001001&amp;range=A"&amp;(MATCH("M-CRT-TRANSFER",Catalogue!$A$4:$A$181,0)+3),"M-CRT-TRANSFER"),IF(COUNTIF(Catalogue!$A$4:$A$181,"M-CRT-TRANSFER")=0,"MISSING CATALOGUE ID: M-CRT-TRANSFER","DUPLICATE CATALOGUE ID: M-CRT-TRANSFER"))</f>
        <v>M-CRT-TRANSFER</v>
      </c>
      <c r="S76" s="24" t="s">
        <v>1922</v>
      </c>
      <c r="T76" s="24" t="s">
        <v>2071</v>
      </c>
      <c r="U76" s="36">
        <v>42.0</v>
      </c>
      <c r="V76" s="27" t="s">
        <v>2202</v>
      </c>
      <c r="W76" s="27" t="s">
        <v>2084</v>
      </c>
      <c r="X76" s="27" t="s">
        <v>1320</v>
      </c>
      <c r="Y76" s="27" t="s">
        <v>3582</v>
      </c>
      <c r="Z76" s="27" t="s">
        <v>2207</v>
      </c>
    </row>
    <row r="77">
      <c r="A77" s="24" t="s">
        <v>1526</v>
      </c>
      <c r="B77" s="24" t="s">
        <v>2028</v>
      </c>
      <c r="C77" s="24" t="s">
        <v>3584</v>
      </c>
      <c r="D77" s="24" t="s">
        <v>1975</v>
      </c>
      <c r="E77" s="24" t="s">
        <v>3585</v>
      </c>
      <c r="F77" s="24" t="s">
        <v>3195</v>
      </c>
      <c r="G77" s="24" t="s">
        <v>2031</v>
      </c>
      <c r="H77" s="24" t="s">
        <v>3196</v>
      </c>
      <c r="I77" s="24" t="s">
        <v>2171</v>
      </c>
      <c r="J77" s="24" t="s">
        <v>1921</v>
      </c>
      <c r="K77" s="24" t="s">
        <v>2174</v>
      </c>
      <c r="L77" s="24" t="s">
        <v>3587</v>
      </c>
      <c r="M77" s="24" t="s">
        <v>3588</v>
      </c>
      <c r="N77" s="24" t="s">
        <v>3591</v>
      </c>
      <c r="O77" s="24" t="s">
        <v>3206</v>
      </c>
      <c r="P77" s="24" t="s">
        <v>2179</v>
      </c>
      <c r="Q77" s="24" t="s">
        <v>3592</v>
      </c>
      <c r="R77" s="37" t="str">
        <f>IF(COUNTIF(Catalogue!$A$4:$A$181,"M-CUT-EXPANDER")=1,HYPERLINK("https://docs.google.com/spreadsheets/d/1BHaGJHkXxf_UfZdyTKF2zrWNFzIP4IvhaqFMj-83BjU/edit#gid=214001001&amp;range=A"&amp;(MATCH("M-CUT-EXPANDER",Catalogue!$A$4:$A$181,0)+3),"M-CUT-EXPANDER"),IF(COUNTIF(Catalogue!$A$4:$A$181,"M-CUT-EXPANDER")=0,"MISSING CATALOGUE ID: M-CUT-EXPANDER","DUPLICATE CATALOGUE ID: M-CUT-EXPANDER"))</f>
        <v>M-CUT-EXPANDER</v>
      </c>
      <c r="S77" s="24" t="s">
        <v>1922</v>
      </c>
      <c r="T77" s="24" t="s">
        <v>2071</v>
      </c>
      <c r="U77" s="36">
        <v>42.0</v>
      </c>
      <c r="V77" s="27" t="s">
        <v>2202</v>
      </c>
      <c r="W77" s="27" t="s">
        <v>2084</v>
      </c>
      <c r="X77" s="27" t="s">
        <v>1320</v>
      </c>
      <c r="Y77" s="27" t="s">
        <v>3600</v>
      </c>
      <c r="Z77" s="27" t="s">
        <v>2207</v>
      </c>
    </row>
    <row r="78">
      <c r="A78" s="24" t="s">
        <v>1526</v>
      </c>
      <c r="B78" s="24" t="s">
        <v>2028</v>
      </c>
      <c r="C78" s="24" t="s">
        <v>3603</v>
      </c>
      <c r="D78" s="24" t="s">
        <v>1975</v>
      </c>
      <c r="E78" s="24" t="s">
        <v>3604</v>
      </c>
      <c r="F78" s="24" t="s">
        <v>3195</v>
      </c>
      <c r="G78" s="24" t="s">
        <v>2031</v>
      </c>
      <c r="H78" s="24" t="s">
        <v>3196</v>
      </c>
      <c r="I78" s="24" t="s">
        <v>2171</v>
      </c>
      <c r="J78" s="24" t="s">
        <v>1921</v>
      </c>
      <c r="K78" s="24" t="s">
        <v>2174</v>
      </c>
      <c r="L78" s="24" t="s">
        <v>3609</v>
      </c>
      <c r="M78" s="24" t="s">
        <v>3611</v>
      </c>
      <c r="N78" s="24" t="s">
        <v>3612</v>
      </c>
      <c r="O78" s="24" t="s">
        <v>3206</v>
      </c>
      <c r="P78" s="24" t="s">
        <v>2179</v>
      </c>
      <c r="Q78" s="24" t="s">
        <v>3614</v>
      </c>
      <c r="R78" s="37" t="str">
        <f>IF(COUNTIF(Catalogue!$A$4:$A$181,"M-FCUT")=1,HYPERLINK("https://docs.google.com/spreadsheets/d/1BHaGJHkXxf_UfZdyTKF2zrWNFzIP4IvhaqFMj-83BjU/edit#gid=214001001&amp;range=A"&amp;(MATCH("M-FCUT",Catalogue!$A$4:$A$181,0)+3),"M-FCUT"),IF(COUNTIF(Catalogue!$A$4:$A$181,"M-FCUT")=0,"MISSING CATALOGUE ID: M-FCUT","DUPLICATE CATALOGUE ID: M-FCUT"))</f>
        <v>M-FCUT</v>
      </c>
      <c r="S78" s="24" t="s">
        <v>1922</v>
      </c>
      <c r="T78" s="24" t="s">
        <v>2071</v>
      </c>
      <c r="U78" s="36">
        <v>42.0</v>
      </c>
      <c r="V78" s="27" t="s">
        <v>2202</v>
      </c>
      <c r="W78" s="27" t="s">
        <v>2084</v>
      </c>
      <c r="X78" s="27" t="s">
        <v>1320</v>
      </c>
      <c r="Y78" s="27" t="s">
        <v>3617</v>
      </c>
      <c r="Z78" s="27" t="s">
        <v>2207</v>
      </c>
    </row>
    <row r="79">
      <c r="A79" s="24" t="s">
        <v>1526</v>
      </c>
      <c r="B79" s="24" t="s">
        <v>2028</v>
      </c>
      <c r="C79" s="24" t="s">
        <v>3618</v>
      </c>
      <c r="D79" s="24" t="s">
        <v>1975</v>
      </c>
      <c r="E79" s="24" t="s">
        <v>3619</v>
      </c>
      <c r="F79" s="24" t="s">
        <v>3195</v>
      </c>
      <c r="G79" s="24" t="s">
        <v>2031</v>
      </c>
      <c r="H79" s="24" t="s">
        <v>3196</v>
      </c>
      <c r="I79" s="24" t="s">
        <v>2171</v>
      </c>
      <c r="J79" s="24" t="s">
        <v>1921</v>
      </c>
      <c r="K79" s="24" t="s">
        <v>2174</v>
      </c>
      <c r="L79" s="24" t="s">
        <v>3620</v>
      </c>
      <c r="M79" s="24" t="s">
        <v>3621</v>
      </c>
      <c r="N79" s="24" t="s">
        <v>3622</v>
      </c>
      <c r="O79" s="24" t="s">
        <v>3206</v>
      </c>
      <c r="P79" s="24" t="s">
        <v>2179</v>
      </c>
      <c r="Q79" s="24" t="s">
        <v>3623</v>
      </c>
      <c r="R79" s="37" t="str">
        <f>IF(COUNTIF(Catalogue!$A$4:$A$181,"M-FIXED-BITREV")=1,HYPERLINK("https://docs.google.com/spreadsheets/d/1BHaGJHkXxf_UfZdyTKF2zrWNFzIP4IvhaqFMj-83BjU/edit#gid=214001001&amp;range=A"&amp;(MATCH("M-FIXED-BITREV",Catalogue!$A$4:$A$181,0)+3),"M-FIXED-BITREV"),IF(COUNTIF(Catalogue!$A$4:$A$181,"M-FIXED-BITREV")=0,"MISSING CATALOGUE ID: M-FIXED-BITREV","DUPLICATE CATALOGUE ID: M-FIXED-BITREV"))</f>
        <v>M-FIXED-BITREV</v>
      </c>
      <c r="S79" s="24" t="s">
        <v>1922</v>
      </c>
      <c r="T79" s="24" t="s">
        <v>2071</v>
      </c>
      <c r="U79" s="36">
        <v>42.0</v>
      </c>
      <c r="V79" s="27" t="s">
        <v>2202</v>
      </c>
      <c r="W79" s="27" t="s">
        <v>2084</v>
      </c>
      <c r="X79" s="27" t="s">
        <v>1320</v>
      </c>
      <c r="Y79" s="27" t="s">
        <v>3633</v>
      </c>
      <c r="Z79" s="27" t="s">
        <v>2207</v>
      </c>
    </row>
    <row r="80">
      <c r="A80" s="24" t="s">
        <v>1526</v>
      </c>
      <c r="B80" s="24" t="s">
        <v>2028</v>
      </c>
      <c r="C80" s="24" t="s">
        <v>3634</v>
      </c>
      <c r="D80" s="24" t="s">
        <v>1975</v>
      </c>
      <c r="E80" s="24" t="s">
        <v>3636</v>
      </c>
      <c r="F80" s="24" t="s">
        <v>3195</v>
      </c>
      <c r="G80" s="24" t="s">
        <v>2031</v>
      </c>
      <c r="H80" s="24" t="s">
        <v>3196</v>
      </c>
      <c r="I80" s="24" t="s">
        <v>2171</v>
      </c>
      <c r="J80" s="24" t="s">
        <v>1921</v>
      </c>
      <c r="K80" s="24" t="s">
        <v>2174</v>
      </c>
      <c r="L80" s="24" t="s">
        <v>3637</v>
      </c>
      <c r="M80" s="24" t="s">
        <v>3638</v>
      </c>
      <c r="N80" s="24" t="s">
        <v>3639</v>
      </c>
      <c r="O80" s="24" t="s">
        <v>3206</v>
      </c>
      <c r="P80" s="24" t="s">
        <v>2179</v>
      </c>
      <c r="Q80" s="24" t="s">
        <v>3641</v>
      </c>
      <c r="R80" s="37" t="str">
        <f>IF(COUNTIF(Catalogue!$A$4:$A$181,"M-FOUR-STAGE-COLLAPSE")=1,HYPERLINK("https://docs.google.com/spreadsheets/d/1BHaGJHkXxf_UfZdyTKF2zrWNFzIP4IvhaqFMj-83BjU/edit#gid=214001001&amp;range=A"&amp;(MATCH("M-FOUR-STAGE-COLLAPSE",Catalogue!$A$4:$A$181,0)+3),"M-FOUR-STAGE-COLLAPSE"),IF(COUNTIF(Catalogue!$A$4:$A$181,"M-FOUR-STAGE-COLLAPSE")=0,"MISSING CATALOGUE ID: M-FOUR-STAGE-COLLAPSE","DUPLICATE CATALOGUE ID: M-FOUR-STAGE-COLLAPSE"))</f>
        <v>M-FOUR-STAGE-COLLAPSE</v>
      </c>
      <c r="S80" s="24" t="s">
        <v>1922</v>
      </c>
      <c r="T80" s="24" t="s">
        <v>2071</v>
      </c>
      <c r="U80" s="36">
        <v>42.0</v>
      </c>
      <c r="V80" s="27" t="s">
        <v>2202</v>
      </c>
      <c r="W80" s="27" t="s">
        <v>2084</v>
      </c>
      <c r="X80" s="27" t="s">
        <v>1320</v>
      </c>
      <c r="Y80" s="27" t="s">
        <v>3653</v>
      </c>
      <c r="Z80" s="27" t="s">
        <v>2207</v>
      </c>
    </row>
    <row r="81">
      <c r="A81" s="24" t="s">
        <v>1526</v>
      </c>
      <c r="B81" s="24" t="s">
        <v>2028</v>
      </c>
      <c r="C81" s="24" t="s">
        <v>3654</v>
      </c>
      <c r="D81" s="24" t="s">
        <v>1975</v>
      </c>
      <c r="E81" s="24" t="s">
        <v>3655</v>
      </c>
      <c r="F81" s="24" t="s">
        <v>3195</v>
      </c>
      <c r="G81" s="24" t="s">
        <v>2031</v>
      </c>
      <c r="H81" s="24" t="s">
        <v>3196</v>
      </c>
      <c r="I81" s="24" t="s">
        <v>2171</v>
      </c>
      <c r="J81" s="27" t="s">
        <v>3658</v>
      </c>
      <c r="K81" s="27" t="s">
        <v>3660</v>
      </c>
      <c r="L81" s="27" t="s">
        <v>3662</v>
      </c>
      <c r="M81" s="27" t="s">
        <v>3664</v>
      </c>
      <c r="N81" s="27" t="s">
        <v>3666</v>
      </c>
      <c r="O81" s="24" t="s">
        <v>3206</v>
      </c>
      <c r="P81" s="24" t="s">
        <v>2179</v>
      </c>
      <c r="Q81" s="27" t="s">
        <v>3670</v>
      </c>
      <c r="R81" s="37" t="str">
        <f>IF(COUNTIF(Catalogue!$A$4:$A$181,"M-GLOBAL-STAGES")=1,HYPERLINK("https://docs.google.com/spreadsheets/d/1BHaGJHkXxf_UfZdyTKF2zrWNFzIP4IvhaqFMj-83BjU/edit#gid=214001001&amp;range=A"&amp;(MATCH("M-GLOBAL-STAGES",Catalogue!$A$4:$A$181,0)+3),"M-GLOBAL-STAGES"),IF(COUNTIF(Catalogue!$A$4:$A$181,"M-GLOBAL-STAGES")=0,"MISSING CATALOGUE ID: M-GLOBAL-STAGES","DUPLICATE CATALOGUE ID: M-GLOBAL-STAGES"))</f>
        <v>M-GLOBAL-STAGES</v>
      </c>
      <c r="S81" s="24" t="s">
        <v>1922</v>
      </c>
      <c r="T81" s="24" t="s">
        <v>2071</v>
      </c>
      <c r="U81" s="36">
        <v>42.0</v>
      </c>
      <c r="V81" s="27" t="s">
        <v>2202</v>
      </c>
      <c r="W81" s="27" t="s">
        <v>2084</v>
      </c>
      <c r="X81" s="27" t="s">
        <v>1320</v>
      </c>
      <c r="Y81" s="27" t="s">
        <v>3688</v>
      </c>
      <c r="Z81" s="27" t="s">
        <v>2207</v>
      </c>
    </row>
    <row r="82">
      <c r="A82" s="24" t="s">
        <v>1526</v>
      </c>
      <c r="B82" s="24" t="s">
        <v>2028</v>
      </c>
      <c r="C82" s="24" t="s">
        <v>3690</v>
      </c>
      <c r="D82" s="24" t="s">
        <v>1975</v>
      </c>
      <c r="E82" s="24" t="s">
        <v>3692</v>
      </c>
      <c r="F82" s="24" t="s">
        <v>3195</v>
      </c>
      <c r="G82" s="24" t="s">
        <v>2031</v>
      </c>
      <c r="H82" s="24" t="s">
        <v>3196</v>
      </c>
      <c r="I82" s="27" t="s">
        <v>3694</v>
      </c>
      <c r="J82" s="27" t="s">
        <v>3695</v>
      </c>
      <c r="K82" s="27" t="s">
        <v>3696</v>
      </c>
      <c r="L82" s="24" t="s">
        <v>3697</v>
      </c>
      <c r="M82" s="24" t="s">
        <v>3698</v>
      </c>
      <c r="N82" s="27" t="s">
        <v>3699</v>
      </c>
      <c r="O82" s="27" t="s">
        <v>3702</v>
      </c>
      <c r="P82" s="27" t="s">
        <v>3703</v>
      </c>
      <c r="Q82" s="27" t="s">
        <v>3705</v>
      </c>
      <c r="R82" s="37" t="str">
        <f>IF(COUNTIF(Catalogue!$A$4:$A$181,"M-HARPER")=1,HYPERLINK("https://docs.google.com/spreadsheets/d/1BHaGJHkXxf_UfZdyTKF2zrWNFzIP4IvhaqFMj-83BjU/edit#gid=214001001&amp;range=A"&amp;(MATCH("M-HARPER",Catalogue!$A$4:$A$181,0)+3),"M-HARPER"),IF(COUNTIF(Catalogue!$A$4:$A$181,"M-HARPER")=0,"MISSING CATALOGUE ID: M-HARPER","DUPLICATE CATALOGUE ID: M-HARPER"))</f>
        <v>M-HARPER</v>
      </c>
      <c r="S82" s="24" t="s">
        <v>1922</v>
      </c>
      <c r="T82" s="27" t="s">
        <v>3711</v>
      </c>
      <c r="U82" s="36">
        <v>42.0</v>
      </c>
      <c r="V82" s="27" t="s">
        <v>2202</v>
      </c>
      <c r="W82" s="27" t="s">
        <v>2084</v>
      </c>
      <c r="X82" s="27" t="s">
        <v>1320</v>
      </c>
      <c r="Y82" s="27" t="s">
        <v>3713</v>
      </c>
      <c r="Z82" s="27" t="s">
        <v>1353</v>
      </c>
    </row>
    <row r="83">
      <c r="A83" s="24" t="s">
        <v>1526</v>
      </c>
      <c r="B83" s="24" t="s">
        <v>2028</v>
      </c>
      <c r="C83" s="24" t="s">
        <v>3715</v>
      </c>
      <c r="D83" s="24" t="s">
        <v>1975</v>
      </c>
      <c r="E83" s="24" t="s">
        <v>3717</v>
      </c>
      <c r="F83" s="24" t="s">
        <v>3195</v>
      </c>
      <c r="G83" s="24" t="s">
        <v>2031</v>
      </c>
      <c r="H83" s="24" t="s">
        <v>3196</v>
      </c>
      <c r="I83" s="24" t="s">
        <v>2171</v>
      </c>
      <c r="J83" s="24" t="s">
        <v>1921</v>
      </c>
      <c r="K83" s="24" t="s">
        <v>2174</v>
      </c>
      <c r="L83" s="24" t="s">
        <v>3720</v>
      </c>
      <c r="M83" s="24" t="s">
        <v>3721</v>
      </c>
      <c r="N83" s="24" t="s">
        <v>3722</v>
      </c>
      <c r="O83" s="24" t="s">
        <v>3206</v>
      </c>
      <c r="P83" s="24" t="s">
        <v>2179</v>
      </c>
      <c r="Q83" s="24" t="s">
        <v>3724</v>
      </c>
      <c r="R83" s="37" t="str">
        <f>IF(COUNTIF(Catalogue!$A$4:$A$181,"M-LOCAL-ANNIHILATOR")=1,HYPERLINK("https://docs.google.com/spreadsheets/d/1BHaGJHkXxf_UfZdyTKF2zrWNFzIP4IvhaqFMj-83BjU/edit#gid=214001001&amp;range=A"&amp;(MATCH("M-LOCAL-ANNIHILATOR",Catalogue!$A$4:$A$181,0)+3),"M-LOCAL-ANNIHILATOR"),IF(COUNTIF(Catalogue!$A$4:$A$181,"M-LOCAL-ANNIHILATOR")=0,"MISSING CATALOGUE ID: M-LOCAL-ANNIHILATOR","DUPLICATE CATALOGUE ID: M-LOCAL-ANNIHILATOR"))</f>
        <v>M-LOCAL-ANNIHILATOR</v>
      </c>
      <c r="S83" s="24" t="s">
        <v>1922</v>
      </c>
      <c r="T83" s="24" t="s">
        <v>2071</v>
      </c>
      <c r="U83" s="36">
        <v>42.0</v>
      </c>
      <c r="V83" s="27" t="s">
        <v>2202</v>
      </c>
      <c r="W83" s="27" t="s">
        <v>2084</v>
      </c>
      <c r="X83" s="27" t="s">
        <v>1320</v>
      </c>
      <c r="Y83" s="27" t="s">
        <v>3746</v>
      </c>
      <c r="Z83" s="27" t="s">
        <v>2207</v>
      </c>
    </row>
    <row r="84">
      <c r="A84" s="24" t="s">
        <v>1526</v>
      </c>
      <c r="B84" s="24" t="s">
        <v>2028</v>
      </c>
      <c r="C84" s="24" t="s">
        <v>3748</v>
      </c>
      <c r="D84" s="24" t="s">
        <v>1975</v>
      </c>
      <c r="E84" s="24" t="s">
        <v>3749</v>
      </c>
      <c r="F84" s="24" t="s">
        <v>3195</v>
      </c>
      <c r="G84" s="24" t="s">
        <v>2031</v>
      </c>
      <c r="H84" s="24" t="s">
        <v>3196</v>
      </c>
      <c r="I84" s="24" t="s">
        <v>2171</v>
      </c>
      <c r="J84" s="24" t="s">
        <v>1921</v>
      </c>
      <c r="K84" s="24" t="s">
        <v>2174</v>
      </c>
      <c r="L84" s="24" t="s">
        <v>3752</v>
      </c>
      <c r="M84" s="24" t="s">
        <v>3754</v>
      </c>
      <c r="N84" s="24" t="s">
        <v>3755</v>
      </c>
      <c r="O84" s="24" t="s">
        <v>3206</v>
      </c>
      <c r="P84" s="24" t="s">
        <v>2179</v>
      </c>
      <c r="Q84" s="24" t="s">
        <v>3758</v>
      </c>
      <c r="R84" s="37" t="str">
        <f>IF(COUNTIF(Catalogue!$A$4:$A$181,"M-MGG-CAPACITY")=1,HYPERLINK("https://docs.google.com/spreadsheets/d/1BHaGJHkXxf_UfZdyTKF2zrWNFzIP4IvhaqFMj-83BjU/edit#gid=214001001&amp;range=A"&amp;(MATCH("M-MGG-CAPACITY",Catalogue!$A$4:$A$181,0)+3),"M-MGG-CAPACITY"),IF(COUNTIF(Catalogue!$A$4:$A$181,"M-MGG-CAPACITY")=0,"MISSING CATALOGUE ID: M-MGG-CAPACITY","DUPLICATE CATALOGUE ID: M-MGG-CAPACITY"))</f>
        <v>M-MGG-CAPACITY</v>
      </c>
      <c r="S84" s="24" t="s">
        <v>1922</v>
      </c>
      <c r="T84" s="24" t="s">
        <v>2071</v>
      </c>
      <c r="U84" s="36">
        <v>42.0</v>
      </c>
      <c r="V84" s="27" t="s">
        <v>2202</v>
      </c>
      <c r="W84" s="27" t="s">
        <v>2084</v>
      </c>
      <c r="X84" s="27" t="s">
        <v>1320</v>
      </c>
      <c r="Y84" s="27" t="s">
        <v>3775</v>
      </c>
      <c r="Z84" s="27" t="s">
        <v>2207</v>
      </c>
    </row>
    <row r="85">
      <c r="A85" s="24" t="s">
        <v>1526</v>
      </c>
      <c r="B85" s="24" t="s">
        <v>2028</v>
      </c>
      <c r="C85" s="24" t="s">
        <v>3777</v>
      </c>
      <c r="D85" s="24" t="s">
        <v>1975</v>
      </c>
      <c r="E85" s="24" t="s">
        <v>3779</v>
      </c>
      <c r="F85" s="24" t="s">
        <v>3195</v>
      </c>
      <c r="G85" s="24" t="s">
        <v>2031</v>
      </c>
      <c r="H85" s="24" t="s">
        <v>3196</v>
      </c>
      <c r="I85" s="24" t="s">
        <v>2171</v>
      </c>
      <c r="J85" s="24" t="s">
        <v>1921</v>
      </c>
      <c r="K85" s="24" t="s">
        <v>2174</v>
      </c>
      <c r="L85" s="24" t="s">
        <v>3781</v>
      </c>
      <c r="M85" s="24" t="s">
        <v>3782</v>
      </c>
      <c r="N85" s="24" t="s">
        <v>3783</v>
      </c>
      <c r="O85" s="24" t="s">
        <v>3206</v>
      </c>
      <c r="P85" s="24" t="s">
        <v>2179</v>
      </c>
      <c r="Q85" s="24" t="s">
        <v>3786</v>
      </c>
      <c r="R85" s="37" t="str">
        <f>IF(COUNTIF(Catalogue!$A$4:$A$181,"M-MOVING-SPARSE")=1,HYPERLINK("https://docs.google.com/spreadsheets/d/1BHaGJHkXxf_UfZdyTKF2zrWNFzIP4IvhaqFMj-83BjU/edit#gid=214001001&amp;range=A"&amp;(MATCH("M-MOVING-SPARSE",Catalogue!$A$4:$A$181,0)+3),"M-MOVING-SPARSE"),IF(COUNTIF(Catalogue!$A$4:$A$181,"M-MOVING-SPARSE")=0,"MISSING CATALOGUE ID: M-MOVING-SPARSE","DUPLICATE CATALOGUE ID: M-MOVING-SPARSE"))</f>
        <v>M-MOVING-SPARSE</v>
      </c>
      <c r="S85" s="24" t="s">
        <v>1922</v>
      </c>
      <c r="T85" s="24" t="s">
        <v>2071</v>
      </c>
      <c r="U85" s="36">
        <v>42.0</v>
      </c>
      <c r="V85" s="27" t="s">
        <v>2202</v>
      </c>
      <c r="W85" s="27" t="s">
        <v>2084</v>
      </c>
      <c r="X85" s="27" t="s">
        <v>1320</v>
      </c>
      <c r="Y85" s="27" t="s">
        <v>3804</v>
      </c>
      <c r="Z85" s="27" t="s">
        <v>2207</v>
      </c>
    </row>
    <row r="86">
      <c r="A86" s="24" t="s">
        <v>1526</v>
      </c>
      <c r="B86" s="24" t="s">
        <v>2028</v>
      </c>
      <c r="C86" s="24" t="s">
        <v>3806</v>
      </c>
      <c r="D86" s="24" t="s">
        <v>1975</v>
      </c>
      <c r="E86" s="24" t="s">
        <v>3809</v>
      </c>
      <c r="F86" s="24" t="s">
        <v>3195</v>
      </c>
      <c r="G86" s="24" t="s">
        <v>2031</v>
      </c>
      <c r="H86" s="24" t="s">
        <v>3196</v>
      </c>
      <c r="I86" s="24" t="s">
        <v>2171</v>
      </c>
      <c r="J86" s="24" t="s">
        <v>3812</v>
      </c>
      <c r="K86" s="27" t="s">
        <v>3814</v>
      </c>
      <c r="L86" s="27" t="s">
        <v>3816</v>
      </c>
      <c r="M86" s="24" t="s">
        <v>3817</v>
      </c>
      <c r="N86" s="27" t="s">
        <v>3819</v>
      </c>
      <c r="O86" s="24" t="s">
        <v>3206</v>
      </c>
      <c r="P86" s="24" t="s">
        <v>2179</v>
      </c>
      <c r="Q86" s="27" t="s">
        <v>3821</v>
      </c>
      <c r="R86" s="37" t="str">
        <f>IF(COUNTIF(Catalogue!$A$4:$A$181,"M-MULTISCALE-CHIRP")=1,HYPERLINK("https://docs.google.com/spreadsheets/d/1BHaGJHkXxf_UfZdyTKF2zrWNFzIP4IvhaqFMj-83BjU/edit#gid=214001001&amp;range=A"&amp;(MATCH("M-MULTISCALE-CHIRP",Catalogue!$A$4:$A$181,0)+3),"M-MULTISCALE-CHIRP"),IF(COUNTIF(Catalogue!$A$4:$A$181,"M-MULTISCALE-CHIRP")=0,"MISSING CATALOGUE ID: M-MULTISCALE-CHIRP","DUPLICATE CATALOGUE ID: M-MULTISCALE-CHIRP"))</f>
        <v>M-MULTISCALE-CHIRP</v>
      </c>
      <c r="S86" s="24" t="s">
        <v>1922</v>
      </c>
      <c r="T86" s="24" t="s">
        <v>2071</v>
      </c>
      <c r="U86" s="36">
        <v>42.0</v>
      </c>
      <c r="V86" s="27" t="s">
        <v>2202</v>
      </c>
      <c r="W86" s="27" t="s">
        <v>2084</v>
      </c>
      <c r="X86" s="27" t="s">
        <v>1320</v>
      </c>
      <c r="Y86" s="27" t="s">
        <v>3838</v>
      </c>
      <c r="Z86" s="27" t="s">
        <v>1353</v>
      </c>
    </row>
    <row r="87">
      <c r="A87" s="24" t="s">
        <v>1526</v>
      </c>
      <c r="B87" s="24" t="s">
        <v>2028</v>
      </c>
      <c r="C87" s="24" t="s">
        <v>3841</v>
      </c>
      <c r="D87" s="24" t="s">
        <v>1975</v>
      </c>
      <c r="E87" s="24" t="s">
        <v>3843</v>
      </c>
      <c r="F87" s="24" t="s">
        <v>3195</v>
      </c>
      <c r="G87" s="24" t="s">
        <v>2031</v>
      </c>
      <c r="H87" s="24" t="s">
        <v>3196</v>
      </c>
      <c r="I87" s="24" t="s">
        <v>2171</v>
      </c>
      <c r="J87" s="24" t="s">
        <v>1921</v>
      </c>
      <c r="K87" s="24" t="s">
        <v>2174</v>
      </c>
      <c r="L87" s="24" t="s">
        <v>3848</v>
      </c>
      <c r="M87" s="24" t="s">
        <v>3850</v>
      </c>
      <c r="N87" s="24" t="s">
        <v>3851</v>
      </c>
      <c r="O87" s="24" t="s">
        <v>3206</v>
      </c>
      <c r="P87" s="24" t="s">
        <v>2179</v>
      </c>
      <c r="Q87" s="24" t="s">
        <v>3854</v>
      </c>
      <c r="R87" s="37" t="str">
        <f>IF(COUNTIF(Catalogue!$A$4:$A$181,"M-NILPOTENT-FOLD")=1,HYPERLINK("https://docs.google.com/spreadsheets/d/1BHaGJHkXxf_UfZdyTKF2zrWNFzIP4IvhaqFMj-83BjU/edit#gid=214001001&amp;range=A"&amp;(MATCH("M-NILPOTENT-FOLD",Catalogue!$A$4:$A$181,0)+3),"M-NILPOTENT-FOLD"),IF(COUNTIF(Catalogue!$A$4:$A$181,"M-NILPOTENT-FOLD")=0,"MISSING CATALOGUE ID: M-NILPOTENT-FOLD","DUPLICATE CATALOGUE ID: M-NILPOTENT-FOLD"))</f>
        <v>M-NILPOTENT-FOLD</v>
      </c>
      <c r="S87" s="24" t="s">
        <v>1922</v>
      </c>
      <c r="T87" s="24" t="s">
        <v>2071</v>
      </c>
      <c r="U87" s="36">
        <v>42.0</v>
      </c>
      <c r="V87" s="27" t="s">
        <v>2202</v>
      </c>
      <c r="W87" s="27" t="s">
        <v>2084</v>
      </c>
      <c r="X87" s="27" t="s">
        <v>1320</v>
      </c>
      <c r="Y87" s="27" t="s">
        <v>3865</v>
      </c>
      <c r="Z87" s="27" t="s">
        <v>2207</v>
      </c>
    </row>
    <row r="88">
      <c r="A88" s="24" t="s">
        <v>1526</v>
      </c>
      <c r="B88" s="24" t="s">
        <v>2028</v>
      </c>
      <c r="C88" s="24" t="s">
        <v>3867</v>
      </c>
      <c r="D88" s="24" t="s">
        <v>1975</v>
      </c>
      <c r="E88" s="24" t="s">
        <v>3868</v>
      </c>
      <c r="F88" s="24" t="s">
        <v>3195</v>
      </c>
      <c r="G88" s="24" t="s">
        <v>2031</v>
      </c>
      <c r="H88" s="24" t="s">
        <v>3196</v>
      </c>
      <c r="I88" s="24" t="s">
        <v>2171</v>
      </c>
      <c r="J88" s="24" t="s">
        <v>1921</v>
      </c>
      <c r="K88" s="24" t="s">
        <v>2174</v>
      </c>
      <c r="L88" s="24" t="s">
        <v>3871</v>
      </c>
      <c r="M88" s="24" t="s">
        <v>3874</v>
      </c>
      <c r="N88" s="24" t="s">
        <v>3875</v>
      </c>
      <c r="O88" s="24" t="s">
        <v>3206</v>
      </c>
      <c r="P88" s="24" t="s">
        <v>2179</v>
      </c>
      <c r="Q88" s="24" t="s">
        <v>3878</v>
      </c>
      <c r="R88" s="37" t="str">
        <f>IF(COUNTIF(Catalogue!$A$4:$A$181,"M-NONLINEAR-ROUTING")=1,HYPERLINK("https://docs.google.com/spreadsheets/d/1BHaGJHkXxf_UfZdyTKF2zrWNFzIP4IvhaqFMj-83BjU/edit#gid=214001001&amp;range=A"&amp;(MATCH("M-NONLINEAR-ROUTING",Catalogue!$A$4:$A$181,0)+3),"M-NONLINEAR-ROUTING"),IF(COUNTIF(Catalogue!$A$4:$A$181,"M-NONLINEAR-ROUTING")=0,"MISSING CATALOGUE ID: M-NONLINEAR-ROUTING","DUPLICATE CATALOGUE ID: M-NONLINEAR-ROUTING"))</f>
        <v>M-NONLINEAR-ROUTING</v>
      </c>
      <c r="S88" s="24" t="s">
        <v>1922</v>
      </c>
      <c r="T88" s="24" t="s">
        <v>2071</v>
      </c>
      <c r="U88" s="36">
        <v>42.0</v>
      </c>
      <c r="V88" s="27" t="s">
        <v>2202</v>
      </c>
      <c r="W88" s="27" t="s">
        <v>2084</v>
      </c>
      <c r="X88" s="27" t="s">
        <v>1320</v>
      </c>
      <c r="Y88" s="27" t="s">
        <v>3899</v>
      </c>
      <c r="Z88" s="27" t="s">
        <v>2207</v>
      </c>
    </row>
    <row r="89">
      <c r="A89" s="24" t="s">
        <v>1526</v>
      </c>
      <c r="B89" s="24" t="s">
        <v>2028</v>
      </c>
      <c r="C89" s="24" t="s">
        <v>3900</v>
      </c>
      <c r="D89" s="24" t="s">
        <v>1975</v>
      </c>
      <c r="E89" s="24" t="s">
        <v>3903</v>
      </c>
      <c r="F89" s="24" t="s">
        <v>3195</v>
      </c>
      <c r="G89" s="24" t="s">
        <v>2031</v>
      </c>
      <c r="H89" s="24" t="s">
        <v>3196</v>
      </c>
      <c r="I89" s="24" t="s">
        <v>2171</v>
      </c>
      <c r="J89" s="24" t="s">
        <v>1921</v>
      </c>
      <c r="K89" s="24" t="s">
        <v>2174</v>
      </c>
      <c r="L89" s="24" t="s">
        <v>3906</v>
      </c>
      <c r="M89" s="24" t="s">
        <v>3907</v>
      </c>
      <c r="N89" s="24" t="s">
        <v>3909</v>
      </c>
      <c r="O89" s="24" t="s">
        <v>3206</v>
      </c>
      <c r="P89" s="24" t="s">
        <v>2179</v>
      </c>
      <c r="Q89" s="24" t="s">
        <v>3913</v>
      </c>
      <c r="R89" s="37" t="str">
        <f>IF(COUNTIF(Catalogue!$A$4:$A$181,"M-PARITY-DEPTH")=1,HYPERLINK("https://docs.google.com/spreadsheets/d/1BHaGJHkXxf_UfZdyTKF2zrWNFzIP4IvhaqFMj-83BjU/edit#gid=214001001&amp;range=A"&amp;(MATCH("M-PARITY-DEPTH",Catalogue!$A$4:$A$181,0)+3),"M-PARITY-DEPTH"),IF(COUNTIF(Catalogue!$A$4:$A$181,"M-PARITY-DEPTH")=0,"MISSING CATALOGUE ID: M-PARITY-DEPTH","DUPLICATE CATALOGUE ID: M-PARITY-DEPTH"))</f>
        <v>M-PARITY-DEPTH</v>
      </c>
      <c r="S89" s="24" t="s">
        <v>1922</v>
      </c>
      <c r="T89" s="24" t="s">
        <v>2071</v>
      </c>
      <c r="U89" s="36">
        <v>42.0</v>
      </c>
      <c r="V89" s="27" t="s">
        <v>2202</v>
      </c>
      <c r="W89" s="27" t="s">
        <v>2084</v>
      </c>
      <c r="X89" s="27" t="s">
        <v>1320</v>
      </c>
      <c r="Y89" s="27" t="s">
        <v>3932</v>
      </c>
      <c r="Z89" s="27" t="s">
        <v>2207</v>
      </c>
    </row>
    <row r="90">
      <c r="A90" s="24" t="s">
        <v>1526</v>
      </c>
      <c r="B90" s="24" t="s">
        <v>2028</v>
      </c>
      <c r="C90" s="24" t="s">
        <v>3933</v>
      </c>
      <c r="D90" s="24" t="s">
        <v>1975</v>
      </c>
      <c r="E90" s="24" t="s">
        <v>3934</v>
      </c>
      <c r="F90" s="24" t="s">
        <v>3195</v>
      </c>
      <c r="G90" s="24" t="s">
        <v>2031</v>
      </c>
      <c r="H90" s="24" t="s">
        <v>3196</v>
      </c>
      <c r="I90" s="24" t="s">
        <v>2171</v>
      </c>
      <c r="J90" s="24" t="s">
        <v>3935</v>
      </c>
      <c r="K90" s="24" t="s">
        <v>2174</v>
      </c>
      <c r="L90" s="24" t="s">
        <v>3936</v>
      </c>
      <c r="M90" s="24" t="s">
        <v>3937</v>
      </c>
      <c r="N90" s="24" t="s">
        <v>3938</v>
      </c>
      <c r="O90" s="24" t="s">
        <v>3206</v>
      </c>
      <c r="P90" s="24" t="s">
        <v>2179</v>
      </c>
      <c r="Q90" s="24" t="s">
        <v>3939</v>
      </c>
      <c r="R90" s="37" t="str">
        <f>IF(COUNTIF(Catalogue!$A$4:$A$181,"M-PERMUTATION-DISPLACEMENT")=1,HYPERLINK("https://docs.google.com/spreadsheets/d/1BHaGJHkXxf_UfZdyTKF2zrWNFzIP4IvhaqFMj-83BjU/edit#gid=214001001&amp;range=A"&amp;(MATCH("M-PERMUTATION-DISPLACEMENT",Catalogue!$A$4:$A$181,0)+3),"M-PERMUTATION-DISPLACEMENT"),IF(COUNTIF(Catalogue!$A$4:$A$181,"M-PERMUTATION-DISPLACEMENT")=0,"MISSING CATALOGUE ID: M-PERMUTATION-DISPLACEMENT","DUPLICATE CATALOGUE ID: M-PERMUTATION-DISPLACEMENT"))</f>
        <v>M-PERMUTATION-DISPLACEMENT</v>
      </c>
      <c r="S90" s="24" t="s">
        <v>1922</v>
      </c>
      <c r="T90" s="24" t="s">
        <v>2071</v>
      </c>
      <c r="U90" s="36">
        <v>42.0</v>
      </c>
      <c r="V90" s="27" t="s">
        <v>2202</v>
      </c>
      <c r="W90" s="27" t="s">
        <v>2084</v>
      </c>
      <c r="X90" s="27" t="s">
        <v>1320</v>
      </c>
      <c r="Y90" s="27" t="s">
        <v>3953</v>
      </c>
      <c r="Z90" s="27" t="s">
        <v>1353</v>
      </c>
    </row>
    <row r="91">
      <c r="A91" s="24" t="s">
        <v>1526</v>
      </c>
      <c r="B91" s="24" t="s">
        <v>2028</v>
      </c>
      <c r="C91" s="24" t="s">
        <v>3955</v>
      </c>
      <c r="D91" s="24" t="s">
        <v>1975</v>
      </c>
      <c r="E91" s="24" t="s">
        <v>3956</v>
      </c>
      <c r="F91" s="24" t="s">
        <v>3381</v>
      </c>
      <c r="G91" s="24" t="s">
        <v>2031</v>
      </c>
      <c r="H91" s="24" t="s">
        <v>3196</v>
      </c>
      <c r="I91" s="24" t="s">
        <v>2171</v>
      </c>
      <c r="J91" s="24" t="s">
        <v>1921</v>
      </c>
      <c r="K91" s="24" t="s">
        <v>2174</v>
      </c>
      <c r="L91" s="24" t="s">
        <v>3959</v>
      </c>
      <c r="M91" s="24" t="s">
        <v>3960</v>
      </c>
      <c r="N91" s="24" t="s">
        <v>3961</v>
      </c>
      <c r="O91" s="24" t="s">
        <v>3385</v>
      </c>
      <c r="P91" s="24" t="s">
        <v>2500</v>
      </c>
      <c r="Q91" s="24" t="s">
        <v>3962</v>
      </c>
      <c r="R91" s="37" t="str">
        <f>IF(COUNTIF(Catalogue!$A$4:$A$181,"M-POSITIVE-PHASE")=1,HYPERLINK("https://docs.google.com/spreadsheets/d/1BHaGJHkXxf_UfZdyTKF2zrWNFzIP4IvhaqFMj-83BjU/edit#gid=214001001&amp;range=A"&amp;(MATCH("M-POSITIVE-PHASE",Catalogue!$A$4:$A$181,0)+3),"M-POSITIVE-PHASE"),IF(COUNTIF(Catalogue!$A$4:$A$181,"M-POSITIVE-PHASE")=0,"MISSING CATALOGUE ID: M-POSITIVE-PHASE","DUPLICATE CATALOGUE ID: M-POSITIVE-PHASE"))</f>
        <v>M-POSITIVE-PHASE</v>
      </c>
      <c r="S91" s="24" t="s">
        <v>1922</v>
      </c>
      <c r="T91" s="24" t="s">
        <v>2071</v>
      </c>
      <c r="U91" s="36">
        <v>42.0</v>
      </c>
      <c r="V91" s="27" t="s">
        <v>2202</v>
      </c>
      <c r="W91" s="27" t="s">
        <v>2084</v>
      </c>
      <c r="X91" s="27" t="s">
        <v>1320</v>
      </c>
      <c r="Y91" s="27" t="s">
        <v>3977</v>
      </c>
      <c r="Z91" s="27" t="s">
        <v>2207</v>
      </c>
    </row>
    <row r="92">
      <c r="A92" s="24" t="s">
        <v>1526</v>
      </c>
      <c r="B92" s="24" t="s">
        <v>2028</v>
      </c>
      <c r="C92" s="24" t="s">
        <v>3980</v>
      </c>
      <c r="D92" s="24" t="s">
        <v>1975</v>
      </c>
      <c r="E92" s="24" t="s">
        <v>3981</v>
      </c>
      <c r="F92" s="24" t="s">
        <v>3195</v>
      </c>
      <c r="G92" s="24" t="s">
        <v>2031</v>
      </c>
      <c r="H92" s="24" t="s">
        <v>3196</v>
      </c>
      <c r="I92" s="24" t="s">
        <v>2171</v>
      </c>
      <c r="J92" s="24" t="s">
        <v>1921</v>
      </c>
      <c r="K92" s="24" t="s">
        <v>2174</v>
      </c>
      <c r="L92" s="24" t="s">
        <v>3985</v>
      </c>
      <c r="M92" s="24" t="s">
        <v>3986</v>
      </c>
      <c r="N92" s="24" t="s">
        <v>3988</v>
      </c>
      <c r="O92" s="24" t="s">
        <v>3206</v>
      </c>
      <c r="P92" s="24" t="s">
        <v>2179</v>
      </c>
      <c r="Q92" s="24" t="s">
        <v>3990</v>
      </c>
      <c r="R92" s="37" t="str">
        <f>IF(COUNTIF(Catalogue!$A$4:$A$181,"M-RECTANGLE-TILING")=1,HYPERLINK("https://docs.google.com/spreadsheets/d/1BHaGJHkXxf_UfZdyTKF2zrWNFzIP4IvhaqFMj-83BjU/edit#gid=214001001&amp;range=A"&amp;(MATCH("M-RECTANGLE-TILING",Catalogue!$A$4:$A$181,0)+3),"M-RECTANGLE-TILING"),IF(COUNTIF(Catalogue!$A$4:$A$181,"M-RECTANGLE-TILING")=0,"MISSING CATALOGUE ID: M-RECTANGLE-TILING","DUPLICATE CATALOGUE ID: M-RECTANGLE-TILING"))</f>
        <v>M-RECTANGLE-TILING</v>
      </c>
      <c r="S92" s="24" t="s">
        <v>1922</v>
      </c>
      <c r="T92" s="24" t="s">
        <v>2071</v>
      </c>
      <c r="U92" s="36">
        <v>42.0</v>
      </c>
      <c r="V92" s="27" t="s">
        <v>2202</v>
      </c>
      <c r="W92" s="27" t="s">
        <v>2084</v>
      </c>
      <c r="X92" s="27" t="s">
        <v>1320</v>
      </c>
      <c r="Y92" s="27" t="s">
        <v>4002</v>
      </c>
      <c r="Z92" s="27" t="s">
        <v>2207</v>
      </c>
    </row>
    <row r="93">
      <c r="A93" s="24" t="s">
        <v>1526</v>
      </c>
      <c r="B93" s="24" t="s">
        <v>2028</v>
      </c>
      <c r="C93" s="24" t="s">
        <v>4006</v>
      </c>
      <c r="D93" s="24" t="s">
        <v>1975</v>
      </c>
      <c r="E93" s="24" t="s">
        <v>4008</v>
      </c>
      <c r="F93" s="24" t="s">
        <v>3195</v>
      </c>
      <c r="G93" s="24" t="s">
        <v>2031</v>
      </c>
      <c r="H93" s="24" t="s">
        <v>3196</v>
      </c>
      <c r="I93" s="24" t="s">
        <v>2171</v>
      </c>
      <c r="J93" s="24" t="s">
        <v>1921</v>
      </c>
      <c r="K93" s="24" t="s">
        <v>2174</v>
      </c>
      <c r="L93" s="24" t="s">
        <v>4010</v>
      </c>
      <c r="M93" s="24" t="s">
        <v>4011</v>
      </c>
      <c r="N93" s="24" t="s">
        <v>4012</v>
      </c>
      <c r="O93" s="24" t="s">
        <v>3206</v>
      </c>
      <c r="P93" s="24" t="s">
        <v>2179</v>
      </c>
      <c r="Q93" s="24" t="s">
        <v>4014</v>
      </c>
      <c r="R93" s="37" t="str">
        <f>IF(COUNTIF(Catalogue!$A$4:$A$181,"M-REPEATED-BITREV")=1,HYPERLINK("https://docs.google.com/spreadsheets/d/1BHaGJHkXxf_UfZdyTKF2zrWNFzIP4IvhaqFMj-83BjU/edit#gid=214001001&amp;range=A"&amp;(MATCH("M-REPEATED-BITREV",Catalogue!$A$4:$A$181,0)+3),"M-REPEATED-BITREV"),IF(COUNTIF(Catalogue!$A$4:$A$181,"M-REPEATED-BITREV")=0,"MISSING CATALOGUE ID: M-REPEATED-BITREV","DUPLICATE CATALOGUE ID: M-REPEATED-BITREV"))</f>
        <v>M-REPEATED-BITREV</v>
      </c>
      <c r="S93" s="24" t="s">
        <v>1922</v>
      </c>
      <c r="T93" s="24" t="s">
        <v>2071</v>
      </c>
      <c r="U93" s="36">
        <v>42.0</v>
      </c>
      <c r="V93" s="27" t="s">
        <v>2202</v>
      </c>
      <c r="W93" s="27" t="s">
        <v>2084</v>
      </c>
      <c r="X93" s="27" t="s">
        <v>1320</v>
      </c>
      <c r="Y93" s="27" t="s">
        <v>4027</v>
      </c>
      <c r="Z93" s="27" t="s">
        <v>2207</v>
      </c>
    </row>
    <row r="94">
      <c r="A94" s="24" t="s">
        <v>1526</v>
      </c>
      <c r="B94" s="24" t="s">
        <v>2028</v>
      </c>
      <c r="C94" s="24" t="s">
        <v>4031</v>
      </c>
      <c r="D94" s="24" t="s">
        <v>1975</v>
      </c>
      <c r="E94" s="24" t="s">
        <v>4032</v>
      </c>
      <c r="F94" s="24" t="s">
        <v>3381</v>
      </c>
      <c r="G94" s="24" t="s">
        <v>2031</v>
      </c>
      <c r="H94" s="24" t="s">
        <v>3196</v>
      </c>
      <c r="I94" s="24" t="s">
        <v>2171</v>
      </c>
      <c r="J94" s="24" t="s">
        <v>1921</v>
      </c>
      <c r="K94" s="24" t="s">
        <v>2174</v>
      </c>
      <c r="L94" s="24" t="s">
        <v>4035</v>
      </c>
      <c r="M94" s="24" t="s">
        <v>4036</v>
      </c>
      <c r="N94" s="24" t="s">
        <v>4037</v>
      </c>
      <c r="O94" s="24" t="s">
        <v>3385</v>
      </c>
      <c r="P94" s="24" t="s">
        <v>2500</v>
      </c>
      <c r="Q94" s="24" t="s">
        <v>4039</v>
      </c>
      <c r="R94" s="37" t="str">
        <f>IF(COUNTIF(Catalogue!$A$4:$A$181,"M-SEED-BALANCE")=1,HYPERLINK("https://docs.google.com/spreadsheets/d/1BHaGJHkXxf_UfZdyTKF2zrWNFzIP4IvhaqFMj-83BjU/edit#gid=214001001&amp;range=A"&amp;(MATCH("M-SEED-BALANCE",Catalogue!$A$4:$A$181,0)+3),"M-SEED-BALANCE"),IF(COUNTIF(Catalogue!$A$4:$A$181,"M-SEED-BALANCE")=0,"MISSING CATALOGUE ID: M-SEED-BALANCE","DUPLICATE CATALOGUE ID: M-SEED-BALANCE"))</f>
        <v>M-SEED-BALANCE</v>
      </c>
      <c r="S94" s="24" t="s">
        <v>1922</v>
      </c>
      <c r="T94" s="24" t="s">
        <v>2071</v>
      </c>
      <c r="U94" s="36">
        <v>42.0</v>
      </c>
      <c r="V94" s="27" t="s">
        <v>2202</v>
      </c>
      <c r="W94" s="27" t="s">
        <v>2084</v>
      </c>
      <c r="X94" s="27" t="s">
        <v>1320</v>
      </c>
      <c r="Y94" s="27" t="s">
        <v>4043</v>
      </c>
      <c r="Z94" s="27" t="s">
        <v>2207</v>
      </c>
    </row>
    <row r="95">
      <c r="A95" s="24" t="s">
        <v>1526</v>
      </c>
      <c r="B95" s="24" t="s">
        <v>2028</v>
      </c>
      <c r="C95" s="24" t="s">
        <v>4044</v>
      </c>
      <c r="D95" s="24" t="s">
        <v>1975</v>
      </c>
      <c r="E95" s="24" t="s">
        <v>4046</v>
      </c>
      <c r="F95" s="24" t="s">
        <v>3195</v>
      </c>
      <c r="G95" s="24" t="s">
        <v>2031</v>
      </c>
      <c r="H95" s="24" t="s">
        <v>3196</v>
      </c>
      <c r="I95" s="24" t="s">
        <v>2171</v>
      </c>
      <c r="J95" s="24" t="s">
        <v>1921</v>
      </c>
      <c r="K95" s="24" t="s">
        <v>2174</v>
      </c>
      <c r="L95" s="24" t="s">
        <v>4049</v>
      </c>
      <c r="M95" s="24" t="s">
        <v>4050</v>
      </c>
      <c r="N95" s="24" t="s">
        <v>4051</v>
      </c>
      <c r="O95" s="24" t="s">
        <v>3206</v>
      </c>
      <c r="P95" s="24" t="s">
        <v>2179</v>
      </c>
      <c r="Q95" s="24" t="s">
        <v>4053</v>
      </c>
      <c r="R95" s="37" t="str">
        <f>IF(COUNTIF(Catalogue!$A$4:$A$181,"M-SORTING-RANK")=1,HYPERLINK("https://docs.google.com/spreadsheets/d/1BHaGJHkXxf_UfZdyTKF2zrWNFzIP4IvhaqFMj-83BjU/edit#gid=214001001&amp;range=A"&amp;(MATCH("M-SORTING-RANK",Catalogue!$A$4:$A$181,0)+3),"M-SORTING-RANK"),IF(COUNTIF(Catalogue!$A$4:$A$181,"M-SORTING-RANK")=0,"MISSING CATALOGUE ID: M-SORTING-RANK","DUPLICATE CATALOGUE ID: M-SORTING-RANK"))</f>
        <v>M-SORTING-RANK</v>
      </c>
      <c r="S95" s="24" t="s">
        <v>1922</v>
      </c>
      <c r="T95" s="24" t="s">
        <v>2071</v>
      </c>
      <c r="U95" s="36">
        <v>42.0</v>
      </c>
      <c r="V95" s="27" t="s">
        <v>2202</v>
      </c>
      <c r="W95" s="27" t="s">
        <v>2084</v>
      </c>
      <c r="X95" s="27" t="s">
        <v>1320</v>
      </c>
      <c r="Y95" s="27" t="s">
        <v>4075</v>
      </c>
      <c r="Z95" s="27" t="s">
        <v>2207</v>
      </c>
    </row>
    <row r="96">
      <c r="A96" s="24" t="s">
        <v>1526</v>
      </c>
      <c r="B96" s="24" t="s">
        <v>2028</v>
      </c>
      <c r="C96" s="24" t="s">
        <v>4077</v>
      </c>
      <c r="D96" s="24" t="s">
        <v>1975</v>
      </c>
      <c r="E96" s="24" t="s">
        <v>4078</v>
      </c>
      <c r="F96" s="24" t="s">
        <v>3195</v>
      </c>
      <c r="G96" s="24" t="s">
        <v>2031</v>
      </c>
      <c r="H96" s="24" t="s">
        <v>3196</v>
      </c>
      <c r="I96" s="24" t="s">
        <v>2171</v>
      </c>
      <c r="J96" s="24" t="s">
        <v>1921</v>
      </c>
      <c r="K96" s="24" t="s">
        <v>2174</v>
      </c>
      <c r="L96" s="24" t="s">
        <v>4080</v>
      </c>
      <c r="M96" s="24" t="s">
        <v>4081</v>
      </c>
      <c r="N96" s="24" t="s">
        <v>4082</v>
      </c>
      <c r="O96" s="24" t="s">
        <v>3206</v>
      </c>
      <c r="P96" s="24" t="s">
        <v>2179</v>
      </c>
      <c r="Q96" s="24" t="s">
        <v>4084</v>
      </c>
      <c r="R96" s="37" t="str">
        <f>IF(COUNTIF(Catalogue!$A$4:$A$181,"M-SPARSE-BRIDGE")=1,HYPERLINK("https://docs.google.com/spreadsheets/d/1BHaGJHkXxf_UfZdyTKF2zrWNFzIP4IvhaqFMj-83BjU/edit#gid=214001001&amp;range=A"&amp;(MATCH("M-SPARSE-BRIDGE",Catalogue!$A$4:$A$181,0)+3),"M-SPARSE-BRIDGE"),IF(COUNTIF(Catalogue!$A$4:$A$181,"M-SPARSE-BRIDGE")=0,"MISSING CATALOGUE ID: M-SPARSE-BRIDGE","DUPLICATE CATALOGUE ID: M-SPARSE-BRIDGE"))</f>
        <v>M-SPARSE-BRIDGE</v>
      </c>
      <c r="S96" s="24" t="s">
        <v>1922</v>
      </c>
      <c r="T96" s="24" t="s">
        <v>2071</v>
      </c>
      <c r="U96" s="36">
        <v>42.0</v>
      </c>
      <c r="V96" s="27" t="s">
        <v>2202</v>
      </c>
      <c r="W96" s="27" t="s">
        <v>2084</v>
      </c>
      <c r="X96" s="27" t="s">
        <v>1320</v>
      </c>
      <c r="Y96" s="27" t="s">
        <v>4091</v>
      </c>
      <c r="Z96" s="27" t="s">
        <v>2207</v>
      </c>
    </row>
    <row r="97">
      <c r="A97" s="24" t="s">
        <v>1526</v>
      </c>
      <c r="B97" s="24" t="s">
        <v>2028</v>
      </c>
      <c r="C97" s="24" t="s">
        <v>4093</v>
      </c>
      <c r="D97" s="24" t="s">
        <v>1975</v>
      </c>
      <c r="E97" s="24" t="s">
        <v>4094</v>
      </c>
      <c r="F97" s="24" t="s">
        <v>3381</v>
      </c>
      <c r="G97" s="24" t="s">
        <v>2031</v>
      </c>
      <c r="H97" s="24" t="s">
        <v>3196</v>
      </c>
      <c r="I97" s="24" t="s">
        <v>2171</v>
      </c>
      <c r="J97" s="24" t="s">
        <v>1921</v>
      </c>
      <c r="K97" s="24" t="s">
        <v>2174</v>
      </c>
      <c r="L97" s="24" t="s">
        <v>4096</v>
      </c>
      <c r="M97" s="24" t="s">
        <v>4097</v>
      </c>
      <c r="N97" s="24" t="s">
        <v>4098</v>
      </c>
      <c r="O97" s="24" t="s">
        <v>3385</v>
      </c>
      <c r="P97" s="24" t="s">
        <v>2500</v>
      </c>
      <c r="Q97" s="24" t="s">
        <v>4099</v>
      </c>
      <c r="R97" s="37" t="str">
        <f>IF(COUNTIF(Catalogue!$A$4:$A$181,"M-SPARSE-DEFECT")=1,HYPERLINK("https://docs.google.com/spreadsheets/d/1BHaGJHkXxf_UfZdyTKF2zrWNFzIP4IvhaqFMj-83BjU/edit#gid=214001001&amp;range=A"&amp;(MATCH("M-SPARSE-DEFECT",Catalogue!$A$4:$A$181,0)+3),"M-SPARSE-DEFECT"),IF(COUNTIF(Catalogue!$A$4:$A$181,"M-SPARSE-DEFECT")=0,"MISSING CATALOGUE ID: M-SPARSE-DEFECT","DUPLICATE CATALOGUE ID: M-SPARSE-DEFECT"))</f>
        <v>M-SPARSE-DEFECT</v>
      </c>
      <c r="S97" s="24" t="s">
        <v>1922</v>
      </c>
      <c r="T97" s="24" t="s">
        <v>2071</v>
      </c>
      <c r="U97" s="36">
        <v>42.0</v>
      </c>
      <c r="V97" s="27" t="s">
        <v>2202</v>
      </c>
      <c r="W97" s="27" t="s">
        <v>2084</v>
      </c>
      <c r="X97" s="27" t="s">
        <v>1320</v>
      </c>
      <c r="Y97" s="27" t="s">
        <v>4104</v>
      </c>
      <c r="Z97" s="27" t="s">
        <v>2207</v>
      </c>
    </row>
    <row r="98">
      <c r="A98" s="24" t="s">
        <v>1526</v>
      </c>
      <c r="B98" s="24" t="s">
        <v>2028</v>
      </c>
      <c r="C98" s="24" t="s">
        <v>4105</v>
      </c>
      <c r="D98" s="24" t="s">
        <v>1975</v>
      </c>
      <c r="E98" s="24" t="s">
        <v>4106</v>
      </c>
      <c r="F98" s="24" t="s">
        <v>3195</v>
      </c>
      <c r="G98" s="24" t="s">
        <v>2031</v>
      </c>
      <c r="H98" s="24" t="s">
        <v>3196</v>
      </c>
      <c r="I98" s="24" t="s">
        <v>2171</v>
      </c>
      <c r="J98" s="27" t="s">
        <v>4107</v>
      </c>
      <c r="K98" s="27" t="s">
        <v>4108</v>
      </c>
      <c r="L98" s="24" t="s">
        <v>4109</v>
      </c>
      <c r="M98" s="24" t="s">
        <v>4110</v>
      </c>
      <c r="N98" s="27" t="s">
        <v>4111</v>
      </c>
      <c r="O98" s="24" t="s">
        <v>3206</v>
      </c>
      <c r="P98" s="24" t="s">
        <v>2179</v>
      </c>
      <c r="Q98" s="27" t="s">
        <v>4113</v>
      </c>
      <c r="R98" s="37" t="str">
        <f>IF(COUNTIF(Catalogue!$A$4:$A$181,"M-SPARSE-PREFIX")=1,HYPERLINK("https://docs.google.com/spreadsheets/d/1BHaGJHkXxf_UfZdyTKF2zrWNFzIP4IvhaqFMj-83BjU/edit#gid=214001001&amp;range=A"&amp;(MATCH("M-SPARSE-PREFIX",Catalogue!$A$4:$A$181,0)+3),"M-SPARSE-PREFIX"),IF(COUNTIF(Catalogue!$A$4:$A$181,"M-SPARSE-PREFIX")=0,"MISSING CATALOGUE ID: M-SPARSE-PREFIX","DUPLICATE CATALOGUE ID: M-SPARSE-PREFIX"))</f>
        <v>M-SPARSE-PREFIX</v>
      </c>
      <c r="S98" s="24" t="s">
        <v>1922</v>
      </c>
      <c r="T98" s="24" t="s">
        <v>2071</v>
      </c>
      <c r="U98" s="36">
        <v>42.0</v>
      </c>
      <c r="V98" s="27" t="s">
        <v>2202</v>
      </c>
      <c r="W98" s="27" t="s">
        <v>2084</v>
      </c>
      <c r="X98" s="27" t="s">
        <v>1320</v>
      </c>
      <c r="Y98" s="27" t="s">
        <v>4119</v>
      </c>
      <c r="Z98" s="27" t="s">
        <v>2207</v>
      </c>
    </row>
    <row r="99">
      <c r="A99" s="24" t="s">
        <v>1526</v>
      </c>
      <c r="B99" s="24" t="s">
        <v>2028</v>
      </c>
      <c r="C99" s="24" t="s">
        <v>4120</v>
      </c>
      <c r="D99" s="24" t="s">
        <v>1975</v>
      </c>
      <c r="E99" s="24" t="s">
        <v>4121</v>
      </c>
      <c r="F99" s="24" t="s">
        <v>3195</v>
      </c>
      <c r="G99" s="24" t="s">
        <v>2031</v>
      </c>
      <c r="H99" s="24" t="s">
        <v>3196</v>
      </c>
      <c r="I99" s="24" t="s">
        <v>2171</v>
      </c>
      <c r="J99" s="24" t="s">
        <v>1921</v>
      </c>
      <c r="K99" s="24" t="s">
        <v>2174</v>
      </c>
      <c r="L99" s="24" t="s">
        <v>4123</v>
      </c>
      <c r="M99" s="24" t="s">
        <v>4124</v>
      </c>
      <c r="N99" s="24" t="s">
        <v>4125</v>
      </c>
      <c r="O99" s="24" t="s">
        <v>3206</v>
      </c>
      <c r="P99" s="24" t="s">
        <v>2179</v>
      </c>
      <c r="Q99" s="24" t="s">
        <v>4128</v>
      </c>
      <c r="R99" s="37" t="str">
        <f>IF(COUNTIF(Catalogue!$A$4:$A$181,"M-STRIPED-BANK")=1,HYPERLINK("https://docs.google.com/spreadsheets/d/1BHaGJHkXxf_UfZdyTKF2zrWNFzIP4IvhaqFMj-83BjU/edit#gid=214001001&amp;range=A"&amp;(MATCH("M-STRIPED-BANK",Catalogue!$A$4:$A$181,0)+3),"M-STRIPED-BANK"),IF(COUNTIF(Catalogue!$A$4:$A$181,"M-STRIPED-BANK")=0,"MISSING CATALOGUE ID: M-STRIPED-BANK","DUPLICATE CATALOGUE ID: M-STRIPED-BANK"))</f>
        <v>M-STRIPED-BANK</v>
      </c>
      <c r="S99" s="24" t="s">
        <v>1922</v>
      </c>
      <c r="T99" s="24" t="s">
        <v>2071</v>
      </c>
      <c r="U99" s="36">
        <v>42.0</v>
      </c>
      <c r="V99" s="27" t="s">
        <v>2202</v>
      </c>
      <c r="W99" s="27" t="s">
        <v>2084</v>
      </c>
      <c r="X99" s="27" t="s">
        <v>1320</v>
      </c>
      <c r="Y99" s="27" t="s">
        <v>4143</v>
      </c>
      <c r="Z99" s="27" t="s">
        <v>2207</v>
      </c>
    </row>
    <row r="100">
      <c r="A100" s="24" t="s">
        <v>1526</v>
      </c>
      <c r="B100" s="24" t="s">
        <v>2028</v>
      </c>
      <c r="C100" s="24" t="s">
        <v>4145</v>
      </c>
      <c r="D100" s="24" t="s">
        <v>1975</v>
      </c>
      <c r="E100" s="24" t="s">
        <v>4146</v>
      </c>
      <c r="F100" s="24" t="s">
        <v>3381</v>
      </c>
      <c r="G100" s="24" t="s">
        <v>2031</v>
      </c>
      <c r="H100" s="24" t="s">
        <v>3196</v>
      </c>
      <c r="I100" s="24" t="s">
        <v>2171</v>
      </c>
      <c r="J100" s="24" t="s">
        <v>1921</v>
      </c>
      <c r="K100" s="24" t="s">
        <v>2174</v>
      </c>
      <c r="L100" s="24" t="s">
        <v>4148</v>
      </c>
      <c r="M100" s="24" t="s">
        <v>4149</v>
      </c>
      <c r="N100" s="24" t="s">
        <v>4150</v>
      </c>
      <c r="O100" s="24" t="s">
        <v>3385</v>
      </c>
      <c r="P100" s="24" t="s">
        <v>2500</v>
      </c>
      <c r="Q100" s="24" t="s">
        <v>4151</v>
      </c>
      <c r="R100" s="37" t="str">
        <f>IF(COUNTIF(Catalogue!$A$4:$A$181,"M-SYMMETRY")=1,HYPERLINK("https://docs.google.com/spreadsheets/d/1BHaGJHkXxf_UfZdyTKF2zrWNFzIP4IvhaqFMj-83BjU/edit#gid=214001001&amp;range=A"&amp;(MATCH("M-SYMMETRY",Catalogue!$A$4:$A$181,0)+3),"M-SYMMETRY"),IF(COUNTIF(Catalogue!$A$4:$A$181,"M-SYMMETRY")=0,"MISSING CATALOGUE ID: M-SYMMETRY","DUPLICATE CATALOGUE ID: M-SYMMETRY"))</f>
        <v>M-SYMMETRY</v>
      </c>
      <c r="S100" s="24" t="s">
        <v>1922</v>
      </c>
      <c r="T100" s="24" t="s">
        <v>2071</v>
      </c>
      <c r="U100" s="36">
        <v>42.0</v>
      </c>
      <c r="V100" s="27" t="s">
        <v>2202</v>
      </c>
      <c r="W100" s="27" t="s">
        <v>2084</v>
      </c>
      <c r="X100" s="27" t="s">
        <v>1320</v>
      </c>
      <c r="Y100" s="27" t="s">
        <v>4162</v>
      </c>
      <c r="Z100" s="27" t="s">
        <v>2207</v>
      </c>
    </row>
    <row r="101">
      <c r="A101" s="24" t="s">
        <v>1526</v>
      </c>
      <c r="B101" s="24" t="s">
        <v>2028</v>
      </c>
      <c r="C101" s="24" t="s">
        <v>4163</v>
      </c>
      <c r="D101" s="24" t="s">
        <v>1975</v>
      </c>
      <c r="E101" s="24" t="s">
        <v>4165</v>
      </c>
      <c r="F101" s="24" t="s">
        <v>3195</v>
      </c>
      <c r="G101" s="24" t="s">
        <v>2031</v>
      </c>
      <c r="H101" s="24" t="s">
        <v>3196</v>
      </c>
      <c r="I101" s="24" t="s">
        <v>2171</v>
      </c>
      <c r="J101" s="24" t="s">
        <v>1921</v>
      </c>
      <c r="K101" s="24" t="s">
        <v>2174</v>
      </c>
      <c r="L101" s="24" t="s">
        <v>4167</v>
      </c>
      <c r="M101" s="24" t="s">
        <v>4168</v>
      </c>
      <c r="N101" s="24" t="s">
        <v>4170</v>
      </c>
      <c r="O101" s="24" t="s">
        <v>3206</v>
      </c>
      <c r="P101" s="24" t="s">
        <v>2179</v>
      </c>
      <c r="Q101" s="24" t="s">
        <v>4172</v>
      </c>
      <c r="R101" s="37" t="str">
        <f>IF(COUNTIF(Catalogue!$A$4:$A$181,"M-TENSOR-CUT")=1,HYPERLINK("https://docs.google.com/spreadsheets/d/1BHaGJHkXxf_UfZdyTKF2zrWNFzIP4IvhaqFMj-83BjU/edit#gid=214001001&amp;range=A"&amp;(MATCH("M-TENSOR-CUT",Catalogue!$A$4:$A$181,0)+3),"M-TENSOR-CUT"),IF(COUNTIF(Catalogue!$A$4:$A$181,"M-TENSOR-CUT")=0,"MISSING CATALOGUE ID: M-TENSOR-CUT","DUPLICATE CATALOGUE ID: M-TENSOR-CUT"))</f>
        <v>M-TENSOR-CUT</v>
      </c>
      <c r="S101" s="24" t="s">
        <v>1922</v>
      </c>
      <c r="T101" s="24" t="s">
        <v>2071</v>
      </c>
      <c r="U101" s="36">
        <v>42.0</v>
      </c>
      <c r="V101" s="27" t="s">
        <v>2202</v>
      </c>
      <c r="W101" s="27" t="s">
        <v>2084</v>
      </c>
      <c r="X101" s="27" t="s">
        <v>1320</v>
      </c>
      <c r="Y101" s="27" t="s">
        <v>4178</v>
      </c>
      <c r="Z101" s="27" t="s">
        <v>2207</v>
      </c>
    </row>
    <row r="102">
      <c r="A102" s="24" t="s">
        <v>1526</v>
      </c>
      <c r="B102" s="24" t="s">
        <v>2028</v>
      </c>
      <c r="C102" s="24" t="s">
        <v>4179</v>
      </c>
      <c r="D102" s="24" t="s">
        <v>1975</v>
      </c>
      <c r="E102" s="24" t="s">
        <v>4180</v>
      </c>
      <c r="F102" s="24" t="s">
        <v>3195</v>
      </c>
      <c r="G102" s="24" t="s">
        <v>2031</v>
      </c>
      <c r="H102" s="24" t="s">
        <v>3196</v>
      </c>
      <c r="I102" s="24" t="s">
        <v>2171</v>
      </c>
      <c r="J102" s="24" t="s">
        <v>1921</v>
      </c>
      <c r="K102" s="24" t="s">
        <v>2174</v>
      </c>
      <c r="L102" s="24" t="s">
        <v>4183</v>
      </c>
      <c r="M102" s="24" t="s">
        <v>4184</v>
      </c>
      <c r="N102" s="24" t="s">
        <v>4185</v>
      </c>
      <c r="O102" s="24" t="s">
        <v>3206</v>
      </c>
      <c r="P102" s="24" t="s">
        <v>2179</v>
      </c>
      <c r="Q102" s="24" t="s">
        <v>4187</v>
      </c>
      <c r="R102" s="37" t="str">
        <f>IF(COUNTIF(Catalogue!$A$4:$A$181,"M-TRANSVERSE")=1,HYPERLINK("https://docs.google.com/spreadsheets/d/1BHaGJHkXxf_UfZdyTKF2zrWNFzIP4IvhaqFMj-83BjU/edit#gid=214001001&amp;range=A"&amp;(MATCH("M-TRANSVERSE",Catalogue!$A$4:$A$181,0)+3),"M-TRANSVERSE"),IF(COUNTIF(Catalogue!$A$4:$A$181,"M-TRANSVERSE")=0,"MISSING CATALOGUE ID: M-TRANSVERSE","DUPLICATE CATALOGUE ID: M-TRANSVERSE"))</f>
        <v>M-TRANSVERSE</v>
      </c>
      <c r="S102" s="24" t="s">
        <v>1922</v>
      </c>
      <c r="T102" s="24" t="s">
        <v>2071</v>
      </c>
      <c r="U102" s="36">
        <v>42.0</v>
      </c>
      <c r="V102" s="27" t="s">
        <v>2202</v>
      </c>
      <c r="W102" s="27" t="s">
        <v>2084</v>
      </c>
      <c r="X102" s="27" t="s">
        <v>1320</v>
      </c>
      <c r="Y102" s="27" t="s">
        <v>4190</v>
      </c>
      <c r="Z102" s="27" t="s">
        <v>2207</v>
      </c>
    </row>
    <row r="103">
      <c r="A103" s="24" t="s">
        <v>1526</v>
      </c>
      <c r="B103" s="24" t="s">
        <v>2028</v>
      </c>
      <c r="C103" s="24" t="s">
        <v>4191</v>
      </c>
      <c r="D103" s="24" t="s">
        <v>1975</v>
      </c>
      <c r="E103" s="24" t="s">
        <v>4193</v>
      </c>
      <c r="F103" s="24" t="s">
        <v>3195</v>
      </c>
      <c r="G103" s="24" t="s">
        <v>2031</v>
      </c>
      <c r="H103" s="24" t="s">
        <v>3196</v>
      </c>
      <c r="I103" s="24" t="s">
        <v>2171</v>
      </c>
      <c r="J103" s="24" t="s">
        <v>1921</v>
      </c>
      <c r="K103" s="24" t="s">
        <v>2174</v>
      </c>
      <c r="L103" s="24" t="s">
        <v>4194</v>
      </c>
      <c r="M103" s="24" t="s">
        <v>4195</v>
      </c>
      <c r="N103" s="24" t="s">
        <v>4197</v>
      </c>
      <c r="O103" s="24" t="s">
        <v>3206</v>
      </c>
      <c r="P103" s="24" t="s">
        <v>2179</v>
      </c>
      <c r="Q103" s="24" t="s">
        <v>4199</v>
      </c>
      <c r="R103" s="37" t="str">
        <f>IF(COUNTIF(Catalogue!$A$4:$A$181,"M-TWISTED-DISPLACEMENT")=1,HYPERLINK("https://docs.google.com/spreadsheets/d/1BHaGJHkXxf_UfZdyTKF2zrWNFzIP4IvhaqFMj-83BjU/edit#gid=214001001&amp;range=A"&amp;(MATCH("M-TWISTED-DISPLACEMENT",Catalogue!$A$4:$A$181,0)+3),"M-TWISTED-DISPLACEMENT"),IF(COUNTIF(Catalogue!$A$4:$A$181,"M-TWISTED-DISPLACEMENT")=0,"MISSING CATALOGUE ID: M-TWISTED-DISPLACEMENT","DUPLICATE CATALOGUE ID: M-TWISTED-DISPLACEMENT"))</f>
        <v>M-TWISTED-DISPLACEMENT</v>
      </c>
      <c r="S103" s="24" t="s">
        <v>1922</v>
      </c>
      <c r="T103" s="24" t="s">
        <v>2071</v>
      </c>
      <c r="U103" s="36">
        <v>42.0</v>
      </c>
      <c r="V103" s="27" t="s">
        <v>2202</v>
      </c>
      <c r="W103" s="27" t="s">
        <v>2084</v>
      </c>
      <c r="X103" s="27" t="s">
        <v>1320</v>
      </c>
      <c r="Y103" s="27" t="s">
        <v>4203</v>
      </c>
      <c r="Z103" s="27" t="s">
        <v>2207</v>
      </c>
    </row>
    <row r="104">
      <c r="A104" s="24" t="s">
        <v>1526</v>
      </c>
      <c r="B104" s="24" t="s">
        <v>2028</v>
      </c>
      <c r="C104" s="24" t="s">
        <v>4205</v>
      </c>
      <c r="D104" s="24" t="s">
        <v>1975</v>
      </c>
      <c r="E104" s="24" t="s">
        <v>4206</v>
      </c>
      <c r="F104" s="24" t="s">
        <v>3381</v>
      </c>
      <c r="G104" s="24" t="s">
        <v>2031</v>
      </c>
      <c r="H104" s="24" t="s">
        <v>3196</v>
      </c>
      <c r="I104" s="24" t="s">
        <v>2171</v>
      </c>
      <c r="J104" s="24" t="s">
        <v>4208</v>
      </c>
      <c r="K104" s="24" t="s">
        <v>2174</v>
      </c>
      <c r="L104" s="24" t="s">
        <v>4209</v>
      </c>
      <c r="M104" s="24" t="s">
        <v>4210</v>
      </c>
      <c r="N104" s="24" t="s">
        <v>4211</v>
      </c>
      <c r="O104" s="24" t="s">
        <v>3385</v>
      </c>
      <c r="P104" s="24" t="s">
        <v>2500</v>
      </c>
      <c r="Q104" s="24" t="s">
        <v>4212</v>
      </c>
      <c r="R104" s="37" t="str">
        <f>IF(COUNTIF(Catalogue!$A$4:$A$181,"M-TWO-SIDED-GAUGE")=1,HYPERLINK("https://docs.google.com/spreadsheets/d/1BHaGJHkXxf_UfZdyTKF2zrWNFzIP4IvhaqFMj-83BjU/edit#gid=214001001&amp;range=A"&amp;(MATCH("M-TWO-SIDED-GAUGE",Catalogue!$A$4:$A$181,0)+3),"M-TWO-SIDED-GAUGE"),IF(COUNTIF(Catalogue!$A$4:$A$181,"M-TWO-SIDED-GAUGE")=0,"MISSING CATALOGUE ID: M-TWO-SIDED-GAUGE","DUPLICATE CATALOGUE ID: M-TWO-SIDED-GAUGE"))</f>
        <v>M-TWO-SIDED-GAUGE</v>
      </c>
      <c r="S104" s="24" t="s">
        <v>1922</v>
      </c>
      <c r="T104" s="24" t="s">
        <v>2071</v>
      </c>
      <c r="U104" s="36">
        <v>42.0</v>
      </c>
      <c r="V104" s="27" t="s">
        <v>2202</v>
      </c>
      <c r="W104" s="27" t="s">
        <v>2084</v>
      </c>
      <c r="X104" s="27" t="s">
        <v>1320</v>
      </c>
      <c r="Y104" s="27" t="s">
        <v>4215</v>
      </c>
      <c r="Z104" s="27" t="s">
        <v>1353</v>
      </c>
    </row>
    <row r="105">
      <c r="A105" s="24" t="s">
        <v>1526</v>
      </c>
      <c r="B105" s="24" t="s">
        <v>2028</v>
      </c>
      <c r="C105" s="24" t="s">
        <v>3790</v>
      </c>
      <c r="D105" s="24" t="s">
        <v>1975</v>
      </c>
      <c r="E105" s="24" t="s">
        <v>3795</v>
      </c>
      <c r="F105" s="24" t="s">
        <v>3195</v>
      </c>
      <c r="G105" s="24" t="s">
        <v>2031</v>
      </c>
      <c r="H105" s="24" t="s">
        <v>3196</v>
      </c>
      <c r="I105" s="24" t="s">
        <v>2171</v>
      </c>
      <c r="J105" s="24" t="s">
        <v>1921</v>
      </c>
      <c r="K105" s="24" t="s">
        <v>2174</v>
      </c>
      <c r="L105" s="24" t="s">
        <v>3803</v>
      </c>
      <c r="M105" s="24" t="s">
        <v>3808</v>
      </c>
      <c r="N105" s="24" t="s">
        <v>4216</v>
      </c>
      <c r="O105" s="24" t="s">
        <v>3206</v>
      </c>
      <c r="P105" s="24" t="s">
        <v>2179</v>
      </c>
      <c r="Q105" s="24" t="s">
        <v>4217</v>
      </c>
      <c r="R105" s="37" t="str">
        <f>IF(COUNTIF(Catalogue!$A$4:$A$181,"M-TWO-STAGE")=1,HYPERLINK("https://docs.google.com/spreadsheets/d/1BHaGJHkXxf_UfZdyTKF2zrWNFzIP4IvhaqFMj-83BjU/edit#gid=214001001&amp;range=A"&amp;(MATCH("M-TWO-STAGE",Catalogue!$A$4:$A$181,0)+3),"M-TWO-STAGE"),IF(COUNTIF(Catalogue!$A$4:$A$181,"M-TWO-STAGE")=0,"MISSING CATALOGUE ID: M-TWO-STAGE","DUPLICATE CATALOGUE ID: M-TWO-STAGE"))</f>
        <v>M-TWO-STAGE</v>
      </c>
      <c r="S105" s="24" t="s">
        <v>1922</v>
      </c>
      <c r="T105" s="24" t="s">
        <v>2071</v>
      </c>
      <c r="U105" s="36">
        <v>42.0</v>
      </c>
      <c r="V105" s="27" t="s">
        <v>2202</v>
      </c>
      <c r="W105" s="27" t="s">
        <v>2084</v>
      </c>
      <c r="X105" s="27" t="s">
        <v>1320</v>
      </c>
      <c r="Y105" s="27" t="s">
        <v>3860</v>
      </c>
      <c r="Z105" s="27" t="s">
        <v>2207</v>
      </c>
    </row>
    <row r="106">
      <c r="A106" s="24" t="s">
        <v>1526</v>
      </c>
      <c r="B106" s="24" t="s">
        <v>2028</v>
      </c>
      <c r="C106" s="24" t="s">
        <v>4221</v>
      </c>
      <c r="D106" s="24" t="s">
        <v>1975</v>
      </c>
      <c r="E106" s="24" t="s">
        <v>4222</v>
      </c>
      <c r="F106" s="24" t="s">
        <v>3381</v>
      </c>
      <c r="G106" s="24" t="s">
        <v>2031</v>
      </c>
      <c r="H106" s="24" t="s">
        <v>3196</v>
      </c>
      <c r="I106" s="24" t="s">
        <v>2171</v>
      </c>
      <c r="J106" s="24" t="s">
        <v>4224</v>
      </c>
      <c r="K106" s="24" t="s">
        <v>2174</v>
      </c>
      <c r="L106" s="24" t="s">
        <v>4225</v>
      </c>
      <c r="M106" s="24" t="s">
        <v>4226</v>
      </c>
      <c r="N106" s="24" t="s">
        <v>4228</v>
      </c>
      <c r="O106" s="24" t="s">
        <v>3385</v>
      </c>
      <c r="P106" s="24" t="s">
        <v>2500</v>
      </c>
      <c r="Q106" s="24" t="s">
        <v>4229</v>
      </c>
      <c r="R106" s="37" t="str">
        <f>IF(COUNTIF(Catalogue!$A$4:$A$181,"M-WEYL-RESIDUAL")=1,HYPERLINK("https://docs.google.com/spreadsheets/d/1BHaGJHkXxf_UfZdyTKF2zrWNFzIP4IvhaqFMj-83BjU/edit#gid=214001001&amp;range=A"&amp;(MATCH("M-WEYL-RESIDUAL",Catalogue!$A$4:$A$181,0)+3),"M-WEYL-RESIDUAL"),IF(COUNTIF(Catalogue!$A$4:$A$181,"M-WEYL-RESIDUAL")=0,"MISSING CATALOGUE ID: M-WEYL-RESIDUAL","DUPLICATE CATALOGUE ID: M-WEYL-RESIDUAL"))</f>
        <v>M-WEYL-RESIDUAL</v>
      </c>
      <c r="S106" s="24" t="s">
        <v>1922</v>
      </c>
      <c r="T106" s="24" t="s">
        <v>2071</v>
      </c>
      <c r="U106" s="36">
        <v>42.0</v>
      </c>
      <c r="V106" s="27" t="s">
        <v>2202</v>
      </c>
      <c r="W106" s="27" t="s">
        <v>2084</v>
      </c>
      <c r="X106" s="27" t="s">
        <v>1320</v>
      </c>
      <c r="Y106" s="27" t="s">
        <v>4241</v>
      </c>
      <c r="Z106" s="27" t="s">
        <v>2207</v>
      </c>
    </row>
    <row r="107">
      <c r="A107" s="24" t="s">
        <v>1526</v>
      </c>
      <c r="B107" s="24" t="s">
        <v>2028</v>
      </c>
      <c r="C107" s="24" t="s">
        <v>4243</v>
      </c>
      <c r="D107" s="24" t="s">
        <v>1975</v>
      </c>
      <c r="E107" s="24" t="s">
        <v>4244</v>
      </c>
      <c r="F107" s="24" t="s">
        <v>3381</v>
      </c>
      <c r="G107" s="24" t="s">
        <v>2031</v>
      </c>
      <c r="H107" s="24" t="s">
        <v>3196</v>
      </c>
      <c r="I107" s="24" t="s">
        <v>2171</v>
      </c>
      <c r="J107" s="24" t="s">
        <v>4224</v>
      </c>
      <c r="K107" s="24" t="s">
        <v>2174</v>
      </c>
      <c r="L107" s="24" t="s">
        <v>4245</v>
      </c>
      <c r="M107" s="24" t="s">
        <v>4246</v>
      </c>
      <c r="N107" s="24" t="s">
        <v>4247</v>
      </c>
      <c r="O107" s="24" t="s">
        <v>3385</v>
      </c>
      <c r="P107" s="24" t="s">
        <v>2500</v>
      </c>
      <c r="Q107" s="24" t="s">
        <v>4248</v>
      </c>
      <c r="R107" s="37" t="str">
        <f>IF(COUNTIF(Catalogue!$A$4:$A$181,"M-WEYL-TWIRL")=1,HYPERLINK("https://docs.google.com/spreadsheets/d/1BHaGJHkXxf_UfZdyTKF2zrWNFzIP4IvhaqFMj-83BjU/edit#gid=214001001&amp;range=A"&amp;(MATCH("M-WEYL-TWIRL",Catalogue!$A$4:$A$181,0)+3),"M-WEYL-TWIRL"),IF(COUNTIF(Catalogue!$A$4:$A$181,"M-WEYL-TWIRL")=0,"MISSING CATALOGUE ID: M-WEYL-TWIRL","DUPLICATE CATALOGUE ID: M-WEYL-TWIRL"))</f>
        <v>M-WEYL-TWIRL</v>
      </c>
      <c r="S107" s="24" t="s">
        <v>1922</v>
      </c>
      <c r="T107" s="24" t="s">
        <v>2071</v>
      </c>
      <c r="U107" s="36">
        <v>42.0</v>
      </c>
      <c r="V107" s="27" t="s">
        <v>2202</v>
      </c>
      <c r="W107" s="27" t="s">
        <v>2084</v>
      </c>
      <c r="X107" s="27" t="s">
        <v>1320</v>
      </c>
      <c r="Y107" s="27" t="s">
        <v>4257</v>
      </c>
      <c r="Z107" s="27" t="s">
        <v>2207</v>
      </c>
    </row>
    <row r="108">
      <c r="A108" s="24" t="s">
        <v>1526</v>
      </c>
      <c r="B108" s="24" t="s">
        <v>2028</v>
      </c>
      <c r="C108" s="24" t="s">
        <v>4259</v>
      </c>
      <c r="D108" s="24" t="s">
        <v>1975</v>
      </c>
      <c r="E108" s="24" t="s">
        <v>4260</v>
      </c>
      <c r="F108" s="24" t="s">
        <v>3381</v>
      </c>
      <c r="G108" s="24" t="s">
        <v>2031</v>
      </c>
      <c r="H108" s="24" t="s">
        <v>3196</v>
      </c>
      <c r="I108" s="24" t="s">
        <v>2171</v>
      </c>
      <c r="J108" s="24" t="s">
        <v>1921</v>
      </c>
      <c r="K108" s="24" t="s">
        <v>2174</v>
      </c>
      <c r="L108" s="24" t="s">
        <v>4261</v>
      </c>
      <c r="M108" s="24" t="s">
        <v>4263</v>
      </c>
      <c r="N108" s="24" t="s">
        <v>4264</v>
      </c>
      <c r="O108" s="24" t="s">
        <v>3385</v>
      </c>
      <c r="P108" s="24" t="s">
        <v>2500</v>
      </c>
      <c r="Q108" s="24" t="s">
        <v>4265</v>
      </c>
      <c r="R108" s="37" t="str">
        <f>IF(COUNTIF(Catalogue!$A$4:$A$181,"M-WINDOW-GRAM")=1,HYPERLINK("https://docs.google.com/spreadsheets/d/1BHaGJHkXxf_UfZdyTKF2zrWNFzIP4IvhaqFMj-83BjU/edit#gid=214001001&amp;range=A"&amp;(MATCH("M-WINDOW-GRAM",Catalogue!$A$4:$A$181,0)+3),"M-WINDOW-GRAM"),IF(COUNTIF(Catalogue!$A$4:$A$181,"M-WINDOW-GRAM")=0,"MISSING CATALOGUE ID: M-WINDOW-GRAM","DUPLICATE CATALOGUE ID: M-WINDOW-GRAM"))</f>
        <v>M-WINDOW-GRAM</v>
      </c>
      <c r="S108" s="24" t="s">
        <v>1922</v>
      </c>
      <c r="T108" s="24" t="s">
        <v>2071</v>
      </c>
      <c r="U108" s="36">
        <v>42.0</v>
      </c>
      <c r="V108" s="27" t="s">
        <v>2202</v>
      </c>
      <c r="W108" s="27" t="s">
        <v>2084</v>
      </c>
      <c r="X108" s="27" t="s">
        <v>1320</v>
      </c>
      <c r="Y108" s="27" t="s">
        <v>4273</v>
      </c>
      <c r="Z108" s="27" t="s">
        <v>2207</v>
      </c>
    </row>
    <row r="109">
      <c r="A109" s="24" t="s">
        <v>1526</v>
      </c>
      <c r="B109" s="24" t="s">
        <v>2028</v>
      </c>
      <c r="C109" s="24" t="s">
        <v>897</v>
      </c>
      <c r="D109" s="24" t="s">
        <v>2190</v>
      </c>
      <c r="E109" s="24" t="s">
        <v>898</v>
      </c>
      <c r="F109" s="24" t="s">
        <v>3419</v>
      </c>
      <c r="G109" s="24" t="s">
        <v>2191</v>
      </c>
      <c r="H109" s="24" t="s">
        <v>3420</v>
      </c>
      <c r="I109" s="24" t="s">
        <v>902</v>
      </c>
      <c r="J109" s="24" t="s">
        <v>35</v>
      </c>
      <c r="K109" s="27" t="s">
        <v>4275</v>
      </c>
      <c r="L109" s="27" t="s">
        <v>899</v>
      </c>
      <c r="M109" s="24" t="s">
        <v>1945</v>
      </c>
      <c r="N109" s="27" t="s">
        <v>4276</v>
      </c>
      <c r="O109" s="24" t="s">
        <v>3427</v>
      </c>
      <c r="P109" s="24" t="s">
        <v>2500</v>
      </c>
      <c r="Q109" s="24" t="s">
        <v>4280</v>
      </c>
      <c r="R109" s="24" t="s">
        <v>4281</v>
      </c>
      <c r="S109" s="24" t="s">
        <v>902</v>
      </c>
      <c r="T109" s="24" t="s">
        <v>2071</v>
      </c>
      <c r="U109" s="36">
        <v>42.0</v>
      </c>
      <c r="V109" s="27" t="s">
        <v>2202</v>
      </c>
      <c r="W109" s="27" t="s">
        <v>35</v>
      </c>
      <c r="X109" s="27" t="s">
        <v>1320</v>
      </c>
      <c r="Y109" s="27" t="s">
        <v>4283</v>
      </c>
      <c r="Z109" s="27" t="s">
        <v>1353</v>
      </c>
    </row>
    <row r="110">
      <c r="A110" s="24" t="s">
        <v>1526</v>
      </c>
      <c r="B110" s="24" t="s">
        <v>2028</v>
      </c>
      <c r="C110" s="24" t="s">
        <v>748</v>
      </c>
      <c r="D110" s="24" t="s">
        <v>2190</v>
      </c>
      <c r="E110" s="24" t="s">
        <v>750</v>
      </c>
      <c r="F110" s="24" t="s">
        <v>4284</v>
      </c>
      <c r="G110" s="24" t="s">
        <v>2191</v>
      </c>
      <c r="H110" s="24" t="s">
        <v>4285</v>
      </c>
      <c r="I110" s="24" t="s">
        <v>920</v>
      </c>
      <c r="J110" s="27" t="s">
        <v>1319</v>
      </c>
      <c r="K110" s="24" t="s">
        <v>4287</v>
      </c>
      <c r="L110" s="24" t="s">
        <v>4294</v>
      </c>
      <c r="M110" s="24" t="s">
        <v>1945</v>
      </c>
      <c r="N110" s="24" t="s">
        <v>4296</v>
      </c>
      <c r="O110" s="27" t="s">
        <v>4297</v>
      </c>
      <c r="P110" s="24" t="s">
        <v>4299</v>
      </c>
      <c r="Q110" s="24" t="s">
        <v>4300</v>
      </c>
      <c r="R110" s="24" t="s">
        <v>4301</v>
      </c>
      <c r="S110" s="24" t="s">
        <v>920</v>
      </c>
      <c r="T110" s="24" t="s">
        <v>2071</v>
      </c>
      <c r="U110" s="36">
        <v>15.0</v>
      </c>
      <c r="V110" s="27" t="s">
        <v>1318</v>
      </c>
      <c r="W110" s="27" t="s">
        <v>1319</v>
      </c>
      <c r="X110" s="27" t="s">
        <v>1320</v>
      </c>
      <c r="Y110" s="27" t="s">
        <v>1321</v>
      </c>
      <c r="Z110" s="27" t="s">
        <v>1322</v>
      </c>
    </row>
    <row r="111">
      <c r="A111" s="33" t="s">
        <v>1973</v>
      </c>
      <c r="B111" s="24" t="s">
        <v>2590</v>
      </c>
      <c r="C111" s="24" t="s">
        <v>639</v>
      </c>
      <c r="D111" s="24" t="s">
        <v>1912</v>
      </c>
      <c r="E111" s="24" t="s">
        <v>641</v>
      </c>
      <c r="F111" s="24" t="s">
        <v>1976</v>
      </c>
      <c r="G111" s="24" t="s">
        <v>2191</v>
      </c>
      <c r="H111" s="24" t="s">
        <v>1979</v>
      </c>
      <c r="I111" s="24" t="s">
        <v>646</v>
      </c>
      <c r="J111" s="24" t="s">
        <v>35</v>
      </c>
      <c r="K111" s="24" t="s">
        <v>4305</v>
      </c>
      <c r="L111" s="24" t="s">
        <v>643</v>
      </c>
      <c r="M111" s="24" t="s">
        <v>1945</v>
      </c>
      <c r="N111" s="24" t="s">
        <v>644</v>
      </c>
      <c r="O111" s="24" t="s">
        <v>2752</v>
      </c>
      <c r="P111" s="24" t="s">
        <v>2329</v>
      </c>
      <c r="Q111" s="24" t="s">
        <v>4307</v>
      </c>
      <c r="R111" s="24" t="s">
        <v>4309</v>
      </c>
      <c r="S111" s="24" t="s">
        <v>646</v>
      </c>
      <c r="T111" s="24" t="s">
        <v>2203</v>
      </c>
      <c r="U111" s="36">
        <v>34.0</v>
      </c>
      <c r="V111" s="27" t="s">
        <v>1349</v>
      </c>
      <c r="W111" s="27" t="s">
        <v>35</v>
      </c>
      <c r="X111" s="27" t="s">
        <v>2325</v>
      </c>
      <c r="Y111" s="27" t="s">
        <v>2326</v>
      </c>
      <c r="Z111" s="27" t="s">
        <v>2086</v>
      </c>
    </row>
    <row r="112">
      <c r="A112" s="33" t="s">
        <v>1973</v>
      </c>
      <c r="B112" s="24" t="s">
        <v>2532</v>
      </c>
      <c r="C112" s="24" t="s">
        <v>2073</v>
      </c>
      <c r="D112" s="24" t="s">
        <v>1975</v>
      </c>
      <c r="E112" s="24" t="s">
        <v>2075</v>
      </c>
      <c r="F112" s="24" t="s">
        <v>1976</v>
      </c>
      <c r="G112" s="24" t="s">
        <v>2031</v>
      </c>
      <c r="H112" s="24" t="s">
        <v>4314</v>
      </c>
      <c r="I112" s="24" t="s">
        <v>4315</v>
      </c>
      <c r="J112" s="24" t="s">
        <v>4316</v>
      </c>
      <c r="K112" s="24" t="s">
        <v>2174</v>
      </c>
      <c r="L112" s="24" t="s">
        <v>4318</v>
      </c>
      <c r="M112" s="24" t="s">
        <v>4319</v>
      </c>
      <c r="N112" s="24" t="s">
        <v>4320</v>
      </c>
      <c r="O112" s="24" t="s">
        <v>2752</v>
      </c>
      <c r="P112" s="24" t="s">
        <v>2329</v>
      </c>
      <c r="Q112" s="24" t="s">
        <v>4322</v>
      </c>
      <c r="R112" s="37" t="str">
        <f>IF(COUNTIF(Catalogue!$A$4:$A$181,"ALG-CHAR2-CONTRACTION")=1,HYPERLINK("https://docs.google.com/spreadsheets/d/1BHaGJHkXxf_UfZdyTKF2zrWNFzIP4IvhaqFMj-83BjU/edit#gid=214001001&amp;range=A"&amp;(MATCH("ALG-CHAR2-CONTRACTION",Catalogue!$A$4:$A$181,0)+3),"ALG-CHAR2-CONTRACTION"),IF(COUNTIF(Catalogue!$A$4:$A$181,"ALG-CHAR2-CONTRACTION")=0,"MISSING CATALOGUE ID: ALG-CHAR2-CONTRACTION","DUPLICATE CATALOGUE ID: ALG-CHAR2-CONTRACTION"))</f>
        <v>ALG-CHAR2-CONTRACTION</v>
      </c>
      <c r="S112" s="24" t="s">
        <v>4323</v>
      </c>
      <c r="T112" s="24" t="s">
        <v>2071</v>
      </c>
      <c r="U112" s="36">
        <v>34.0</v>
      </c>
      <c r="V112" s="27" t="s">
        <v>1349</v>
      </c>
      <c r="W112" s="27" t="s">
        <v>2084</v>
      </c>
      <c r="X112" s="27" t="s">
        <v>1350</v>
      </c>
      <c r="Y112" s="27" t="s">
        <v>2085</v>
      </c>
      <c r="Z112" s="27" t="s">
        <v>2086</v>
      </c>
    </row>
    <row r="113">
      <c r="A113" s="33" t="s">
        <v>1973</v>
      </c>
      <c r="B113" s="24" t="s">
        <v>2532</v>
      </c>
      <c r="C113" s="24" t="s">
        <v>2108</v>
      </c>
      <c r="D113" s="24" t="s">
        <v>1975</v>
      </c>
      <c r="E113" s="24" t="s">
        <v>2110</v>
      </c>
      <c r="F113" s="24" t="s">
        <v>1976</v>
      </c>
      <c r="G113" s="24" t="s">
        <v>2031</v>
      </c>
      <c r="H113" s="24" t="s">
        <v>4314</v>
      </c>
      <c r="I113" s="24" t="s">
        <v>4325</v>
      </c>
      <c r="J113" s="24" t="s">
        <v>4326</v>
      </c>
      <c r="K113" s="24" t="s">
        <v>2174</v>
      </c>
      <c r="L113" s="24" t="s">
        <v>4327</v>
      </c>
      <c r="M113" s="24" t="s">
        <v>4328</v>
      </c>
      <c r="N113" s="24" t="s">
        <v>4330</v>
      </c>
      <c r="O113" s="24" t="s">
        <v>2752</v>
      </c>
      <c r="P113" s="24" t="s">
        <v>2329</v>
      </c>
      <c r="Q113" s="24" t="s">
        <v>4331</v>
      </c>
      <c r="R113" s="37" t="str">
        <f>IF(COUNTIF(Catalogue!$A$4:$A$181,"ALG-CONTENT-OBSTRUCTIONS")=1,HYPERLINK("https://docs.google.com/spreadsheets/d/1BHaGJHkXxf_UfZdyTKF2zrWNFzIP4IvhaqFMj-83BjU/edit#gid=214001001&amp;range=A"&amp;(MATCH("ALG-CONTENT-OBSTRUCTIONS",Catalogue!$A$4:$A$181,0)+3),"ALG-CONTENT-OBSTRUCTIONS"),IF(COUNTIF(Catalogue!$A$4:$A$181,"ALG-CONTENT-OBSTRUCTIONS")=0,"MISSING CATALOGUE ID: ALG-CONTENT-OBSTRUCTIONS","DUPLICATE CATALOGUE ID: ALG-CONTENT-OBSTRUCTIONS"))</f>
        <v>ALG-CONTENT-OBSTRUCTIONS</v>
      </c>
      <c r="S113" s="24" t="s">
        <v>4334</v>
      </c>
      <c r="T113" s="24" t="s">
        <v>2071</v>
      </c>
      <c r="U113" s="36">
        <v>34.0</v>
      </c>
      <c r="V113" s="27" t="s">
        <v>1349</v>
      </c>
      <c r="W113" s="27" t="s">
        <v>2084</v>
      </c>
      <c r="X113" s="27" t="s">
        <v>1350</v>
      </c>
      <c r="Y113" s="27" t="s">
        <v>2117</v>
      </c>
      <c r="Z113" s="27" t="s">
        <v>2086</v>
      </c>
    </row>
    <row r="114">
      <c r="A114" s="33" t="s">
        <v>1973</v>
      </c>
      <c r="B114" s="24" t="s">
        <v>2532</v>
      </c>
      <c r="C114" s="24" t="s">
        <v>2268</v>
      </c>
      <c r="D114" s="24" t="s">
        <v>1975</v>
      </c>
      <c r="E114" s="24" t="s">
        <v>2271</v>
      </c>
      <c r="F114" s="24" t="s">
        <v>1976</v>
      </c>
      <c r="G114" s="24" t="s">
        <v>2031</v>
      </c>
      <c r="H114" s="24" t="s">
        <v>4314</v>
      </c>
      <c r="I114" s="24" t="s">
        <v>4335</v>
      </c>
      <c r="J114" s="24" t="s">
        <v>4336</v>
      </c>
      <c r="K114" s="24" t="s">
        <v>2174</v>
      </c>
      <c r="L114" s="24" t="s">
        <v>4337</v>
      </c>
      <c r="M114" s="24" t="s">
        <v>4339</v>
      </c>
      <c r="N114" s="24" t="s">
        <v>4340</v>
      </c>
      <c r="O114" s="24" t="s">
        <v>2752</v>
      </c>
      <c r="P114" s="24" t="s">
        <v>2329</v>
      </c>
      <c r="Q114" s="24" t="s">
        <v>4344</v>
      </c>
      <c r="R114" s="37" t="str">
        <f>IF(COUNTIF(Catalogue!$A$4:$A$181,"ALG-RS-RECIPROCAL-CONTENT")=1,HYPERLINK("https://docs.google.com/spreadsheets/d/1BHaGJHkXxf_UfZdyTKF2zrWNFzIP4IvhaqFMj-83BjU/edit#gid=214001001&amp;range=A"&amp;(MATCH("ALG-RS-RECIPROCAL-CONTENT",Catalogue!$A$4:$A$181,0)+3),"ALG-RS-RECIPROCAL-CONTENT"),IF(COUNTIF(Catalogue!$A$4:$A$181,"ALG-RS-RECIPROCAL-CONTENT")=0,"MISSING CATALOGUE ID: ALG-RS-RECIPROCAL-CONTENT","DUPLICATE CATALOGUE ID: ALG-RS-RECIPROCAL-CONTENT"))</f>
        <v>ALG-RS-RECIPROCAL-CONTENT</v>
      </c>
      <c r="S114" s="24" t="s">
        <v>4346</v>
      </c>
      <c r="T114" s="24" t="s">
        <v>2071</v>
      </c>
      <c r="U114" s="36">
        <v>34.0</v>
      </c>
      <c r="V114" s="27" t="s">
        <v>1349</v>
      </c>
      <c r="W114" s="27" t="s">
        <v>2084</v>
      </c>
      <c r="X114" s="27" t="s">
        <v>1350</v>
      </c>
      <c r="Y114" s="27" t="s">
        <v>2280</v>
      </c>
      <c r="Z114" s="27" t="s">
        <v>2086</v>
      </c>
    </row>
    <row r="115">
      <c r="A115" s="33" t="s">
        <v>2257</v>
      </c>
      <c r="B115" s="24" t="s">
        <v>2590</v>
      </c>
      <c r="C115" s="24" t="s">
        <v>575</v>
      </c>
      <c r="D115" s="24" t="s">
        <v>1912</v>
      </c>
      <c r="E115" s="24" t="s">
        <v>576</v>
      </c>
      <c r="F115" s="24" t="s">
        <v>2258</v>
      </c>
      <c r="G115" s="24" t="s">
        <v>2191</v>
      </c>
      <c r="H115" s="24" t="s">
        <v>2259</v>
      </c>
      <c r="I115" s="27" t="s">
        <v>4347</v>
      </c>
      <c r="J115" s="24" t="s">
        <v>35</v>
      </c>
      <c r="K115" s="27" t="s">
        <v>4348</v>
      </c>
      <c r="L115" s="24" t="s">
        <v>4349</v>
      </c>
      <c r="M115" s="24" t="s">
        <v>1945</v>
      </c>
      <c r="N115" s="24" t="s">
        <v>4350</v>
      </c>
      <c r="O115" s="27" t="s">
        <v>4351</v>
      </c>
      <c r="P115" s="27" t="s">
        <v>4353</v>
      </c>
      <c r="Q115" s="27" t="s">
        <v>4354</v>
      </c>
      <c r="R115" s="24" t="s">
        <v>4355</v>
      </c>
      <c r="S115" s="24" t="s">
        <v>514</v>
      </c>
      <c r="T115" s="27" t="s">
        <v>2311</v>
      </c>
      <c r="U115" s="36">
        <v>34.0</v>
      </c>
      <c r="V115" s="27" t="s">
        <v>1349</v>
      </c>
      <c r="W115" s="27" t="s">
        <v>35</v>
      </c>
      <c r="X115" s="27" t="s">
        <v>2325</v>
      </c>
      <c r="Y115" s="27" t="s">
        <v>2520</v>
      </c>
      <c r="Z115" s="27" t="s">
        <v>1353</v>
      </c>
    </row>
    <row r="116">
      <c r="A116" s="33" t="s">
        <v>2257</v>
      </c>
      <c r="B116" s="24" t="s">
        <v>2590</v>
      </c>
      <c r="C116" s="24" t="s">
        <v>603</v>
      </c>
      <c r="D116" s="24" t="s">
        <v>1912</v>
      </c>
      <c r="E116" s="24" t="s">
        <v>604</v>
      </c>
      <c r="F116" s="24" t="s">
        <v>2258</v>
      </c>
      <c r="G116" s="24" t="s">
        <v>2191</v>
      </c>
      <c r="H116" s="24" t="s">
        <v>2259</v>
      </c>
      <c r="I116" s="27" t="s">
        <v>614</v>
      </c>
      <c r="J116" s="27" t="s">
        <v>4359</v>
      </c>
      <c r="K116" s="27" t="s">
        <v>4360</v>
      </c>
      <c r="L116" s="27" t="s">
        <v>4361</v>
      </c>
      <c r="M116" s="27" t="s">
        <v>4362</v>
      </c>
      <c r="N116" s="27" t="s">
        <v>4363</v>
      </c>
      <c r="O116" s="27" t="s">
        <v>4364</v>
      </c>
      <c r="P116" s="27" t="s">
        <v>4367</v>
      </c>
      <c r="Q116" s="27" t="s">
        <v>4369</v>
      </c>
      <c r="R116" s="24" t="s">
        <v>4371</v>
      </c>
      <c r="S116" s="24" t="s">
        <v>4372</v>
      </c>
      <c r="T116" s="27" t="s">
        <v>4373</v>
      </c>
      <c r="U116" s="36">
        <v>34.0</v>
      </c>
      <c r="V116" s="27" t="s">
        <v>1349</v>
      </c>
      <c r="W116" s="27" t="s">
        <v>2545</v>
      </c>
      <c r="X116" s="27" t="s">
        <v>2325</v>
      </c>
      <c r="Y116" s="27" t="s">
        <v>2477</v>
      </c>
      <c r="Z116" s="27" t="s">
        <v>1353</v>
      </c>
    </row>
    <row r="117">
      <c r="A117" s="33" t="s">
        <v>2257</v>
      </c>
      <c r="B117" s="24" t="s">
        <v>2532</v>
      </c>
      <c r="C117" s="24" t="s">
        <v>2451</v>
      </c>
      <c r="D117" s="24" t="s">
        <v>1975</v>
      </c>
      <c r="E117" s="24" t="s">
        <v>2453</v>
      </c>
      <c r="F117" s="24" t="s">
        <v>2258</v>
      </c>
      <c r="G117" s="24" t="s">
        <v>2031</v>
      </c>
      <c r="H117" s="24" t="s">
        <v>4374</v>
      </c>
      <c r="I117" s="24" t="s">
        <v>4375</v>
      </c>
      <c r="J117" s="24" t="s">
        <v>2459</v>
      </c>
      <c r="K117" s="24" t="s">
        <v>2174</v>
      </c>
      <c r="L117" s="24" t="s">
        <v>4377</v>
      </c>
      <c r="M117" s="24" t="s">
        <v>2287</v>
      </c>
      <c r="N117" s="24" t="s">
        <v>4378</v>
      </c>
      <c r="O117" s="24" t="s">
        <v>4380</v>
      </c>
      <c r="P117" s="24" t="s">
        <v>4381</v>
      </c>
      <c r="Q117" s="24" t="s">
        <v>4382</v>
      </c>
      <c r="R117" s="37" t="str">
        <f>IF(COUNTIF(Catalogue!$A$4:$A$181,"ALG-061")=1,HYPERLINK("https://docs.google.com/spreadsheets/d/1BHaGJHkXxf_UfZdyTKF2zrWNFzIP4IvhaqFMj-83BjU/edit#gid=214001001&amp;range=A"&amp;(MATCH("ALG-061",Catalogue!$A$4:$A$181,0)+3),"ALG-061"),IF(COUNTIF(Catalogue!$A$4:$A$181,"ALG-061")=0,"MISSING CATALOGUE ID: ALG-061","DUPLICATE CATALOGUE ID: ALG-061"))</f>
        <v>ALG-061</v>
      </c>
      <c r="S117" s="24" t="s">
        <v>4387</v>
      </c>
      <c r="T117" s="24" t="s">
        <v>2071</v>
      </c>
      <c r="U117" s="36">
        <v>34.0</v>
      </c>
      <c r="V117" s="27" t="s">
        <v>1349</v>
      </c>
      <c r="W117" s="27" t="s">
        <v>2084</v>
      </c>
      <c r="X117" s="27" t="s">
        <v>1350</v>
      </c>
      <c r="Y117" s="27" t="s">
        <v>2471</v>
      </c>
      <c r="Z117" s="27" t="s">
        <v>2086</v>
      </c>
    </row>
    <row r="118">
      <c r="A118" s="33" t="s">
        <v>2214</v>
      </c>
      <c r="B118" s="24" t="s">
        <v>2532</v>
      </c>
      <c r="C118" s="24" t="s">
        <v>2760</v>
      </c>
      <c r="D118" s="24" t="s">
        <v>1975</v>
      </c>
      <c r="E118" s="24" t="s">
        <v>2763</v>
      </c>
      <c r="F118" s="24" t="s">
        <v>2216</v>
      </c>
      <c r="G118" s="24" t="s">
        <v>2031</v>
      </c>
      <c r="H118" s="24" t="s">
        <v>4388</v>
      </c>
      <c r="I118" s="24" t="s">
        <v>4389</v>
      </c>
      <c r="J118" s="24" t="s">
        <v>2764</v>
      </c>
      <c r="K118" s="24" t="s">
        <v>2174</v>
      </c>
      <c r="L118" s="24" t="s">
        <v>4390</v>
      </c>
      <c r="M118" s="24" t="s">
        <v>2287</v>
      </c>
      <c r="N118" s="24" t="s">
        <v>4391</v>
      </c>
      <c r="O118" s="24" t="s">
        <v>2882</v>
      </c>
      <c r="P118" s="24" t="s">
        <v>2246</v>
      </c>
      <c r="Q118" s="24" t="s">
        <v>4392</v>
      </c>
      <c r="R118" s="37" t="str">
        <f>IF(COUNTIF(Catalogue!$A$4:$A$181,"ALG-017")=1,HYPERLINK("https://docs.google.com/spreadsheets/d/1BHaGJHkXxf_UfZdyTKF2zrWNFzIP4IvhaqFMj-83BjU/edit#gid=214001001&amp;range=A"&amp;(MATCH("ALG-017",Catalogue!$A$4:$A$181,0)+3),"ALG-017"),IF(COUNTIF(Catalogue!$A$4:$A$181,"ALG-017")=0,"MISSING CATALOGUE ID: ALG-017","DUPLICATE CATALOGUE ID: ALG-017"))</f>
        <v>ALG-017</v>
      </c>
      <c r="S118" s="24" t="s">
        <v>4394</v>
      </c>
      <c r="T118" s="24" t="s">
        <v>2071</v>
      </c>
      <c r="U118" s="36">
        <v>34.0</v>
      </c>
      <c r="V118" s="27" t="s">
        <v>1349</v>
      </c>
      <c r="W118" s="27" t="s">
        <v>2084</v>
      </c>
      <c r="X118" s="27" t="s">
        <v>1350</v>
      </c>
      <c r="Y118" s="27" t="s">
        <v>2768</v>
      </c>
      <c r="Z118" s="27" t="s">
        <v>2086</v>
      </c>
    </row>
    <row r="119">
      <c r="A119" s="33" t="s">
        <v>2214</v>
      </c>
      <c r="B119" s="24" t="s">
        <v>2532</v>
      </c>
      <c r="C119" s="24" t="s">
        <v>2769</v>
      </c>
      <c r="D119" s="24" t="s">
        <v>1975</v>
      </c>
      <c r="E119" s="24" t="s">
        <v>2771</v>
      </c>
      <c r="F119" s="24" t="s">
        <v>2216</v>
      </c>
      <c r="G119" s="24" t="s">
        <v>2031</v>
      </c>
      <c r="H119" s="24" t="s">
        <v>4388</v>
      </c>
      <c r="I119" s="24" t="s">
        <v>4397</v>
      </c>
      <c r="J119" s="24" t="s">
        <v>2773</v>
      </c>
      <c r="K119" s="24" t="s">
        <v>2174</v>
      </c>
      <c r="L119" s="24" t="s">
        <v>4398</v>
      </c>
      <c r="M119" s="24" t="s">
        <v>2287</v>
      </c>
      <c r="N119" s="24" t="s">
        <v>4399</v>
      </c>
      <c r="O119" s="24" t="s">
        <v>2882</v>
      </c>
      <c r="P119" s="24" t="s">
        <v>2246</v>
      </c>
      <c r="Q119" s="24" t="s">
        <v>4400</v>
      </c>
      <c r="R119" s="37" t="str">
        <f>IF(COUNTIF(Catalogue!$A$4:$A$181,"ALG-078")=1,HYPERLINK("https://docs.google.com/spreadsheets/d/1BHaGJHkXxf_UfZdyTKF2zrWNFzIP4IvhaqFMj-83BjU/edit#gid=214001001&amp;range=A"&amp;(MATCH("ALG-078",Catalogue!$A$4:$A$181,0)+3),"ALG-078"),IF(COUNTIF(Catalogue!$A$4:$A$181,"ALG-078")=0,"MISSING CATALOGUE ID: ALG-078","DUPLICATE CATALOGUE ID: ALG-078"))</f>
        <v>ALG-078</v>
      </c>
      <c r="S119" s="24" t="s">
        <v>4405</v>
      </c>
      <c r="T119" s="24" t="s">
        <v>2071</v>
      </c>
      <c r="U119" s="36">
        <v>34.0</v>
      </c>
      <c r="V119" s="27" t="s">
        <v>1349</v>
      </c>
      <c r="W119" s="27" t="s">
        <v>2084</v>
      </c>
      <c r="X119" s="27" t="s">
        <v>1350</v>
      </c>
      <c r="Y119" s="27" t="s">
        <v>2778</v>
      </c>
      <c r="Z119" s="27" t="s">
        <v>2086</v>
      </c>
    </row>
    <row r="120">
      <c r="A120" s="33" t="s">
        <v>4407</v>
      </c>
      <c r="B120" s="24" t="s">
        <v>2590</v>
      </c>
      <c r="C120" s="24" t="s">
        <v>631</v>
      </c>
      <c r="D120" s="24" t="s">
        <v>1912</v>
      </c>
      <c r="E120" s="24" t="s">
        <v>632</v>
      </c>
      <c r="F120" s="24" t="s">
        <v>4409</v>
      </c>
      <c r="G120" s="24" t="s">
        <v>2191</v>
      </c>
      <c r="H120" s="24" t="s">
        <v>4410</v>
      </c>
      <c r="I120" s="27" t="s">
        <v>637</v>
      </c>
      <c r="J120" s="24" t="s">
        <v>35</v>
      </c>
      <c r="K120" s="24" t="s">
        <v>4413</v>
      </c>
      <c r="L120" s="24" t="s">
        <v>633</v>
      </c>
      <c r="M120" s="24" t="s">
        <v>1945</v>
      </c>
      <c r="N120" s="24" t="s">
        <v>634</v>
      </c>
      <c r="O120" s="27" t="s">
        <v>4415</v>
      </c>
      <c r="P120" s="27" t="s">
        <v>4417</v>
      </c>
      <c r="Q120" s="24" t="s">
        <v>4418</v>
      </c>
      <c r="R120" s="24" t="s">
        <v>4419</v>
      </c>
      <c r="S120" s="24" t="s">
        <v>4420</v>
      </c>
      <c r="T120" s="27" t="s">
        <v>4421</v>
      </c>
      <c r="U120" s="36">
        <v>34.0</v>
      </c>
      <c r="V120" s="27" t="s">
        <v>1349</v>
      </c>
      <c r="W120" s="27" t="s">
        <v>35</v>
      </c>
      <c r="X120" s="27" t="s">
        <v>2325</v>
      </c>
      <c r="Y120" s="27" t="s">
        <v>2977</v>
      </c>
      <c r="Z120" s="27" t="s">
        <v>2979</v>
      </c>
    </row>
    <row r="121">
      <c r="A121" s="33" t="s">
        <v>4407</v>
      </c>
      <c r="B121" s="24" t="s">
        <v>2590</v>
      </c>
      <c r="C121" s="24" t="s">
        <v>676</v>
      </c>
      <c r="D121" s="24" t="s">
        <v>1912</v>
      </c>
      <c r="E121" s="24" t="s">
        <v>678</v>
      </c>
      <c r="F121" s="24" t="s">
        <v>4409</v>
      </c>
      <c r="G121" s="24" t="s">
        <v>2191</v>
      </c>
      <c r="H121" s="24" t="s">
        <v>4410</v>
      </c>
      <c r="I121" s="27" t="s">
        <v>681</v>
      </c>
      <c r="J121" s="24" t="s">
        <v>35</v>
      </c>
      <c r="K121" s="24" t="s">
        <v>4413</v>
      </c>
      <c r="L121" s="24" t="s">
        <v>679</v>
      </c>
      <c r="M121" s="24" t="s">
        <v>1945</v>
      </c>
      <c r="N121" s="24" t="s">
        <v>680</v>
      </c>
      <c r="O121" s="27" t="s">
        <v>4415</v>
      </c>
      <c r="P121" s="27" t="s">
        <v>4417</v>
      </c>
      <c r="Q121" s="24" t="s">
        <v>4425</v>
      </c>
      <c r="R121" s="24" t="s">
        <v>4426</v>
      </c>
      <c r="S121" s="24" t="s">
        <v>4427</v>
      </c>
      <c r="T121" s="27" t="s">
        <v>4421</v>
      </c>
      <c r="U121" s="36">
        <v>34.0</v>
      </c>
      <c r="V121" s="27" t="s">
        <v>1349</v>
      </c>
      <c r="W121" s="27" t="s">
        <v>35</v>
      </c>
      <c r="X121" s="27" t="s">
        <v>2325</v>
      </c>
      <c r="Y121" s="27" t="s">
        <v>2990</v>
      </c>
      <c r="Z121" s="27" t="s">
        <v>2991</v>
      </c>
    </row>
    <row r="122">
      <c r="A122" s="33" t="s">
        <v>4407</v>
      </c>
      <c r="B122" s="24" t="s">
        <v>2590</v>
      </c>
      <c r="C122" s="24" t="s">
        <v>682</v>
      </c>
      <c r="D122" s="24" t="s">
        <v>1912</v>
      </c>
      <c r="E122" s="24" t="s">
        <v>683</v>
      </c>
      <c r="F122" s="24" t="s">
        <v>4409</v>
      </c>
      <c r="G122" s="24" t="s">
        <v>2191</v>
      </c>
      <c r="H122" s="24" t="s">
        <v>4410</v>
      </c>
      <c r="I122" s="27" t="s">
        <v>4430</v>
      </c>
      <c r="J122" s="24" t="s">
        <v>35</v>
      </c>
      <c r="K122" s="27" t="s">
        <v>4432</v>
      </c>
      <c r="L122" s="24" t="s">
        <v>4433</v>
      </c>
      <c r="M122" s="24" t="s">
        <v>1945</v>
      </c>
      <c r="N122" s="24" t="s">
        <v>4434</v>
      </c>
      <c r="O122" s="27" t="s">
        <v>4438</v>
      </c>
      <c r="P122" s="27" t="s">
        <v>4439</v>
      </c>
      <c r="Q122" s="27" t="s">
        <v>4440</v>
      </c>
      <c r="R122" s="24" t="s">
        <v>4444</v>
      </c>
      <c r="S122" s="24" t="s">
        <v>4445</v>
      </c>
      <c r="T122" s="27" t="s">
        <v>4446</v>
      </c>
      <c r="U122" s="36">
        <v>34.0</v>
      </c>
      <c r="V122" s="27" t="s">
        <v>1349</v>
      </c>
      <c r="W122" s="27" t="s">
        <v>35</v>
      </c>
      <c r="X122" s="27" t="s">
        <v>2325</v>
      </c>
      <c r="Y122" s="27" t="s">
        <v>3005</v>
      </c>
      <c r="Z122" s="27" t="s">
        <v>3007</v>
      </c>
    </row>
    <row r="123">
      <c r="A123" s="33" t="s">
        <v>4407</v>
      </c>
      <c r="B123" s="24" t="s">
        <v>2532</v>
      </c>
      <c r="C123" s="24" t="s">
        <v>2883</v>
      </c>
      <c r="D123" s="24" t="s">
        <v>1975</v>
      </c>
      <c r="E123" s="24" t="s">
        <v>2886</v>
      </c>
      <c r="F123" s="24" t="s">
        <v>4409</v>
      </c>
      <c r="G123" s="24" t="s">
        <v>2031</v>
      </c>
      <c r="H123" s="24" t="s">
        <v>4448</v>
      </c>
      <c r="I123" s="24" t="s">
        <v>4450</v>
      </c>
      <c r="J123" s="24" t="s">
        <v>4451</v>
      </c>
      <c r="K123" s="24" t="s">
        <v>2174</v>
      </c>
      <c r="L123" s="27" t="s">
        <v>4453</v>
      </c>
      <c r="M123" s="24" t="s">
        <v>4454</v>
      </c>
      <c r="N123" s="27" t="s">
        <v>4457</v>
      </c>
      <c r="O123" s="24" t="s">
        <v>4458</v>
      </c>
      <c r="P123" s="24" t="s">
        <v>4459</v>
      </c>
      <c r="Q123" s="27" t="s">
        <v>4460</v>
      </c>
      <c r="R123" s="37" t="str">
        <f>IF(COUNTIF(Catalogue!$A$4:$A$181,"ALG-077")=1,HYPERLINK("https://docs.google.com/spreadsheets/d/1BHaGJHkXxf_UfZdyTKF2zrWNFzIP4IvhaqFMj-83BjU/edit#gid=214001001&amp;range=A"&amp;(MATCH("ALG-077",Catalogue!$A$4:$A$181,0)+3),"ALG-077"),IF(COUNTIF(Catalogue!$A$4:$A$181,"ALG-077")=0,"MISSING CATALOGUE ID: ALG-077","DUPLICATE CATALOGUE ID: ALG-077"))</f>
        <v>ALG-077</v>
      </c>
      <c r="S123" s="24" t="s">
        <v>4466</v>
      </c>
      <c r="T123" s="24" t="s">
        <v>2071</v>
      </c>
      <c r="U123" s="36">
        <v>34.0</v>
      </c>
      <c r="V123" s="27" t="s">
        <v>1349</v>
      </c>
      <c r="W123" s="27" t="s">
        <v>2084</v>
      </c>
      <c r="X123" s="27" t="s">
        <v>1350</v>
      </c>
      <c r="Y123" s="27" t="s">
        <v>2896</v>
      </c>
      <c r="Z123" s="27" t="s">
        <v>2086</v>
      </c>
    </row>
    <row r="124" ht="180.0" customHeight="1">
      <c r="A124" s="33" t="s">
        <v>2388</v>
      </c>
      <c r="B124" s="24" t="s">
        <v>2590</v>
      </c>
      <c r="C124" s="24" t="s">
        <v>567</v>
      </c>
      <c r="D124" s="24" t="s">
        <v>1912</v>
      </c>
      <c r="E124" s="24" t="s">
        <v>568</v>
      </c>
      <c r="F124" s="24" t="s">
        <v>2390</v>
      </c>
      <c r="G124" s="24" t="s">
        <v>2191</v>
      </c>
      <c r="H124" s="24" t="s">
        <v>2392</v>
      </c>
      <c r="I124" s="27" t="s">
        <v>573</v>
      </c>
      <c r="J124" s="27" t="s">
        <v>3187</v>
      </c>
      <c r="K124" s="27" t="s">
        <v>4469</v>
      </c>
      <c r="L124" s="27" t="s">
        <v>4470</v>
      </c>
      <c r="M124" s="27" t="s">
        <v>4471</v>
      </c>
      <c r="N124" s="24" t="s">
        <v>4472</v>
      </c>
      <c r="O124" s="27" t="s">
        <v>4473</v>
      </c>
      <c r="P124" s="27" t="s">
        <v>2401</v>
      </c>
      <c r="Q124" s="27" t="s">
        <v>4474</v>
      </c>
      <c r="R124" s="24" t="s">
        <v>3185</v>
      </c>
      <c r="S124" s="24" t="s">
        <v>4476</v>
      </c>
      <c r="T124" s="27" t="s">
        <v>2415</v>
      </c>
      <c r="U124" s="36">
        <v>15.0</v>
      </c>
      <c r="V124" s="27" t="s">
        <v>3186</v>
      </c>
      <c r="W124" s="27" t="s">
        <v>3187</v>
      </c>
      <c r="X124" s="27" t="s">
        <v>3188</v>
      </c>
      <c r="Y124" s="27" t="s">
        <v>3182</v>
      </c>
      <c r="Z124" s="27" t="s">
        <v>2420</v>
      </c>
    </row>
    <row r="125">
      <c r="A125" s="33" t="s">
        <v>2388</v>
      </c>
      <c r="B125" s="24" t="s">
        <v>2532</v>
      </c>
      <c r="C125" s="24" t="s">
        <v>3156</v>
      </c>
      <c r="D125" s="24" t="s">
        <v>1975</v>
      </c>
      <c r="E125" s="24" t="s">
        <v>3158</v>
      </c>
      <c r="F125" s="24" t="s">
        <v>2390</v>
      </c>
      <c r="G125" s="24" t="s">
        <v>2031</v>
      </c>
      <c r="H125" s="24" t="s">
        <v>4478</v>
      </c>
      <c r="I125" s="24" t="s">
        <v>4479</v>
      </c>
      <c r="J125" s="24" t="s">
        <v>3160</v>
      </c>
      <c r="K125" s="24" t="s">
        <v>2174</v>
      </c>
      <c r="L125" s="24" t="s">
        <v>4481</v>
      </c>
      <c r="M125" s="24" t="s">
        <v>2287</v>
      </c>
      <c r="N125" s="24" t="s">
        <v>4483</v>
      </c>
      <c r="O125" s="24" t="s">
        <v>4484</v>
      </c>
      <c r="P125" s="24" t="s">
        <v>2674</v>
      </c>
      <c r="Q125" s="24" t="s">
        <v>3162</v>
      </c>
      <c r="R125" s="37" t="str">
        <f>IF(COUNTIF(Catalogue!$A$4:$A$181,"ALG-047")=1,HYPERLINK("https://docs.google.com/spreadsheets/d/1BHaGJHkXxf_UfZdyTKF2zrWNFzIP4IvhaqFMj-83BjU/edit#gid=214001001&amp;range=A"&amp;(MATCH("ALG-047",Catalogue!$A$4:$A$181,0)+3),"ALG-047"),IF(COUNTIF(Catalogue!$A$4:$A$181,"ALG-047")=0,"MISSING CATALOGUE ID: ALG-047","DUPLICATE CATALOGUE ID: ALG-047"))</f>
        <v>ALG-047</v>
      </c>
      <c r="S125" s="24" t="s">
        <v>4490</v>
      </c>
      <c r="T125" s="24" t="s">
        <v>2071</v>
      </c>
      <c r="U125" s="36">
        <v>34.0</v>
      </c>
      <c r="V125" s="27" t="s">
        <v>1349</v>
      </c>
      <c r="W125" s="27" t="s">
        <v>2084</v>
      </c>
      <c r="X125" s="27" t="s">
        <v>1350</v>
      </c>
      <c r="Y125" s="27" t="s">
        <v>3163</v>
      </c>
      <c r="Z125" s="27" t="s">
        <v>2086</v>
      </c>
    </row>
    <row r="126">
      <c r="A126" s="33" t="s">
        <v>2421</v>
      </c>
      <c r="B126" s="24" t="s">
        <v>2532</v>
      </c>
      <c r="C126" s="24" t="s">
        <v>3220</v>
      </c>
      <c r="D126" s="24" t="s">
        <v>1975</v>
      </c>
      <c r="E126" s="24" t="s">
        <v>3225</v>
      </c>
      <c r="F126" s="24" t="s">
        <v>2424</v>
      </c>
      <c r="G126" s="24" t="s">
        <v>2031</v>
      </c>
      <c r="H126" s="24" t="s">
        <v>4493</v>
      </c>
      <c r="I126" s="24" t="s">
        <v>4494</v>
      </c>
      <c r="J126" s="24" t="s">
        <v>3228</v>
      </c>
      <c r="K126" s="24" t="s">
        <v>2174</v>
      </c>
      <c r="L126" s="24" t="s">
        <v>4497</v>
      </c>
      <c r="M126" s="24" t="s">
        <v>2287</v>
      </c>
      <c r="N126" s="24" t="s">
        <v>4499</v>
      </c>
      <c r="O126" s="24" t="s">
        <v>2898</v>
      </c>
      <c r="P126" s="24" t="s">
        <v>2440</v>
      </c>
      <c r="Q126" s="24" t="s">
        <v>4500</v>
      </c>
      <c r="R126" s="37" t="str">
        <f>IF(COUNTIF(Catalogue!$A$4:$A$181,"ALG-004")=1,HYPERLINK("https://docs.google.com/spreadsheets/d/1BHaGJHkXxf_UfZdyTKF2zrWNFzIP4IvhaqFMj-83BjU/edit#gid=214001001&amp;range=A"&amp;(MATCH("ALG-004",Catalogue!$A$4:$A$181,0)+3),"ALG-004"),IF(COUNTIF(Catalogue!$A$4:$A$181,"ALG-004")=0,"MISSING CATALOGUE ID: ALG-004","DUPLICATE CATALOGUE ID: ALG-004"))</f>
        <v>ALG-004</v>
      </c>
      <c r="S126" s="24" t="s">
        <v>4512</v>
      </c>
      <c r="T126" s="24" t="s">
        <v>2071</v>
      </c>
      <c r="U126" s="36">
        <v>34.0</v>
      </c>
      <c r="V126" s="27" t="s">
        <v>1349</v>
      </c>
      <c r="W126" s="27" t="s">
        <v>2084</v>
      </c>
      <c r="X126" s="27" t="s">
        <v>1350</v>
      </c>
      <c r="Y126" s="27" t="s">
        <v>3232</v>
      </c>
      <c r="Z126" s="27" t="s">
        <v>2207</v>
      </c>
    </row>
    <row r="127">
      <c r="A127" s="33" t="s">
        <v>2421</v>
      </c>
      <c r="B127" s="24" t="s">
        <v>2532</v>
      </c>
      <c r="C127" s="24" t="s">
        <v>3233</v>
      </c>
      <c r="D127" s="24" t="s">
        <v>1975</v>
      </c>
      <c r="E127" s="24" t="s">
        <v>3236</v>
      </c>
      <c r="F127" s="24" t="s">
        <v>2424</v>
      </c>
      <c r="G127" s="24" t="s">
        <v>2031</v>
      </c>
      <c r="H127" s="24" t="s">
        <v>4493</v>
      </c>
      <c r="I127" s="24" t="s">
        <v>4514</v>
      </c>
      <c r="J127" s="24" t="s">
        <v>3237</v>
      </c>
      <c r="K127" s="24" t="s">
        <v>2174</v>
      </c>
      <c r="L127" s="24" t="s">
        <v>4516</v>
      </c>
      <c r="M127" s="24" t="s">
        <v>2287</v>
      </c>
      <c r="N127" s="24" t="s">
        <v>4517</v>
      </c>
      <c r="O127" s="24" t="s">
        <v>2898</v>
      </c>
      <c r="P127" s="24" t="s">
        <v>2440</v>
      </c>
      <c r="Q127" s="24" t="s">
        <v>4518</v>
      </c>
      <c r="R127" s="37" t="str">
        <f>IF(COUNTIF(Catalogue!$A$4:$A$181,"ALG-005")=1,HYPERLINK("https://docs.google.com/spreadsheets/d/1BHaGJHkXxf_UfZdyTKF2zrWNFzIP4IvhaqFMj-83BjU/edit#gid=214001001&amp;range=A"&amp;(MATCH("ALG-005",Catalogue!$A$4:$A$181,0)+3),"ALG-005"),IF(COUNTIF(Catalogue!$A$4:$A$181,"ALG-005")=0,"MISSING CATALOGUE ID: ALG-005","DUPLICATE CATALOGUE ID: ALG-005"))</f>
        <v>ALG-005</v>
      </c>
      <c r="S127" s="24" t="s">
        <v>4524</v>
      </c>
      <c r="T127" s="24" t="s">
        <v>2071</v>
      </c>
      <c r="U127" s="36">
        <v>34.0</v>
      </c>
      <c r="V127" s="27" t="s">
        <v>1349</v>
      </c>
      <c r="W127" s="27" t="s">
        <v>2084</v>
      </c>
      <c r="X127" s="27" t="s">
        <v>1350</v>
      </c>
      <c r="Y127" s="27" t="s">
        <v>3242</v>
      </c>
      <c r="Z127" s="27" t="s">
        <v>2207</v>
      </c>
    </row>
    <row r="128">
      <c r="A128" s="33" t="s">
        <v>2463</v>
      </c>
      <c r="B128" s="24" t="s">
        <v>2590</v>
      </c>
      <c r="C128" s="24" t="s">
        <v>619</v>
      </c>
      <c r="D128" s="24" t="s">
        <v>1912</v>
      </c>
      <c r="E128" s="24" t="s">
        <v>620</v>
      </c>
      <c r="F128" s="24" t="s">
        <v>2465</v>
      </c>
      <c r="G128" s="24" t="s">
        <v>2191</v>
      </c>
      <c r="H128" s="24" t="s">
        <v>2467</v>
      </c>
      <c r="I128" s="24" t="s">
        <v>626</v>
      </c>
      <c r="J128" s="24" t="s">
        <v>35</v>
      </c>
      <c r="K128" s="24" t="s">
        <v>4530</v>
      </c>
      <c r="L128" s="27" t="s">
        <v>623</v>
      </c>
      <c r="M128" s="24" t="s">
        <v>1945</v>
      </c>
      <c r="N128" s="27" t="s">
        <v>625</v>
      </c>
      <c r="O128" s="24" t="s">
        <v>4532</v>
      </c>
      <c r="P128" s="24" t="s">
        <v>2967</v>
      </c>
      <c r="Q128" s="27" t="s">
        <v>4533</v>
      </c>
      <c r="R128" s="24" t="s">
        <v>4535</v>
      </c>
      <c r="S128" s="24" t="s">
        <v>626</v>
      </c>
      <c r="T128" s="24" t="s">
        <v>2071</v>
      </c>
      <c r="U128" s="36">
        <v>34.0</v>
      </c>
      <c r="V128" s="27" t="s">
        <v>1349</v>
      </c>
      <c r="W128" s="27" t="s">
        <v>35</v>
      </c>
      <c r="X128" s="27" t="s">
        <v>2325</v>
      </c>
      <c r="Y128" s="27" t="s">
        <v>2984</v>
      </c>
      <c r="Z128" s="27" t="s">
        <v>1353</v>
      </c>
    </row>
    <row r="129">
      <c r="A129" s="33" t="s">
        <v>2463</v>
      </c>
      <c r="B129" s="24" t="s">
        <v>2532</v>
      </c>
      <c r="C129" s="24" t="s">
        <v>3322</v>
      </c>
      <c r="D129" s="24" t="s">
        <v>1975</v>
      </c>
      <c r="E129" s="24" t="s">
        <v>3324</v>
      </c>
      <c r="F129" s="24" t="s">
        <v>2465</v>
      </c>
      <c r="G129" s="24" t="s">
        <v>2031</v>
      </c>
      <c r="H129" s="24" t="s">
        <v>4540</v>
      </c>
      <c r="I129" s="24" t="s">
        <v>4541</v>
      </c>
      <c r="J129" s="24" t="s">
        <v>3327</v>
      </c>
      <c r="K129" s="24" t="s">
        <v>2174</v>
      </c>
      <c r="L129" s="24" t="s">
        <v>4543</v>
      </c>
      <c r="M129" s="24" t="s">
        <v>4545</v>
      </c>
      <c r="N129" s="24" t="s">
        <v>4546</v>
      </c>
      <c r="O129" s="24" t="s">
        <v>4532</v>
      </c>
      <c r="P129" s="24" t="s">
        <v>2967</v>
      </c>
      <c r="Q129" s="24" t="s">
        <v>4547</v>
      </c>
      <c r="R129" s="37" t="str">
        <f>IF(COUNTIF(Catalogue!$A$4:$A$181,"ALG-FINITE-CHIRP-1001")=1,HYPERLINK("https://docs.google.com/spreadsheets/d/1BHaGJHkXxf_UfZdyTKF2zrWNFzIP4IvhaqFMj-83BjU/edit#gid=214001001&amp;range=A"&amp;(MATCH("ALG-FINITE-CHIRP-1001",Catalogue!$A$4:$A$181,0)+3),"ALG-FINITE-CHIRP-1001"),IF(COUNTIF(Catalogue!$A$4:$A$181,"ALG-FINITE-CHIRP-1001")=0,"MISSING CATALOGUE ID: ALG-FINITE-CHIRP-1001","DUPLICATE CATALOGUE ID: ALG-FINITE-CHIRP-1001"))</f>
        <v>ALG-FINITE-CHIRP-1001</v>
      </c>
      <c r="S129" s="24" t="s">
        <v>4554</v>
      </c>
      <c r="T129" s="24" t="s">
        <v>2071</v>
      </c>
      <c r="U129" s="36">
        <v>34.0</v>
      </c>
      <c r="V129" s="27" t="s">
        <v>1349</v>
      </c>
      <c r="W129" s="27" t="s">
        <v>2084</v>
      </c>
      <c r="X129" s="27" t="s">
        <v>1350</v>
      </c>
      <c r="Y129" s="27" t="s">
        <v>3330</v>
      </c>
      <c r="Z129" s="27" t="s">
        <v>2086</v>
      </c>
    </row>
    <row r="130">
      <c r="A130" s="33" t="s">
        <v>2490</v>
      </c>
      <c r="B130" s="24" t="s">
        <v>2532</v>
      </c>
      <c r="C130" s="24" t="s">
        <v>3392</v>
      </c>
      <c r="D130" s="24" t="s">
        <v>1975</v>
      </c>
      <c r="E130" s="24" t="s">
        <v>3394</v>
      </c>
      <c r="F130" s="24" t="s">
        <v>2491</v>
      </c>
      <c r="G130" s="24" t="s">
        <v>2031</v>
      </c>
      <c r="H130" s="24" t="s">
        <v>4558</v>
      </c>
      <c r="I130" s="24" t="s">
        <v>4559</v>
      </c>
      <c r="J130" s="24" t="s">
        <v>3396</v>
      </c>
      <c r="K130" s="24" t="s">
        <v>2174</v>
      </c>
      <c r="L130" s="24" t="s">
        <v>4560</v>
      </c>
      <c r="M130" s="24" t="s">
        <v>2287</v>
      </c>
      <c r="N130" s="24" t="s">
        <v>4562</v>
      </c>
      <c r="O130" s="24" t="s">
        <v>4563</v>
      </c>
      <c r="P130" s="24" t="s">
        <v>2500</v>
      </c>
      <c r="Q130" s="24" t="s">
        <v>4564</v>
      </c>
      <c r="R130" s="37" t="str">
        <f>IF(COUNTIF(Catalogue!$A$4:$A$181,"ALG-012")=1,HYPERLINK("https://docs.google.com/spreadsheets/d/1BHaGJHkXxf_UfZdyTKF2zrWNFzIP4IvhaqFMj-83BjU/edit#gid=214001001&amp;range=A"&amp;(MATCH("ALG-012",Catalogue!$A$4:$A$181,0)+3),"ALG-012"),IF(COUNTIF(Catalogue!$A$4:$A$181,"ALG-012")=0,"MISSING CATALOGUE ID: ALG-012","DUPLICATE CATALOGUE ID: ALG-012"))</f>
        <v>ALG-012</v>
      </c>
      <c r="S130" s="24" t="s">
        <v>4570</v>
      </c>
      <c r="T130" s="24" t="s">
        <v>2071</v>
      </c>
      <c r="U130" s="36">
        <v>34.0</v>
      </c>
      <c r="V130" s="27" t="s">
        <v>1349</v>
      </c>
      <c r="W130" s="27" t="s">
        <v>2084</v>
      </c>
      <c r="X130" s="27" t="s">
        <v>1350</v>
      </c>
      <c r="Y130" s="27" t="s">
        <v>3401</v>
      </c>
      <c r="Z130" s="27" t="s">
        <v>2086</v>
      </c>
    </row>
    <row r="131">
      <c r="A131" s="24" t="s">
        <v>1526</v>
      </c>
      <c r="B131" s="24" t="s">
        <v>2590</v>
      </c>
      <c r="C131" s="24" t="s">
        <v>528</v>
      </c>
      <c r="D131" s="24" t="s">
        <v>1912</v>
      </c>
      <c r="E131" s="24" t="s">
        <v>529</v>
      </c>
      <c r="F131" s="24" t="s">
        <v>2030</v>
      </c>
      <c r="G131" s="24" t="s">
        <v>2191</v>
      </c>
      <c r="H131" s="24" t="s">
        <v>2032</v>
      </c>
      <c r="I131" s="24" t="s">
        <v>523</v>
      </c>
      <c r="J131" s="24" t="s">
        <v>35</v>
      </c>
      <c r="K131" s="27" t="s">
        <v>2043</v>
      </c>
      <c r="L131" s="24" t="s">
        <v>532</v>
      </c>
      <c r="M131" s="24" t="s">
        <v>1945</v>
      </c>
      <c r="N131" s="27" t="s">
        <v>2052</v>
      </c>
      <c r="O131" s="27" t="s">
        <v>4582</v>
      </c>
      <c r="P131" s="24" t="s">
        <v>2056</v>
      </c>
      <c r="Q131" s="27" t="s">
        <v>4596</v>
      </c>
      <c r="R131" s="24" t="s">
        <v>4597</v>
      </c>
      <c r="S131" s="24" t="s">
        <v>523</v>
      </c>
      <c r="T131" s="24" t="s">
        <v>2071</v>
      </c>
      <c r="U131" s="36">
        <v>34.0</v>
      </c>
      <c r="V131" s="27" t="s">
        <v>1349</v>
      </c>
      <c r="W131" s="27" t="s">
        <v>35</v>
      </c>
      <c r="X131" s="27" t="s">
        <v>2325</v>
      </c>
      <c r="Y131" s="27" t="s">
        <v>4600</v>
      </c>
      <c r="Z131" s="27" t="s">
        <v>1353</v>
      </c>
    </row>
    <row r="132">
      <c r="A132" s="24" t="s">
        <v>1526</v>
      </c>
      <c r="B132" s="24" t="s">
        <v>2590</v>
      </c>
      <c r="C132" s="24" t="s">
        <v>584</v>
      </c>
      <c r="D132" s="24" t="s">
        <v>1912</v>
      </c>
      <c r="E132" s="24" t="s">
        <v>585</v>
      </c>
      <c r="F132" s="24" t="s">
        <v>2535</v>
      </c>
      <c r="G132" s="24" t="s">
        <v>2191</v>
      </c>
      <c r="H132" s="24" t="s">
        <v>2998</v>
      </c>
      <c r="I132" s="24" t="s">
        <v>221</v>
      </c>
      <c r="J132" s="24" t="s">
        <v>35</v>
      </c>
      <c r="K132" s="24" t="s">
        <v>4287</v>
      </c>
      <c r="L132" s="27" t="s">
        <v>345</v>
      </c>
      <c r="M132" s="24" t="s">
        <v>1945</v>
      </c>
      <c r="N132" s="27" t="s">
        <v>350</v>
      </c>
      <c r="O132" s="24" t="s">
        <v>3004</v>
      </c>
      <c r="P132" s="24" t="s">
        <v>2440</v>
      </c>
      <c r="Q132" s="27" t="s">
        <v>4607</v>
      </c>
      <c r="R132" s="24" t="s">
        <v>4608</v>
      </c>
      <c r="S132" s="24" t="s">
        <v>221</v>
      </c>
      <c r="T132" s="24" t="s">
        <v>2071</v>
      </c>
      <c r="U132" s="36">
        <v>34.0</v>
      </c>
      <c r="V132" s="27" t="s">
        <v>1349</v>
      </c>
      <c r="W132" s="27" t="s">
        <v>35</v>
      </c>
      <c r="X132" s="27" t="s">
        <v>2325</v>
      </c>
      <c r="Y132" s="27" t="s">
        <v>2494</v>
      </c>
      <c r="Z132" s="27" t="s">
        <v>1353</v>
      </c>
    </row>
    <row r="133">
      <c r="A133" s="24" t="s">
        <v>1526</v>
      </c>
      <c r="B133" s="24" t="s">
        <v>2590</v>
      </c>
      <c r="C133" s="24" t="s">
        <v>650</v>
      </c>
      <c r="D133" s="24" t="s">
        <v>1912</v>
      </c>
      <c r="E133" s="24" t="s">
        <v>651</v>
      </c>
      <c r="F133" s="24" t="s">
        <v>3381</v>
      </c>
      <c r="G133" s="24" t="s">
        <v>2191</v>
      </c>
      <c r="H133" s="24" t="s">
        <v>3196</v>
      </c>
      <c r="I133" s="24" t="s">
        <v>654</v>
      </c>
      <c r="J133" s="24" t="s">
        <v>35</v>
      </c>
      <c r="K133" s="24" t="s">
        <v>4287</v>
      </c>
      <c r="L133" s="24" t="s">
        <v>652</v>
      </c>
      <c r="M133" s="24" t="s">
        <v>1945</v>
      </c>
      <c r="N133" s="24" t="s">
        <v>653</v>
      </c>
      <c r="O133" s="24" t="s">
        <v>3385</v>
      </c>
      <c r="P133" s="24" t="s">
        <v>2500</v>
      </c>
      <c r="Q133" s="24" t="s">
        <v>4614</v>
      </c>
      <c r="R133" s="24" t="s">
        <v>4615</v>
      </c>
      <c r="S133" s="24" t="s">
        <v>654</v>
      </c>
      <c r="T133" s="24" t="s">
        <v>2071</v>
      </c>
      <c r="U133" s="36">
        <v>34.0</v>
      </c>
      <c r="V133" s="27" t="s">
        <v>1349</v>
      </c>
      <c r="W133" s="27" t="s">
        <v>35</v>
      </c>
      <c r="X133" s="27" t="s">
        <v>2325</v>
      </c>
      <c r="Y133" s="27" t="s">
        <v>4618</v>
      </c>
      <c r="Z133" s="27" t="s">
        <v>2086</v>
      </c>
    </row>
    <row r="134">
      <c r="A134" s="24" t="s">
        <v>1526</v>
      </c>
      <c r="B134" s="24" t="s">
        <v>2590</v>
      </c>
      <c r="C134" s="24" t="s">
        <v>657</v>
      </c>
      <c r="D134" s="24" t="s">
        <v>1912</v>
      </c>
      <c r="E134" s="24" t="s">
        <v>659</v>
      </c>
      <c r="F134" s="24" t="s">
        <v>3419</v>
      </c>
      <c r="G134" s="24" t="s">
        <v>2191</v>
      </c>
      <c r="H134" s="24" t="s">
        <v>3420</v>
      </c>
      <c r="I134" s="24" t="s">
        <v>663</v>
      </c>
      <c r="J134" s="24" t="s">
        <v>35</v>
      </c>
      <c r="K134" s="24" t="s">
        <v>4287</v>
      </c>
      <c r="L134" s="24" t="s">
        <v>661</v>
      </c>
      <c r="M134" s="24" t="s">
        <v>1945</v>
      </c>
      <c r="N134" s="24" t="s">
        <v>662</v>
      </c>
      <c r="O134" s="24" t="s">
        <v>3427</v>
      </c>
      <c r="P134" s="24" t="s">
        <v>2500</v>
      </c>
      <c r="Q134" s="24" t="s">
        <v>4622</v>
      </c>
      <c r="R134" s="24" t="s">
        <v>4623</v>
      </c>
      <c r="S134" s="24" t="s">
        <v>663</v>
      </c>
      <c r="T134" s="24" t="s">
        <v>2071</v>
      </c>
      <c r="U134" s="36">
        <v>34.0</v>
      </c>
      <c r="V134" s="27" t="s">
        <v>1349</v>
      </c>
      <c r="W134" s="27" t="s">
        <v>35</v>
      </c>
      <c r="X134" s="27" t="s">
        <v>2325</v>
      </c>
      <c r="Y134" s="27" t="s">
        <v>4625</v>
      </c>
      <c r="Z134" s="27" t="s">
        <v>2086</v>
      </c>
    </row>
    <row r="135">
      <c r="A135" s="24" t="s">
        <v>1526</v>
      </c>
      <c r="B135" s="24" t="s">
        <v>2590</v>
      </c>
      <c r="C135" s="24" t="s">
        <v>665</v>
      </c>
      <c r="D135" s="24" t="s">
        <v>1912</v>
      </c>
      <c r="E135" s="24" t="s">
        <v>666</v>
      </c>
      <c r="F135" s="24" t="s">
        <v>3381</v>
      </c>
      <c r="G135" s="24" t="s">
        <v>2191</v>
      </c>
      <c r="H135" s="24" t="s">
        <v>3196</v>
      </c>
      <c r="I135" s="24" t="s">
        <v>670</v>
      </c>
      <c r="J135" s="24" t="s">
        <v>35</v>
      </c>
      <c r="K135" s="24" t="s">
        <v>4287</v>
      </c>
      <c r="L135" s="24" t="s">
        <v>667</v>
      </c>
      <c r="M135" s="24" t="s">
        <v>1945</v>
      </c>
      <c r="N135" s="24" t="s">
        <v>668</v>
      </c>
      <c r="O135" s="24" t="s">
        <v>3385</v>
      </c>
      <c r="P135" s="24" t="s">
        <v>2500</v>
      </c>
      <c r="Q135" s="24" t="s">
        <v>4630</v>
      </c>
      <c r="R135" s="24" t="s">
        <v>4631</v>
      </c>
      <c r="S135" s="24" t="s">
        <v>670</v>
      </c>
      <c r="T135" s="24" t="s">
        <v>2071</v>
      </c>
      <c r="U135" s="36">
        <v>34.0</v>
      </c>
      <c r="V135" s="27" t="s">
        <v>1349</v>
      </c>
      <c r="W135" s="27" t="s">
        <v>35</v>
      </c>
      <c r="X135" s="27" t="s">
        <v>2325</v>
      </c>
      <c r="Y135" s="27" t="s">
        <v>4634</v>
      </c>
      <c r="Z135" s="27" t="s">
        <v>2086</v>
      </c>
    </row>
    <row r="136">
      <c r="A136" s="24" t="s">
        <v>1526</v>
      </c>
      <c r="B136" s="24" t="s">
        <v>2590</v>
      </c>
      <c r="C136" s="24" t="s">
        <v>689</v>
      </c>
      <c r="D136" s="24" t="s">
        <v>1912</v>
      </c>
      <c r="E136" s="24" t="s">
        <v>691</v>
      </c>
      <c r="F136" s="24" t="s">
        <v>2696</v>
      </c>
      <c r="G136" s="24" t="s">
        <v>2191</v>
      </c>
      <c r="H136" s="24" t="s">
        <v>2697</v>
      </c>
      <c r="I136" s="24" t="s">
        <v>697</v>
      </c>
      <c r="J136" s="24" t="s">
        <v>35</v>
      </c>
      <c r="K136" s="24" t="s">
        <v>4287</v>
      </c>
      <c r="L136" s="24" t="s">
        <v>694</v>
      </c>
      <c r="M136" s="24" t="s">
        <v>1945</v>
      </c>
      <c r="N136" s="24" t="s">
        <v>696</v>
      </c>
      <c r="O136" s="24" t="s">
        <v>2707</v>
      </c>
      <c r="P136" s="24" t="s">
        <v>2500</v>
      </c>
      <c r="Q136" s="24" t="s">
        <v>4636</v>
      </c>
      <c r="R136" s="24" t="s">
        <v>4637</v>
      </c>
      <c r="S136" s="24" t="s">
        <v>697</v>
      </c>
      <c r="T136" s="24" t="s">
        <v>2071</v>
      </c>
      <c r="U136" s="36">
        <v>34.0</v>
      </c>
      <c r="V136" s="27" t="s">
        <v>1349</v>
      </c>
      <c r="W136" s="27" t="s">
        <v>35</v>
      </c>
      <c r="X136" s="27" t="s">
        <v>2325</v>
      </c>
      <c r="Y136" s="27" t="s">
        <v>4639</v>
      </c>
      <c r="Z136" s="27" t="s">
        <v>1353</v>
      </c>
    </row>
    <row r="137">
      <c r="A137" s="24" t="s">
        <v>1526</v>
      </c>
      <c r="B137" s="24" t="s">
        <v>2532</v>
      </c>
      <c r="C137" s="24" t="s">
        <v>3506</v>
      </c>
      <c r="D137" s="24" t="s">
        <v>1975</v>
      </c>
      <c r="E137" s="24" t="s">
        <v>3508</v>
      </c>
      <c r="F137" s="24" t="s">
        <v>2535</v>
      </c>
      <c r="G137" s="24" t="s">
        <v>2031</v>
      </c>
      <c r="H137" s="24" t="s">
        <v>2536</v>
      </c>
      <c r="I137" s="24" t="s">
        <v>4641</v>
      </c>
      <c r="J137" s="27" t="s">
        <v>4643</v>
      </c>
      <c r="K137" s="24" t="s">
        <v>2174</v>
      </c>
      <c r="L137" s="24" t="s">
        <v>4645</v>
      </c>
      <c r="M137" s="24" t="s">
        <v>2287</v>
      </c>
      <c r="N137" s="24" t="s">
        <v>4646</v>
      </c>
      <c r="O137" s="24" t="s">
        <v>3004</v>
      </c>
      <c r="P137" s="24" t="s">
        <v>2440</v>
      </c>
      <c r="Q137" s="27" t="s">
        <v>4650</v>
      </c>
      <c r="R137" s="37" t="str">
        <f>IF(COUNTIF(Catalogue!$A$4:$A$181,"ALG-014")=1,HYPERLINK("https://docs.google.com/spreadsheets/d/1BHaGJHkXxf_UfZdyTKF2zrWNFzIP4IvhaqFMj-83BjU/edit#gid=214001001&amp;range=A"&amp;(MATCH("ALG-014",Catalogue!$A$4:$A$181,0)+3),"ALG-014"),IF(COUNTIF(Catalogue!$A$4:$A$181,"ALG-014")=0,"MISSING CATALOGUE ID: ALG-014","DUPLICATE CATALOGUE ID: ALG-014"))</f>
        <v>ALG-014</v>
      </c>
      <c r="S137" s="24" t="s">
        <v>4659</v>
      </c>
      <c r="T137" s="24" t="s">
        <v>2071</v>
      </c>
      <c r="U137" s="36">
        <v>34.0</v>
      </c>
      <c r="V137" s="27" t="s">
        <v>1349</v>
      </c>
      <c r="W137" s="27" t="s">
        <v>2084</v>
      </c>
      <c r="X137" s="27" t="s">
        <v>1350</v>
      </c>
      <c r="Y137" s="27" t="s">
        <v>3515</v>
      </c>
      <c r="Z137" s="27" t="s">
        <v>2086</v>
      </c>
    </row>
    <row r="138">
      <c r="A138" s="24" t="s">
        <v>1526</v>
      </c>
      <c r="B138" s="24" t="s">
        <v>2532</v>
      </c>
      <c r="C138" s="24" t="s">
        <v>3527</v>
      </c>
      <c r="D138" s="24" t="s">
        <v>1975</v>
      </c>
      <c r="E138" s="24" t="s">
        <v>3530</v>
      </c>
      <c r="F138" s="24" t="s">
        <v>4663</v>
      </c>
      <c r="G138" s="24" t="s">
        <v>2031</v>
      </c>
      <c r="H138" s="24" t="s">
        <v>4665</v>
      </c>
      <c r="I138" s="24" t="s">
        <v>4667</v>
      </c>
      <c r="J138" s="24" t="s">
        <v>3531</v>
      </c>
      <c r="K138" s="24" t="s">
        <v>2174</v>
      </c>
      <c r="L138" s="24" t="s">
        <v>4668</v>
      </c>
      <c r="M138" s="24" t="s">
        <v>2287</v>
      </c>
      <c r="N138" s="24" t="s">
        <v>4669</v>
      </c>
      <c r="O138" s="24" t="s">
        <v>4670</v>
      </c>
      <c r="P138" s="24" t="s">
        <v>2500</v>
      </c>
      <c r="Q138" s="24" t="s">
        <v>4671</v>
      </c>
      <c r="R138" s="37" t="str">
        <f>IF(COUNTIF(Catalogue!$A$4:$A$181,"ALG-016")=1,HYPERLINK("https://docs.google.com/spreadsheets/d/1BHaGJHkXxf_UfZdyTKF2zrWNFzIP4IvhaqFMj-83BjU/edit#gid=214001001&amp;range=A"&amp;(MATCH("ALG-016",Catalogue!$A$4:$A$181,0)+3),"ALG-016"),IF(COUNTIF(Catalogue!$A$4:$A$181,"ALG-016")=0,"MISSING CATALOGUE ID: ALG-016","DUPLICATE CATALOGUE ID: ALG-016"))</f>
        <v>ALG-016</v>
      </c>
      <c r="S138" s="24" t="s">
        <v>4680</v>
      </c>
      <c r="T138" s="24" t="s">
        <v>2071</v>
      </c>
      <c r="U138" s="36">
        <v>34.0</v>
      </c>
      <c r="V138" s="27" t="s">
        <v>1349</v>
      </c>
      <c r="W138" s="27" t="s">
        <v>2084</v>
      </c>
      <c r="X138" s="27" t="s">
        <v>1350</v>
      </c>
      <c r="Y138" s="27" t="s">
        <v>3540</v>
      </c>
      <c r="Z138" s="27" t="s">
        <v>2086</v>
      </c>
    </row>
    <row r="139">
      <c r="A139" s="24" t="s">
        <v>1526</v>
      </c>
      <c r="B139" s="24" t="s">
        <v>2532</v>
      </c>
      <c r="C139" s="24" t="s">
        <v>3543</v>
      </c>
      <c r="D139" s="24" t="s">
        <v>1975</v>
      </c>
      <c r="E139" s="24" t="s">
        <v>3548</v>
      </c>
      <c r="F139" s="24" t="s">
        <v>2535</v>
      </c>
      <c r="G139" s="24" t="s">
        <v>2031</v>
      </c>
      <c r="H139" s="24" t="s">
        <v>2536</v>
      </c>
      <c r="I139" s="24" t="s">
        <v>4682</v>
      </c>
      <c r="J139" s="24" t="s">
        <v>4683</v>
      </c>
      <c r="K139" s="24" t="s">
        <v>2174</v>
      </c>
      <c r="L139" s="24" t="s">
        <v>4686</v>
      </c>
      <c r="M139" s="24" t="s">
        <v>2287</v>
      </c>
      <c r="N139" s="24" t="s">
        <v>4687</v>
      </c>
      <c r="O139" s="24" t="s">
        <v>3004</v>
      </c>
      <c r="P139" s="24" t="s">
        <v>2440</v>
      </c>
      <c r="Q139" s="24" t="s">
        <v>4688</v>
      </c>
      <c r="R139" s="37" t="str">
        <f>IF(COUNTIF(Catalogue!$A$4:$A$181,"ALG-018")=1,HYPERLINK("https://docs.google.com/spreadsheets/d/1BHaGJHkXxf_UfZdyTKF2zrWNFzIP4IvhaqFMj-83BjU/edit#gid=214001001&amp;range=A"&amp;(MATCH("ALG-018",Catalogue!$A$4:$A$181,0)+3),"ALG-018"),IF(COUNTIF(Catalogue!$A$4:$A$181,"ALG-018")=0,"MISSING CATALOGUE ID: ALG-018","DUPLICATE CATALOGUE ID: ALG-018"))</f>
        <v>ALG-018</v>
      </c>
      <c r="S139" s="24" t="s">
        <v>4696</v>
      </c>
      <c r="T139" s="24" t="s">
        <v>2071</v>
      </c>
      <c r="U139" s="36">
        <v>34.0</v>
      </c>
      <c r="V139" s="27" t="s">
        <v>1349</v>
      </c>
      <c r="W139" s="27" t="s">
        <v>2084</v>
      </c>
      <c r="X139" s="27" t="s">
        <v>1350</v>
      </c>
      <c r="Y139" s="27" t="s">
        <v>3555</v>
      </c>
      <c r="Z139" s="27" t="s">
        <v>2086</v>
      </c>
    </row>
    <row r="140">
      <c r="A140" s="24" t="s">
        <v>1526</v>
      </c>
      <c r="B140" s="24" t="s">
        <v>2532</v>
      </c>
      <c r="C140" s="24" t="s">
        <v>3556</v>
      </c>
      <c r="D140" s="24" t="s">
        <v>1975</v>
      </c>
      <c r="E140" s="24" t="s">
        <v>3558</v>
      </c>
      <c r="F140" s="24" t="s">
        <v>2535</v>
      </c>
      <c r="G140" s="24" t="s">
        <v>2031</v>
      </c>
      <c r="H140" s="24" t="s">
        <v>2536</v>
      </c>
      <c r="I140" s="24" t="s">
        <v>4699</v>
      </c>
      <c r="J140" s="24" t="s">
        <v>3561</v>
      </c>
      <c r="K140" s="24" t="s">
        <v>2174</v>
      </c>
      <c r="L140" s="24" t="s">
        <v>4701</v>
      </c>
      <c r="M140" s="24" t="s">
        <v>2287</v>
      </c>
      <c r="N140" s="24" t="s">
        <v>4702</v>
      </c>
      <c r="O140" s="24" t="s">
        <v>3004</v>
      </c>
      <c r="P140" s="24" t="s">
        <v>2440</v>
      </c>
      <c r="Q140" s="24" t="s">
        <v>4703</v>
      </c>
      <c r="R140" s="37" t="str">
        <f>IF(COUNTIF(Catalogue!$A$4:$A$181,"ALG-019")=1,HYPERLINK("https://docs.google.com/spreadsheets/d/1BHaGJHkXxf_UfZdyTKF2zrWNFzIP4IvhaqFMj-83BjU/edit#gid=214001001&amp;range=A"&amp;(MATCH("ALG-019",Catalogue!$A$4:$A$181,0)+3),"ALG-019"),IF(COUNTIF(Catalogue!$A$4:$A$181,"ALG-019")=0,"MISSING CATALOGUE ID: ALG-019","DUPLICATE CATALOGUE ID: ALG-019"))</f>
        <v>ALG-019</v>
      </c>
      <c r="S140" s="24" t="s">
        <v>4707</v>
      </c>
      <c r="T140" s="24" t="s">
        <v>2071</v>
      </c>
      <c r="U140" s="36">
        <v>34.0</v>
      </c>
      <c r="V140" s="27" t="s">
        <v>1349</v>
      </c>
      <c r="W140" s="27" t="s">
        <v>2084</v>
      </c>
      <c r="X140" s="27" t="s">
        <v>1350</v>
      </c>
      <c r="Y140" s="27" t="s">
        <v>3570</v>
      </c>
      <c r="Z140" s="27" t="s">
        <v>2086</v>
      </c>
    </row>
    <row r="141">
      <c r="A141" s="24" t="s">
        <v>1526</v>
      </c>
      <c r="B141" s="24" t="s">
        <v>2532</v>
      </c>
      <c r="C141" s="24" t="s">
        <v>3572</v>
      </c>
      <c r="D141" s="24" t="s">
        <v>1975</v>
      </c>
      <c r="E141" s="24" t="s">
        <v>3574</v>
      </c>
      <c r="F141" s="24" t="s">
        <v>2535</v>
      </c>
      <c r="G141" s="24" t="s">
        <v>2031</v>
      </c>
      <c r="H141" s="24" t="s">
        <v>2536</v>
      </c>
      <c r="I141" s="24" t="s">
        <v>4709</v>
      </c>
      <c r="J141" s="24" t="s">
        <v>3575</v>
      </c>
      <c r="K141" s="24" t="s">
        <v>2174</v>
      </c>
      <c r="L141" s="24" t="s">
        <v>4710</v>
      </c>
      <c r="M141" s="24" t="s">
        <v>2287</v>
      </c>
      <c r="N141" s="24" t="s">
        <v>4711</v>
      </c>
      <c r="O141" s="24" t="s">
        <v>3004</v>
      </c>
      <c r="P141" s="24" t="s">
        <v>2440</v>
      </c>
      <c r="Q141" s="24" t="s">
        <v>3577</v>
      </c>
      <c r="R141" s="37" t="str">
        <f>IF(COUNTIF(Catalogue!$A$4:$A$181,"ALG-020")=1,HYPERLINK("https://docs.google.com/spreadsheets/d/1BHaGJHkXxf_UfZdyTKF2zrWNFzIP4IvhaqFMj-83BjU/edit#gid=214001001&amp;range=A"&amp;(MATCH("ALG-020",Catalogue!$A$4:$A$181,0)+3),"ALG-020"),IF(COUNTIF(Catalogue!$A$4:$A$181,"ALG-020")=0,"MISSING CATALOGUE ID: ALG-020","DUPLICATE CATALOGUE ID: ALG-020"))</f>
        <v>ALG-020</v>
      </c>
      <c r="S141" s="24" t="s">
        <v>4717</v>
      </c>
      <c r="T141" s="24" t="s">
        <v>2071</v>
      </c>
      <c r="U141" s="36">
        <v>34.0</v>
      </c>
      <c r="V141" s="27" t="s">
        <v>1349</v>
      </c>
      <c r="W141" s="27" t="s">
        <v>2084</v>
      </c>
      <c r="X141" s="27" t="s">
        <v>1350</v>
      </c>
      <c r="Y141" s="27" t="s">
        <v>3578</v>
      </c>
      <c r="Z141" s="27" t="s">
        <v>2086</v>
      </c>
    </row>
    <row r="142">
      <c r="A142" s="24" t="s">
        <v>1526</v>
      </c>
      <c r="B142" s="24" t="s">
        <v>2532</v>
      </c>
      <c r="C142" s="24" t="s">
        <v>3579</v>
      </c>
      <c r="D142" s="24" t="s">
        <v>1975</v>
      </c>
      <c r="E142" s="24" t="s">
        <v>3581</v>
      </c>
      <c r="F142" s="24" t="s">
        <v>2535</v>
      </c>
      <c r="G142" s="24" t="s">
        <v>2031</v>
      </c>
      <c r="H142" s="24" t="s">
        <v>2536</v>
      </c>
      <c r="I142" s="24" t="s">
        <v>4720</v>
      </c>
      <c r="J142" s="24" t="s">
        <v>4721</v>
      </c>
      <c r="K142" s="24" t="s">
        <v>2174</v>
      </c>
      <c r="L142" s="24" t="s">
        <v>4722</v>
      </c>
      <c r="M142" s="24" t="s">
        <v>2287</v>
      </c>
      <c r="N142" s="24" t="s">
        <v>4723</v>
      </c>
      <c r="O142" s="24" t="s">
        <v>3004</v>
      </c>
      <c r="P142" s="24" t="s">
        <v>2440</v>
      </c>
      <c r="Q142" s="24" t="s">
        <v>4725</v>
      </c>
      <c r="R142" s="37" t="str">
        <f>IF(COUNTIF(Catalogue!$A$4:$A$181,"ALG-021")=1,HYPERLINK("https://docs.google.com/spreadsheets/d/1BHaGJHkXxf_UfZdyTKF2zrWNFzIP4IvhaqFMj-83BjU/edit#gid=214001001&amp;range=A"&amp;(MATCH("ALG-021",Catalogue!$A$4:$A$181,0)+3),"ALG-021"),IF(COUNTIF(Catalogue!$A$4:$A$181,"ALG-021")=0,"MISSING CATALOGUE ID: ALG-021","DUPLICATE CATALOGUE ID: ALG-021"))</f>
        <v>ALG-021</v>
      </c>
      <c r="S142" s="24" t="s">
        <v>4732</v>
      </c>
      <c r="T142" s="24" t="s">
        <v>2071</v>
      </c>
      <c r="U142" s="36">
        <v>34.0</v>
      </c>
      <c r="V142" s="27" t="s">
        <v>1349</v>
      </c>
      <c r="W142" s="27" t="s">
        <v>2084</v>
      </c>
      <c r="X142" s="27" t="s">
        <v>1350</v>
      </c>
      <c r="Y142" s="27" t="s">
        <v>3593</v>
      </c>
      <c r="Z142" s="27" t="s">
        <v>2086</v>
      </c>
    </row>
    <row r="143">
      <c r="A143" s="24" t="s">
        <v>1526</v>
      </c>
      <c r="B143" s="24" t="s">
        <v>2532</v>
      </c>
      <c r="C143" s="24" t="s">
        <v>3656</v>
      </c>
      <c r="D143" s="24" t="s">
        <v>1975</v>
      </c>
      <c r="E143" s="24" t="s">
        <v>3659</v>
      </c>
      <c r="F143" s="24" t="s">
        <v>2030</v>
      </c>
      <c r="G143" s="24" t="s">
        <v>2031</v>
      </c>
      <c r="H143" s="24" t="s">
        <v>4736</v>
      </c>
      <c r="I143" s="24" t="s">
        <v>4737</v>
      </c>
      <c r="J143" s="24" t="s">
        <v>3661</v>
      </c>
      <c r="K143" s="24" t="s">
        <v>2174</v>
      </c>
      <c r="L143" s="24" t="s">
        <v>4738</v>
      </c>
      <c r="M143" s="24" t="s">
        <v>4739</v>
      </c>
      <c r="N143" s="24" t="s">
        <v>4740</v>
      </c>
      <c r="O143" s="24" t="s">
        <v>2642</v>
      </c>
      <c r="P143" s="24" t="s">
        <v>2056</v>
      </c>
      <c r="Q143" s="24" t="s">
        <v>4741</v>
      </c>
      <c r="R143" s="37" t="str">
        <f>IF(COUNTIF(Catalogue!$A$4:$A$181,"ALG-030")=1,HYPERLINK("https://docs.google.com/spreadsheets/d/1BHaGJHkXxf_UfZdyTKF2zrWNFzIP4IvhaqFMj-83BjU/edit#gid=214001001&amp;range=A"&amp;(MATCH("ALG-030",Catalogue!$A$4:$A$181,0)+3),"ALG-030"),IF(COUNTIF(Catalogue!$A$4:$A$181,"ALG-030")=0,"MISSING CATALOGUE ID: ALG-030","DUPLICATE CATALOGUE ID: ALG-030"))</f>
        <v>ALG-030</v>
      </c>
      <c r="S143" s="24" t="s">
        <v>4742</v>
      </c>
      <c r="T143" s="24" t="s">
        <v>2071</v>
      </c>
      <c r="U143" s="36">
        <v>34.0</v>
      </c>
      <c r="V143" s="27" t="s">
        <v>1349</v>
      </c>
      <c r="W143" s="27" t="s">
        <v>2084</v>
      </c>
      <c r="X143" s="27" t="s">
        <v>1350</v>
      </c>
      <c r="Y143" s="27" t="s">
        <v>3671</v>
      </c>
      <c r="Z143" s="27" t="s">
        <v>2086</v>
      </c>
    </row>
    <row r="144">
      <c r="A144" s="24" t="s">
        <v>1526</v>
      </c>
      <c r="B144" s="24" t="s">
        <v>2532</v>
      </c>
      <c r="C144" s="24" t="s">
        <v>3673</v>
      </c>
      <c r="D144" s="24" t="s">
        <v>1975</v>
      </c>
      <c r="E144" s="24" t="s">
        <v>3675</v>
      </c>
      <c r="F144" s="24" t="s">
        <v>2030</v>
      </c>
      <c r="G144" s="24" t="s">
        <v>2031</v>
      </c>
      <c r="H144" s="24" t="s">
        <v>4736</v>
      </c>
      <c r="I144" s="24" t="s">
        <v>4744</v>
      </c>
      <c r="J144" s="24" t="s">
        <v>3677</v>
      </c>
      <c r="K144" s="24" t="s">
        <v>2174</v>
      </c>
      <c r="L144" s="24" t="s">
        <v>4747</v>
      </c>
      <c r="M144" s="24" t="s">
        <v>2287</v>
      </c>
      <c r="N144" s="24" t="s">
        <v>4748</v>
      </c>
      <c r="O144" s="24" t="s">
        <v>2642</v>
      </c>
      <c r="P144" s="24" t="s">
        <v>2056</v>
      </c>
      <c r="Q144" s="24" t="s">
        <v>4749</v>
      </c>
      <c r="R144" s="37" t="str">
        <f>IF(COUNTIF(Catalogue!$A$4:$A$181,"ALG-031")=1,HYPERLINK("https://docs.google.com/spreadsheets/d/1BHaGJHkXxf_UfZdyTKF2zrWNFzIP4IvhaqFMj-83BjU/edit#gid=214001001&amp;range=A"&amp;(MATCH("ALG-031",Catalogue!$A$4:$A$181,0)+3),"ALG-031"),IF(COUNTIF(Catalogue!$A$4:$A$181,"ALG-031")=0,"MISSING CATALOGUE ID: ALG-031","DUPLICATE CATALOGUE ID: ALG-031"))</f>
        <v>ALG-031</v>
      </c>
      <c r="S144" s="24" t="s">
        <v>4753</v>
      </c>
      <c r="T144" s="24" t="s">
        <v>2071</v>
      </c>
      <c r="U144" s="36">
        <v>34.0</v>
      </c>
      <c r="V144" s="27" t="s">
        <v>1349</v>
      </c>
      <c r="W144" s="27" t="s">
        <v>2084</v>
      </c>
      <c r="X144" s="27" t="s">
        <v>1350</v>
      </c>
      <c r="Y144" s="27" t="s">
        <v>3681</v>
      </c>
      <c r="Z144" s="27" t="s">
        <v>2086</v>
      </c>
    </row>
    <row r="145">
      <c r="A145" s="24" t="s">
        <v>1526</v>
      </c>
      <c r="B145" s="24" t="s">
        <v>2532</v>
      </c>
      <c r="C145" s="24" t="s">
        <v>3682</v>
      </c>
      <c r="D145" s="24" t="s">
        <v>1975</v>
      </c>
      <c r="E145" s="24" t="s">
        <v>3685</v>
      </c>
      <c r="F145" s="24" t="s">
        <v>2030</v>
      </c>
      <c r="G145" s="24" t="s">
        <v>2031</v>
      </c>
      <c r="H145" s="24" t="s">
        <v>4736</v>
      </c>
      <c r="I145" s="24" t="s">
        <v>4756</v>
      </c>
      <c r="J145" s="24" t="s">
        <v>3686</v>
      </c>
      <c r="K145" s="24" t="s">
        <v>2174</v>
      </c>
      <c r="L145" s="24" t="s">
        <v>4757</v>
      </c>
      <c r="M145" s="24" t="s">
        <v>4758</v>
      </c>
      <c r="N145" s="24" t="s">
        <v>4760</v>
      </c>
      <c r="O145" s="24" t="s">
        <v>2642</v>
      </c>
      <c r="P145" s="24" t="s">
        <v>2056</v>
      </c>
      <c r="Q145" s="24" t="s">
        <v>4762</v>
      </c>
      <c r="R145" s="37" t="str">
        <f>IF(COUNTIF(Catalogue!$A$4:$A$181,"ALG-032")=1,HYPERLINK("https://docs.google.com/spreadsheets/d/1BHaGJHkXxf_UfZdyTKF2zrWNFzIP4IvhaqFMj-83BjU/edit#gid=214001001&amp;range=A"&amp;(MATCH("ALG-032",Catalogue!$A$4:$A$181,0)+3),"ALG-032"),IF(COUNTIF(Catalogue!$A$4:$A$181,"ALG-032")=0,"MISSING CATALOGUE ID: ALG-032","DUPLICATE CATALOGUE ID: ALG-032"))</f>
        <v>ALG-032</v>
      </c>
      <c r="S145" s="24" t="s">
        <v>4766</v>
      </c>
      <c r="T145" s="24" t="s">
        <v>2071</v>
      </c>
      <c r="U145" s="36">
        <v>34.0</v>
      </c>
      <c r="V145" s="27" t="s">
        <v>1349</v>
      </c>
      <c r="W145" s="27" t="s">
        <v>2084</v>
      </c>
      <c r="X145" s="27" t="s">
        <v>1350</v>
      </c>
      <c r="Y145" s="27" t="s">
        <v>3691</v>
      </c>
      <c r="Z145" s="27" t="s">
        <v>2086</v>
      </c>
    </row>
    <row r="146">
      <c r="A146" s="24" t="s">
        <v>1526</v>
      </c>
      <c r="B146" s="24" t="s">
        <v>2532</v>
      </c>
      <c r="C146" s="24" t="s">
        <v>3693</v>
      </c>
      <c r="D146" s="24" t="s">
        <v>1975</v>
      </c>
      <c r="E146" s="24" t="s">
        <v>3701</v>
      </c>
      <c r="F146" s="24" t="s">
        <v>2030</v>
      </c>
      <c r="G146" s="24" t="s">
        <v>2031</v>
      </c>
      <c r="H146" s="24" t="s">
        <v>4736</v>
      </c>
      <c r="I146" s="24" t="s">
        <v>4772</v>
      </c>
      <c r="J146" s="27" t="s">
        <v>4774</v>
      </c>
      <c r="K146" s="27" t="s">
        <v>4776</v>
      </c>
      <c r="L146" s="27" t="s">
        <v>4777</v>
      </c>
      <c r="M146" s="24" t="s">
        <v>4778</v>
      </c>
      <c r="N146" s="27" t="s">
        <v>4780</v>
      </c>
      <c r="O146" s="24" t="s">
        <v>2642</v>
      </c>
      <c r="P146" s="24" t="s">
        <v>2056</v>
      </c>
      <c r="Q146" s="27" t="s">
        <v>4781</v>
      </c>
      <c r="R146" s="37" t="str">
        <f>IF(COUNTIF(Catalogue!$A$4:$A$181,"ALG-033")=1,HYPERLINK("https://docs.google.com/spreadsheets/d/1BHaGJHkXxf_UfZdyTKF2zrWNFzIP4IvhaqFMj-83BjU/edit#gid=214001001&amp;range=A"&amp;(MATCH("ALG-033",Catalogue!$A$4:$A$181,0)+3),"ALG-033"),IF(COUNTIF(Catalogue!$A$4:$A$181,"ALG-033")=0,"MISSING CATALOGUE ID: ALG-033","DUPLICATE CATALOGUE ID: ALG-033"))</f>
        <v>ALG-033</v>
      </c>
      <c r="S146" s="24" t="s">
        <v>4789</v>
      </c>
      <c r="T146" s="24" t="s">
        <v>2071</v>
      </c>
      <c r="U146" s="36">
        <v>34.0</v>
      </c>
      <c r="V146" s="27" t="s">
        <v>1349</v>
      </c>
      <c r="W146" s="27" t="s">
        <v>2084</v>
      </c>
      <c r="X146" s="27" t="s">
        <v>1350</v>
      </c>
      <c r="Y146" s="27" t="s">
        <v>3700</v>
      </c>
      <c r="Z146" s="27" t="s">
        <v>1353</v>
      </c>
    </row>
    <row r="147">
      <c r="A147" s="24" t="s">
        <v>1526</v>
      </c>
      <c r="B147" s="24" t="s">
        <v>2532</v>
      </c>
      <c r="C147" s="24" t="s">
        <v>3732</v>
      </c>
      <c r="D147" s="24" t="s">
        <v>1975</v>
      </c>
      <c r="E147" s="24" t="s">
        <v>3734</v>
      </c>
      <c r="F147" s="24" t="s">
        <v>2030</v>
      </c>
      <c r="G147" s="24" t="s">
        <v>2031</v>
      </c>
      <c r="H147" s="24" t="s">
        <v>4736</v>
      </c>
      <c r="I147" s="24" t="s">
        <v>4791</v>
      </c>
      <c r="J147" s="24" t="s">
        <v>3735</v>
      </c>
      <c r="K147" s="24" t="s">
        <v>2174</v>
      </c>
      <c r="L147" s="24" t="s">
        <v>4792</v>
      </c>
      <c r="M147" s="24" t="s">
        <v>4793</v>
      </c>
      <c r="N147" s="24" t="s">
        <v>4794</v>
      </c>
      <c r="O147" s="24" t="s">
        <v>2642</v>
      </c>
      <c r="P147" s="24" t="s">
        <v>2056</v>
      </c>
      <c r="Q147" s="24" t="s">
        <v>4795</v>
      </c>
      <c r="R147" s="37" t="str">
        <f>IF(COUNTIF(Catalogue!$A$4:$A$181,"ALG-036")=1,HYPERLINK("https://docs.google.com/spreadsheets/d/1BHaGJHkXxf_UfZdyTKF2zrWNFzIP4IvhaqFMj-83BjU/edit#gid=214001001&amp;range=A"&amp;(MATCH("ALG-036",Catalogue!$A$4:$A$181,0)+3),"ALG-036"),IF(COUNTIF(Catalogue!$A$4:$A$181,"ALG-036")=0,"MISSING CATALOGUE ID: ALG-036","DUPLICATE CATALOGUE ID: ALG-036"))</f>
        <v>ALG-036</v>
      </c>
      <c r="S147" s="24" t="s">
        <v>4798</v>
      </c>
      <c r="T147" s="24" t="s">
        <v>2071</v>
      </c>
      <c r="U147" s="36">
        <v>34.0</v>
      </c>
      <c r="V147" s="27" t="s">
        <v>1349</v>
      </c>
      <c r="W147" s="27" t="s">
        <v>2084</v>
      </c>
      <c r="X147" s="27" t="s">
        <v>1350</v>
      </c>
      <c r="Y147" s="27" t="s">
        <v>3738</v>
      </c>
      <c r="Z147" s="27" t="s">
        <v>2086</v>
      </c>
    </row>
    <row r="148">
      <c r="A148" s="24" t="s">
        <v>1526</v>
      </c>
      <c r="B148" s="24" t="s">
        <v>2532</v>
      </c>
      <c r="C148" s="24" t="s">
        <v>3739</v>
      </c>
      <c r="D148" s="24" t="s">
        <v>1975</v>
      </c>
      <c r="E148" s="24" t="s">
        <v>3741</v>
      </c>
      <c r="F148" s="24" t="s">
        <v>2030</v>
      </c>
      <c r="G148" s="24" t="s">
        <v>2031</v>
      </c>
      <c r="H148" s="24" t="s">
        <v>4736</v>
      </c>
      <c r="I148" s="24" t="s">
        <v>4799</v>
      </c>
      <c r="J148" s="24" t="s">
        <v>3742</v>
      </c>
      <c r="K148" s="24" t="s">
        <v>2174</v>
      </c>
      <c r="L148" s="24" t="s">
        <v>4800</v>
      </c>
      <c r="M148" s="24" t="s">
        <v>4801</v>
      </c>
      <c r="N148" s="24" t="s">
        <v>4802</v>
      </c>
      <c r="O148" s="24" t="s">
        <v>2642</v>
      </c>
      <c r="P148" s="24" t="s">
        <v>2056</v>
      </c>
      <c r="Q148" s="24" t="s">
        <v>3744</v>
      </c>
      <c r="R148" s="37" t="str">
        <f>IF(COUNTIF(Catalogue!$A$4:$A$181,"ALG-037")=1,HYPERLINK("https://docs.google.com/spreadsheets/d/1BHaGJHkXxf_UfZdyTKF2zrWNFzIP4IvhaqFMj-83BjU/edit#gid=214001001&amp;range=A"&amp;(MATCH("ALG-037",Catalogue!$A$4:$A$181,0)+3),"ALG-037"),IF(COUNTIF(Catalogue!$A$4:$A$181,"ALG-037")=0,"MISSING CATALOGUE ID: ALG-037","DUPLICATE CATALOGUE ID: ALG-037"))</f>
        <v>ALG-037</v>
      </c>
      <c r="S148" s="24" t="s">
        <v>4813</v>
      </c>
      <c r="T148" s="24" t="s">
        <v>2071</v>
      </c>
      <c r="U148" s="36">
        <v>34.0</v>
      </c>
      <c r="V148" s="27" t="s">
        <v>1349</v>
      </c>
      <c r="W148" s="27" t="s">
        <v>2084</v>
      </c>
      <c r="X148" s="27" t="s">
        <v>1350</v>
      </c>
      <c r="Y148" s="27" t="s">
        <v>3745</v>
      </c>
      <c r="Z148" s="27" t="s">
        <v>2086</v>
      </c>
    </row>
    <row r="149">
      <c r="A149" s="24" t="s">
        <v>1526</v>
      </c>
      <c r="B149" s="24" t="s">
        <v>2532</v>
      </c>
      <c r="C149" s="24" t="s">
        <v>3747</v>
      </c>
      <c r="D149" s="24" t="s">
        <v>1975</v>
      </c>
      <c r="E149" s="24" t="s">
        <v>3751</v>
      </c>
      <c r="F149" s="24" t="s">
        <v>2030</v>
      </c>
      <c r="G149" s="24" t="s">
        <v>2031</v>
      </c>
      <c r="H149" s="24" t="s">
        <v>4736</v>
      </c>
      <c r="I149" s="24" t="s">
        <v>4814</v>
      </c>
      <c r="J149" s="24" t="s">
        <v>4816</v>
      </c>
      <c r="K149" s="24" t="s">
        <v>2174</v>
      </c>
      <c r="L149" s="24" t="s">
        <v>4817</v>
      </c>
      <c r="M149" s="24" t="s">
        <v>4818</v>
      </c>
      <c r="N149" s="24" t="s">
        <v>4819</v>
      </c>
      <c r="O149" s="24" t="s">
        <v>2642</v>
      </c>
      <c r="P149" s="24" t="s">
        <v>2056</v>
      </c>
      <c r="Q149" s="24" t="s">
        <v>4820</v>
      </c>
      <c r="R149" s="37" t="str">
        <f>IF(COUNTIF(Catalogue!$A$4:$A$181,"ALG-038")=1,HYPERLINK("https://docs.google.com/spreadsheets/d/1BHaGJHkXxf_UfZdyTKF2zrWNFzIP4IvhaqFMj-83BjU/edit#gid=214001001&amp;range=A"&amp;(MATCH("ALG-038",Catalogue!$A$4:$A$181,0)+3),"ALG-038"),IF(COUNTIF(Catalogue!$A$4:$A$181,"ALG-038")=0,"MISSING CATALOGUE ID: ALG-038","DUPLICATE CATALOGUE ID: ALG-038"))</f>
        <v>ALG-038</v>
      </c>
      <c r="S149" s="24" t="s">
        <v>4826</v>
      </c>
      <c r="T149" s="24" t="s">
        <v>2071</v>
      </c>
      <c r="U149" s="36">
        <v>34.0</v>
      </c>
      <c r="V149" s="27" t="s">
        <v>1349</v>
      </c>
      <c r="W149" s="27" t="s">
        <v>2084</v>
      </c>
      <c r="X149" s="27" t="s">
        <v>1350</v>
      </c>
      <c r="Y149" s="27" t="s">
        <v>3763</v>
      </c>
      <c r="Z149" s="27" t="s">
        <v>2086</v>
      </c>
    </row>
    <row r="150">
      <c r="A150" s="24" t="s">
        <v>1526</v>
      </c>
      <c r="B150" s="24" t="s">
        <v>2532</v>
      </c>
      <c r="C150" s="24" t="s">
        <v>3765</v>
      </c>
      <c r="D150" s="24" t="s">
        <v>1975</v>
      </c>
      <c r="E150" s="24" t="s">
        <v>3767</v>
      </c>
      <c r="F150" s="24" t="s">
        <v>2664</v>
      </c>
      <c r="G150" s="24" t="s">
        <v>2031</v>
      </c>
      <c r="H150" s="24" t="s">
        <v>4830</v>
      </c>
      <c r="I150" s="24" t="s">
        <v>4831</v>
      </c>
      <c r="J150" s="24" t="s">
        <v>3768</v>
      </c>
      <c r="K150" s="24" t="s">
        <v>2174</v>
      </c>
      <c r="L150" s="24" t="s">
        <v>4832</v>
      </c>
      <c r="M150" s="24" t="s">
        <v>2287</v>
      </c>
      <c r="N150" s="24" t="s">
        <v>4834</v>
      </c>
      <c r="O150" s="24" t="s">
        <v>2673</v>
      </c>
      <c r="P150" s="24" t="s">
        <v>2674</v>
      </c>
      <c r="Q150" s="24" t="s">
        <v>4836</v>
      </c>
      <c r="R150" s="37" t="str">
        <f>IF(COUNTIF(Catalogue!$A$4:$A$181,"ALG-039")=1,HYPERLINK("https://docs.google.com/spreadsheets/d/1BHaGJHkXxf_UfZdyTKF2zrWNFzIP4IvhaqFMj-83BjU/edit#gid=214001001&amp;range=A"&amp;(MATCH("ALG-039",Catalogue!$A$4:$A$181,0)+3),"ALG-039"),IF(COUNTIF(Catalogue!$A$4:$A$181,"ALG-039")=0,"MISSING CATALOGUE ID: ALG-039","DUPLICATE CATALOGUE ID: ALG-039"))</f>
        <v>ALG-039</v>
      </c>
      <c r="S150" s="24" t="s">
        <v>4845</v>
      </c>
      <c r="T150" s="24" t="s">
        <v>2071</v>
      </c>
      <c r="U150" s="36">
        <v>34.0</v>
      </c>
      <c r="V150" s="27" t="s">
        <v>1349</v>
      </c>
      <c r="W150" s="27" t="s">
        <v>2084</v>
      </c>
      <c r="X150" s="27" t="s">
        <v>1350</v>
      </c>
      <c r="Y150" s="27" t="s">
        <v>3771</v>
      </c>
      <c r="Z150" s="27" t="s">
        <v>2086</v>
      </c>
    </row>
    <row r="151">
      <c r="A151" s="24" t="s">
        <v>1526</v>
      </c>
      <c r="B151" s="24" t="s">
        <v>2532</v>
      </c>
      <c r="C151" s="24" t="s">
        <v>3772</v>
      </c>
      <c r="D151" s="24" t="s">
        <v>1975</v>
      </c>
      <c r="E151" s="24" t="s">
        <v>3774</v>
      </c>
      <c r="F151" s="24" t="s">
        <v>2664</v>
      </c>
      <c r="G151" s="24" t="s">
        <v>2031</v>
      </c>
      <c r="H151" s="24" t="s">
        <v>4830</v>
      </c>
      <c r="I151" s="24" t="s">
        <v>4847</v>
      </c>
      <c r="J151" s="24" t="s">
        <v>3776</v>
      </c>
      <c r="K151" s="24" t="s">
        <v>2174</v>
      </c>
      <c r="L151" s="24" t="s">
        <v>4848</v>
      </c>
      <c r="M151" s="24" t="s">
        <v>2287</v>
      </c>
      <c r="N151" s="24" t="s">
        <v>4850</v>
      </c>
      <c r="O151" s="24" t="s">
        <v>2673</v>
      </c>
      <c r="P151" s="24" t="s">
        <v>2674</v>
      </c>
      <c r="Q151" s="24" t="s">
        <v>4851</v>
      </c>
      <c r="R151" s="37" t="str">
        <f>IF(COUNTIF(Catalogue!$A$4:$A$181,"ALG-040")=1,HYPERLINK("https://docs.google.com/spreadsheets/d/1BHaGJHkXxf_UfZdyTKF2zrWNFzIP4IvhaqFMj-83BjU/edit#gid=214001001&amp;range=A"&amp;(MATCH("ALG-040",Catalogue!$A$4:$A$181,0)+3),"ALG-040"),IF(COUNTIF(Catalogue!$A$4:$A$181,"ALG-040")=0,"MISSING CATALOGUE ID: ALG-040","DUPLICATE CATALOGUE ID: ALG-040"))</f>
        <v>ALG-040</v>
      </c>
      <c r="S151" s="24" t="s">
        <v>4861</v>
      </c>
      <c r="T151" s="24" t="s">
        <v>2071</v>
      </c>
      <c r="U151" s="36">
        <v>34.0</v>
      </c>
      <c r="V151" s="27" t="s">
        <v>1349</v>
      </c>
      <c r="W151" s="27" t="s">
        <v>2084</v>
      </c>
      <c r="X151" s="27" t="s">
        <v>1350</v>
      </c>
      <c r="Y151" s="27" t="s">
        <v>3784</v>
      </c>
      <c r="Z151" s="27" t="s">
        <v>2086</v>
      </c>
    </row>
    <row r="152">
      <c r="A152" s="24" t="s">
        <v>1526</v>
      </c>
      <c r="B152" s="24" t="s">
        <v>2532</v>
      </c>
      <c r="C152" s="24" t="s">
        <v>3785</v>
      </c>
      <c r="D152" s="24" t="s">
        <v>1975</v>
      </c>
      <c r="E152" s="24" t="s">
        <v>3788</v>
      </c>
      <c r="F152" s="24" t="s">
        <v>2664</v>
      </c>
      <c r="G152" s="24" t="s">
        <v>2031</v>
      </c>
      <c r="H152" s="24" t="s">
        <v>4830</v>
      </c>
      <c r="I152" s="24" t="s">
        <v>4863</v>
      </c>
      <c r="J152" s="24" t="s">
        <v>3791</v>
      </c>
      <c r="K152" s="24" t="s">
        <v>2174</v>
      </c>
      <c r="L152" s="24" t="s">
        <v>4864</v>
      </c>
      <c r="M152" s="24" t="s">
        <v>4865</v>
      </c>
      <c r="N152" s="24" t="s">
        <v>4866</v>
      </c>
      <c r="O152" s="24" t="s">
        <v>2673</v>
      </c>
      <c r="P152" s="24" t="s">
        <v>2674</v>
      </c>
      <c r="Q152" s="24" t="s">
        <v>4868</v>
      </c>
      <c r="R152" s="37" t="str">
        <f>IF(COUNTIF(Catalogue!$A$4:$A$181,"ALG-041")=1,HYPERLINK("https://docs.google.com/spreadsheets/d/1BHaGJHkXxf_UfZdyTKF2zrWNFzIP4IvhaqFMj-83BjU/edit#gid=214001001&amp;range=A"&amp;(MATCH("ALG-041",Catalogue!$A$4:$A$181,0)+3),"ALG-041"),IF(COUNTIF(Catalogue!$A$4:$A$181,"ALG-041")=0,"MISSING CATALOGUE ID: ALG-041","DUPLICATE CATALOGUE ID: ALG-041"))</f>
        <v>ALG-041</v>
      </c>
      <c r="S152" s="24" t="s">
        <v>4877</v>
      </c>
      <c r="T152" s="24" t="s">
        <v>2071</v>
      </c>
      <c r="U152" s="36">
        <v>34.0</v>
      </c>
      <c r="V152" s="27" t="s">
        <v>1349</v>
      </c>
      <c r="W152" s="27" t="s">
        <v>2084</v>
      </c>
      <c r="X152" s="27" t="s">
        <v>1350</v>
      </c>
      <c r="Y152" s="27" t="s">
        <v>3796</v>
      </c>
      <c r="Z152" s="27" t="s">
        <v>2086</v>
      </c>
    </row>
    <row r="153">
      <c r="A153" s="24" t="s">
        <v>1526</v>
      </c>
      <c r="B153" s="24" t="s">
        <v>2532</v>
      </c>
      <c r="C153" s="24" t="s">
        <v>3797</v>
      </c>
      <c r="D153" s="24" t="s">
        <v>1975</v>
      </c>
      <c r="E153" s="24" t="s">
        <v>3799</v>
      </c>
      <c r="F153" s="24" t="s">
        <v>2664</v>
      </c>
      <c r="G153" s="24" t="s">
        <v>2031</v>
      </c>
      <c r="H153" s="24" t="s">
        <v>4830</v>
      </c>
      <c r="I153" s="24" t="s">
        <v>4884</v>
      </c>
      <c r="J153" s="24" t="s">
        <v>3800</v>
      </c>
      <c r="K153" s="24" t="s">
        <v>2174</v>
      </c>
      <c r="L153" s="24" t="s">
        <v>4885</v>
      </c>
      <c r="M153" s="24" t="s">
        <v>4887</v>
      </c>
      <c r="N153" s="24" t="s">
        <v>4888</v>
      </c>
      <c r="O153" s="24" t="s">
        <v>2673</v>
      </c>
      <c r="P153" s="24" t="s">
        <v>2674</v>
      </c>
      <c r="Q153" s="24" t="s">
        <v>4890</v>
      </c>
      <c r="R153" s="37" t="str">
        <f>IF(COUNTIF(Catalogue!$A$4:$A$181,"ALG-042")=1,HYPERLINK("https://docs.google.com/spreadsheets/d/1BHaGJHkXxf_UfZdyTKF2zrWNFzIP4IvhaqFMj-83BjU/edit#gid=214001001&amp;range=A"&amp;(MATCH("ALG-042",Catalogue!$A$4:$A$181,0)+3),"ALG-042"),IF(COUNTIF(Catalogue!$A$4:$A$181,"ALG-042")=0,"MISSING CATALOGUE ID: ALG-042","DUPLICATE CATALOGUE ID: ALG-042"))</f>
        <v>ALG-042</v>
      </c>
      <c r="S153" s="24" t="s">
        <v>4899</v>
      </c>
      <c r="T153" s="24" t="s">
        <v>2071</v>
      </c>
      <c r="U153" s="36">
        <v>34.0</v>
      </c>
      <c r="V153" s="27" t="s">
        <v>1349</v>
      </c>
      <c r="W153" s="27" t="s">
        <v>2084</v>
      </c>
      <c r="X153" s="27" t="s">
        <v>1350</v>
      </c>
      <c r="Y153" s="27" t="s">
        <v>3805</v>
      </c>
      <c r="Z153" s="27" t="s">
        <v>2086</v>
      </c>
    </row>
    <row r="154">
      <c r="A154" s="24" t="s">
        <v>1526</v>
      </c>
      <c r="B154" s="24" t="s">
        <v>2532</v>
      </c>
      <c r="C154" s="24" t="s">
        <v>3807</v>
      </c>
      <c r="D154" s="24" t="s">
        <v>1975</v>
      </c>
      <c r="E154" s="24" t="s">
        <v>3811</v>
      </c>
      <c r="F154" s="24" t="s">
        <v>2664</v>
      </c>
      <c r="G154" s="24" t="s">
        <v>2031</v>
      </c>
      <c r="H154" s="24" t="s">
        <v>4830</v>
      </c>
      <c r="I154" s="24" t="s">
        <v>4901</v>
      </c>
      <c r="J154" s="24" t="s">
        <v>3813</v>
      </c>
      <c r="K154" s="24" t="s">
        <v>2174</v>
      </c>
      <c r="L154" s="24" t="s">
        <v>4902</v>
      </c>
      <c r="M154" s="24" t="s">
        <v>4903</v>
      </c>
      <c r="N154" s="24" t="s">
        <v>4905</v>
      </c>
      <c r="O154" s="24" t="s">
        <v>2673</v>
      </c>
      <c r="P154" s="24" t="s">
        <v>2674</v>
      </c>
      <c r="Q154" s="24" t="s">
        <v>4908</v>
      </c>
      <c r="R154" s="37" t="str">
        <f>IF(COUNTIF(Catalogue!$A$4:$A$181,"ALG-043")=1,HYPERLINK("https://docs.google.com/spreadsheets/d/1BHaGJHkXxf_UfZdyTKF2zrWNFzIP4IvhaqFMj-83BjU/edit#gid=214001001&amp;range=A"&amp;(MATCH("ALG-043",Catalogue!$A$4:$A$181,0)+3),"ALG-043"),IF(COUNTIF(Catalogue!$A$4:$A$181,"ALG-043")=0,"MISSING CATALOGUE ID: ALG-043","DUPLICATE CATALOGUE ID: ALG-043"))</f>
        <v>ALG-043</v>
      </c>
      <c r="S154" s="24" t="s">
        <v>4914</v>
      </c>
      <c r="T154" s="24" t="s">
        <v>2071</v>
      </c>
      <c r="U154" s="36">
        <v>34.0</v>
      </c>
      <c r="V154" s="27" t="s">
        <v>1349</v>
      </c>
      <c r="W154" s="27" t="s">
        <v>2084</v>
      </c>
      <c r="X154" s="27" t="s">
        <v>1350</v>
      </c>
      <c r="Y154" s="27" t="s">
        <v>3822</v>
      </c>
      <c r="Z154" s="27" t="s">
        <v>2086</v>
      </c>
    </row>
    <row r="155">
      <c r="A155" s="24" t="s">
        <v>1526</v>
      </c>
      <c r="B155" s="24" t="s">
        <v>2532</v>
      </c>
      <c r="C155" s="24" t="s">
        <v>3824</v>
      </c>
      <c r="D155" s="24" t="s">
        <v>1975</v>
      </c>
      <c r="E155" s="24" t="s">
        <v>3826</v>
      </c>
      <c r="F155" s="24" t="s">
        <v>2664</v>
      </c>
      <c r="G155" s="24" t="s">
        <v>2031</v>
      </c>
      <c r="H155" s="24" t="s">
        <v>4830</v>
      </c>
      <c r="I155" s="24" t="s">
        <v>4917</v>
      </c>
      <c r="J155" s="24" t="s">
        <v>3828</v>
      </c>
      <c r="K155" s="24" t="s">
        <v>2174</v>
      </c>
      <c r="L155" s="24" t="s">
        <v>4918</v>
      </c>
      <c r="M155" s="24" t="s">
        <v>2287</v>
      </c>
      <c r="N155" s="24" t="s">
        <v>4920</v>
      </c>
      <c r="O155" s="24" t="s">
        <v>2673</v>
      </c>
      <c r="P155" s="24" t="s">
        <v>2674</v>
      </c>
      <c r="Q155" s="24" t="s">
        <v>4921</v>
      </c>
      <c r="R155" s="37" t="str">
        <f>IF(COUNTIF(Catalogue!$A$4:$A$181,"ALG-044")=1,HYPERLINK("https://docs.google.com/spreadsheets/d/1BHaGJHkXxf_UfZdyTKF2zrWNFzIP4IvhaqFMj-83BjU/edit#gid=214001001&amp;range=A"&amp;(MATCH("ALG-044",Catalogue!$A$4:$A$181,0)+3),"ALG-044"),IF(COUNTIF(Catalogue!$A$4:$A$181,"ALG-044")=0,"MISSING CATALOGUE ID: ALG-044","DUPLICATE CATALOGUE ID: ALG-044"))</f>
        <v>ALG-044</v>
      </c>
      <c r="S155" s="24" t="s">
        <v>4923</v>
      </c>
      <c r="T155" s="24" t="s">
        <v>2071</v>
      </c>
      <c r="U155" s="36">
        <v>34.0</v>
      </c>
      <c r="V155" s="27" t="s">
        <v>1349</v>
      </c>
      <c r="W155" s="27" t="s">
        <v>2084</v>
      </c>
      <c r="X155" s="27" t="s">
        <v>1350</v>
      </c>
      <c r="Y155" s="27" t="s">
        <v>3831</v>
      </c>
      <c r="Z155" s="27" t="s">
        <v>2086</v>
      </c>
    </row>
    <row r="156">
      <c r="A156" s="24" t="s">
        <v>1526</v>
      </c>
      <c r="B156" s="24" t="s">
        <v>2532</v>
      </c>
      <c r="C156" s="24" t="s">
        <v>3870</v>
      </c>
      <c r="D156" s="24" t="s">
        <v>1975</v>
      </c>
      <c r="E156" s="24" t="s">
        <v>3873</v>
      </c>
      <c r="F156" s="24" t="s">
        <v>2664</v>
      </c>
      <c r="G156" s="24" t="s">
        <v>2031</v>
      </c>
      <c r="H156" s="24" t="s">
        <v>4830</v>
      </c>
      <c r="I156" s="24" t="s">
        <v>4926</v>
      </c>
      <c r="J156" s="24" t="s">
        <v>3876</v>
      </c>
      <c r="K156" s="24" t="s">
        <v>2174</v>
      </c>
      <c r="L156" s="24" t="s">
        <v>4928</v>
      </c>
      <c r="M156" s="24" t="s">
        <v>4929</v>
      </c>
      <c r="N156" s="24" t="s">
        <v>4930</v>
      </c>
      <c r="O156" s="24" t="s">
        <v>2673</v>
      </c>
      <c r="P156" s="24" t="s">
        <v>2674</v>
      </c>
      <c r="Q156" s="24" t="s">
        <v>4932</v>
      </c>
      <c r="R156" s="37" t="str">
        <f>IF(COUNTIF(Catalogue!$A$4:$A$181,"ALG-052")=1,HYPERLINK("https://docs.google.com/spreadsheets/d/1BHaGJHkXxf_UfZdyTKF2zrWNFzIP4IvhaqFMj-83BjU/edit#gid=214001001&amp;range=A"&amp;(MATCH("ALG-052",Catalogue!$A$4:$A$181,0)+3),"ALG-052"),IF(COUNTIF(Catalogue!$A$4:$A$181,"ALG-052")=0,"MISSING CATALOGUE ID: ALG-052","DUPLICATE CATALOGUE ID: ALG-052"))</f>
        <v>ALG-052</v>
      </c>
      <c r="S156" s="24" t="s">
        <v>4935</v>
      </c>
      <c r="T156" s="24" t="s">
        <v>2071</v>
      </c>
      <c r="U156" s="36">
        <v>34.0</v>
      </c>
      <c r="V156" s="27" t="s">
        <v>1349</v>
      </c>
      <c r="W156" s="27" t="s">
        <v>2084</v>
      </c>
      <c r="X156" s="27" t="s">
        <v>1350</v>
      </c>
      <c r="Y156" s="27" t="s">
        <v>3880</v>
      </c>
      <c r="Z156" s="27" t="s">
        <v>2086</v>
      </c>
    </row>
    <row r="157">
      <c r="A157" s="24" t="s">
        <v>1526</v>
      </c>
      <c r="B157" s="24" t="s">
        <v>2532</v>
      </c>
      <c r="C157" s="24" t="s">
        <v>3881</v>
      </c>
      <c r="D157" s="24" t="s">
        <v>1975</v>
      </c>
      <c r="E157" s="24" t="s">
        <v>3883</v>
      </c>
      <c r="F157" s="24" t="s">
        <v>2535</v>
      </c>
      <c r="G157" s="24" t="s">
        <v>2031</v>
      </c>
      <c r="H157" s="24" t="s">
        <v>2536</v>
      </c>
      <c r="I157" s="24" t="s">
        <v>4939</v>
      </c>
      <c r="J157" s="24" t="s">
        <v>3885</v>
      </c>
      <c r="K157" s="24" t="s">
        <v>2174</v>
      </c>
      <c r="L157" s="24" t="s">
        <v>4941</v>
      </c>
      <c r="M157" s="24" t="s">
        <v>2287</v>
      </c>
      <c r="N157" s="24" t="s">
        <v>4943</v>
      </c>
      <c r="O157" s="24" t="s">
        <v>3004</v>
      </c>
      <c r="P157" s="24" t="s">
        <v>2440</v>
      </c>
      <c r="Q157" s="24" t="s">
        <v>4945</v>
      </c>
      <c r="R157" s="37" t="str">
        <f>IF(COUNTIF(Catalogue!$A$4:$A$181,"ALG-053")=1,HYPERLINK("https://docs.google.com/spreadsheets/d/1BHaGJHkXxf_UfZdyTKF2zrWNFzIP4IvhaqFMj-83BjU/edit#gid=214001001&amp;range=A"&amp;(MATCH("ALG-053",Catalogue!$A$4:$A$181,0)+3),"ALG-053"),IF(COUNTIF(Catalogue!$A$4:$A$181,"ALG-053")=0,"MISSING CATALOGUE ID: ALG-053","DUPLICATE CATALOGUE ID: ALG-053"))</f>
        <v>ALG-053</v>
      </c>
      <c r="S157" s="24" t="s">
        <v>4953</v>
      </c>
      <c r="T157" s="24" t="s">
        <v>2071</v>
      </c>
      <c r="U157" s="36">
        <v>34.0</v>
      </c>
      <c r="V157" s="27" t="s">
        <v>1349</v>
      </c>
      <c r="W157" s="27" t="s">
        <v>2084</v>
      </c>
      <c r="X157" s="27" t="s">
        <v>1350</v>
      </c>
      <c r="Y157" s="27" t="s">
        <v>3888</v>
      </c>
      <c r="Z157" s="27" t="s">
        <v>2086</v>
      </c>
    </row>
    <row r="158">
      <c r="A158" s="24" t="s">
        <v>1526</v>
      </c>
      <c r="B158" s="24" t="s">
        <v>2532</v>
      </c>
      <c r="C158" s="24" t="s">
        <v>3889</v>
      </c>
      <c r="D158" s="24" t="s">
        <v>1975</v>
      </c>
      <c r="E158" s="24" t="s">
        <v>3891</v>
      </c>
      <c r="F158" s="24" t="s">
        <v>2664</v>
      </c>
      <c r="G158" s="24" t="s">
        <v>2031</v>
      </c>
      <c r="H158" s="24" t="s">
        <v>4830</v>
      </c>
      <c r="I158" s="24" t="s">
        <v>4957</v>
      </c>
      <c r="J158" s="24" t="s">
        <v>3892</v>
      </c>
      <c r="K158" s="24" t="s">
        <v>2174</v>
      </c>
      <c r="L158" s="24" t="s">
        <v>4958</v>
      </c>
      <c r="M158" s="24" t="s">
        <v>2287</v>
      </c>
      <c r="N158" s="24" t="s">
        <v>4961</v>
      </c>
      <c r="O158" s="24" t="s">
        <v>2673</v>
      </c>
      <c r="P158" s="24" t="s">
        <v>2674</v>
      </c>
      <c r="Q158" s="24" t="s">
        <v>3894</v>
      </c>
      <c r="R158" s="37" t="str">
        <f>IF(COUNTIF(Catalogue!$A$4:$A$181,"ALG-056")=1,HYPERLINK("https://docs.google.com/spreadsheets/d/1BHaGJHkXxf_UfZdyTKF2zrWNFzIP4IvhaqFMj-83BjU/edit#gid=214001001&amp;range=A"&amp;(MATCH("ALG-056",Catalogue!$A$4:$A$181,0)+3),"ALG-056"),IF(COUNTIF(Catalogue!$A$4:$A$181,"ALG-056")=0,"MISSING CATALOGUE ID: ALG-056","DUPLICATE CATALOGUE ID: ALG-056"))</f>
        <v>ALG-056</v>
      </c>
      <c r="S158" s="24" t="s">
        <v>4967</v>
      </c>
      <c r="T158" s="24" t="s">
        <v>2071</v>
      </c>
      <c r="U158" s="36">
        <v>34.0</v>
      </c>
      <c r="V158" s="27" t="s">
        <v>1349</v>
      </c>
      <c r="W158" s="27" t="s">
        <v>2084</v>
      </c>
      <c r="X158" s="27" t="s">
        <v>1350</v>
      </c>
      <c r="Y158" s="27" t="s">
        <v>3895</v>
      </c>
      <c r="Z158" s="27" t="s">
        <v>2086</v>
      </c>
    </row>
    <row r="159">
      <c r="A159" s="24" t="s">
        <v>1526</v>
      </c>
      <c r="B159" s="24" t="s">
        <v>2532</v>
      </c>
      <c r="C159" s="24" t="s">
        <v>3896</v>
      </c>
      <c r="D159" s="24" t="s">
        <v>1975</v>
      </c>
      <c r="E159" s="24" t="s">
        <v>3898</v>
      </c>
      <c r="F159" s="24" t="s">
        <v>2664</v>
      </c>
      <c r="G159" s="24" t="s">
        <v>2031</v>
      </c>
      <c r="H159" s="24" t="s">
        <v>4830</v>
      </c>
      <c r="I159" s="24" t="s">
        <v>4971</v>
      </c>
      <c r="J159" s="24" t="s">
        <v>3902</v>
      </c>
      <c r="K159" s="24" t="s">
        <v>2174</v>
      </c>
      <c r="L159" s="24" t="s">
        <v>4972</v>
      </c>
      <c r="M159" s="24" t="s">
        <v>4973</v>
      </c>
      <c r="N159" s="24" t="s">
        <v>4974</v>
      </c>
      <c r="O159" s="24" t="s">
        <v>2673</v>
      </c>
      <c r="P159" s="24" t="s">
        <v>2674</v>
      </c>
      <c r="Q159" s="24" t="s">
        <v>4975</v>
      </c>
      <c r="R159" s="37" t="str">
        <f>IF(COUNTIF(Catalogue!$A$4:$A$181,"ALG-057")=1,HYPERLINK("https://docs.google.com/spreadsheets/d/1BHaGJHkXxf_UfZdyTKF2zrWNFzIP4IvhaqFMj-83BjU/edit#gid=214001001&amp;range=A"&amp;(MATCH("ALG-057",Catalogue!$A$4:$A$181,0)+3),"ALG-057"),IF(COUNTIF(Catalogue!$A$4:$A$181,"ALG-057")=0,"MISSING CATALOGUE ID: ALG-057","DUPLICATE CATALOGUE ID: ALG-057"))</f>
        <v>ALG-057</v>
      </c>
      <c r="S159" s="24" t="s">
        <v>4979</v>
      </c>
      <c r="T159" s="24" t="s">
        <v>2071</v>
      </c>
      <c r="U159" s="36">
        <v>34.0</v>
      </c>
      <c r="V159" s="27" t="s">
        <v>1349</v>
      </c>
      <c r="W159" s="27" t="s">
        <v>2084</v>
      </c>
      <c r="X159" s="27" t="s">
        <v>1350</v>
      </c>
      <c r="Y159" s="27" t="s">
        <v>3908</v>
      </c>
      <c r="Z159" s="27" t="s">
        <v>2086</v>
      </c>
    </row>
    <row r="160">
      <c r="A160" s="24" t="s">
        <v>1526</v>
      </c>
      <c r="B160" s="24" t="s">
        <v>2532</v>
      </c>
      <c r="C160" s="24" t="s">
        <v>3910</v>
      </c>
      <c r="D160" s="24" t="s">
        <v>1975</v>
      </c>
      <c r="E160" s="24" t="s">
        <v>3912</v>
      </c>
      <c r="F160" s="24" t="s">
        <v>2664</v>
      </c>
      <c r="G160" s="24" t="s">
        <v>2031</v>
      </c>
      <c r="H160" s="24" t="s">
        <v>4830</v>
      </c>
      <c r="I160" s="24" t="s">
        <v>4982</v>
      </c>
      <c r="J160" s="24" t="s">
        <v>3915</v>
      </c>
      <c r="K160" s="24" t="s">
        <v>2174</v>
      </c>
      <c r="L160" s="24" t="s">
        <v>4983</v>
      </c>
      <c r="M160" s="24" t="s">
        <v>2287</v>
      </c>
      <c r="N160" s="24" t="s">
        <v>4984</v>
      </c>
      <c r="O160" s="24" t="s">
        <v>2673</v>
      </c>
      <c r="P160" s="24" t="s">
        <v>2674</v>
      </c>
      <c r="Q160" s="24" t="s">
        <v>4985</v>
      </c>
      <c r="R160" s="37" t="str">
        <f>IF(COUNTIF(Catalogue!$A$4:$A$181,"ALG-058")=1,HYPERLINK("https://docs.google.com/spreadsheets/d/1BHaGJHkXxf_UfZdyTKF2zrWNFzIP4IvhaqFMj-83BjU/edit#gid=214001001&amp;range=A"&amp;(MATCH("ALG-058",Catalogue!$A$4:$A$181,0)+3),"ALG-058"),IF(COUNTIF(Catalogue!$A$4:$A$181,"ALG-058")=0,"MISSING CATALOGUE ID: ALG-058","DUPLICATE CATALOGUE ID: ALG-058"))</f>
        <v>ALG-058</v>
      </c>
      <c r="S160" s="24" t="s">
        <v>4990</v>
      </c>
      <c r="T160" s="24" t="s">
        <v>2071</v>
      </c>
      <c r="U160" s="36">
        <v>34.0</v>
      </c>
      <c r="V160" s="27" t="s">
        <v>1349</v>
      </c>
      <c r="W160" s="27" t="s">
        <v>2084</v>
      </c>
      <c r="X160" s="27" t="s">
        <v>1350</v>
      </c>
      <c r="Y160" s="27" t="s">
        <v>3918</v>
      </c>
      <c r="Z160" s="27" t="s">
        <v>2086</v>
      </c>
    </row>
    <row r="161">
      <c r="A161" s="24" t="s">
        <v>1526</v>
      </c>
      <c r="B161" s="24" t="s">
        <v>2532</v>
      </c>
      <c r="C161" s="24" t="s">
        <v>3920</v>
      </c>
      <c r="D161" s="24" t="s">
        <v>1975</v>
      </c>
      <c r="E161" s="24" t="s">
        <v>3922</v>
      </c>
      <c r="F161" s="24" t="s">
        <v>2664</v>
      </c>
      <c r="G161" s="24" t="s">
        <v>2031</v>
      </c>
      <c r="H161" s="24" t="s">
        <v>4830</v>
      </c>
      <c r="I161" s="24" t="s">
        <v>4994</v>
      </c>
      <c r="J161" s="24" t="s">
        <v>3924</v>
      </c>
      <c r="K161" s="24" t="s">
        <v>2174</v>
      </c>
      <c r="L161" s="24" t="s">
        <v>4996</v>
      </c>
      <c r="M161" s="24" t="s">
        <v>2287</v>
      </c>
      <c r="N161" s="24" t="s">
        <v>4998</v>
      </c>
      <c r="O161" s="24" t="s">
        <v>2673</v>
      </c>
      <c r="P161" s="24" t="s">
        <v>2674</v>
      </c>
      <c r="Q161" s="24" t="s">
        <v>4999</v>
      </c>
      <c r="R161" s="37" t="str">
        <f>IF(COUNTIF(Catalogue!$A$4:$A$181,"ALG-059")=1,HYPERLINK("https://docs.google.com/spreadsheets/d/1BHaGJHkXxf_UfZdyTKF2zrWNFzIP4IvhaqFMj-83BjU/edit#gid=214001001&amp;range=A"&amp;(MATCH("ALG-059",Catalogue!$A$4:$A$181,0)+3),"ALG-059"),IF(COUNTIF(Catalogue!$A$4:$A$181,"ALG-059")=0,"MISSING CATALOGUE ID: ALG-059","DUPLICATE CATALOGUE ID: ALG-059"))</f>
        <v>ALG-059</v>
      </c>
      <c r="S161" s="24" t="s">
        <v>5004</v>
      </c>
      <c r="T161" s="24" t="s">
        <v>2071</v>
      </c>
      <c r="U161" s="36">
        <v>34.0</v>
      </c>
      <c r="V161" s="27" t="s">
        <v>1349</v>
      </c>
      <c r="W161" s="27" t="s">
        <v>2084</v>
      </c>
      <c r="X161" s="27" t="s">
        <v>1350</v>
      </c>
      <c r="Y161" s="27" t="s">
        <v>3928</v>
      </c>
      <c r="Z161" s="27" t="s">
        <v>2086</v>
      </c>
    </row>
    <row r="162">
      <c r="A162" s="24" t="s">
        <v>1526</v>
      </c>
      <c r="B162" s="24" t="s">
        <v>2532</v>
      </c>
      <c r="C162" s="24" t="s">
        <v>4135</v>
      </c>
      <c r="D162" s="24" t="s">
        <v>1975</v>
      </c>
      <c r="E162" s="24" t="s">
        <v>4137</v>
      </c>
      <c r="F162" s="24" t="s">
        <v>2696</v>
      </c>
      <c r="G162" s="24" t="s">
        <v>2031</v>
      </c>
      <c r="H162" s="24" t="s">
        <v>2697</v>
      </c>
      <c r="I162" s="24" t="s">
        <v>5006</v>
      </c>
      <c r="J162" s="24" t="s">
        <v>4139</v>
      </c>
      <c r="K162" s="24" t="s">
        <v>2174</v>
      </c>
      <c r="L162" s="24" t="s">
        <v>5008</v>
      </c>
      <c r="M162" s="24" t="s">
        <v>5009</v>
      </c>
      <c r="N162" s="24" t="s">
        <v>5010</v>
      </c>
      <c r="O162" s="24" t="s">
        <v>2707</v>
      </c>
      <c r="P162" s="24" t="s">
        <v>2500</v>
      </c>
      <c r="Q162" s="24" t="s">
        <v>5011</v>
      </c>
      <c r="R162" s="37" t="str">
        <f>IF(COUNTIF(Catalogue!$A$4:$A$181,"ALG-FIXED-PENCIL-CERTS")=1,HYPERLINK("https://docs.google.com/spreadsheets/d/1BHaGJHkXxf_UfZdyTKF2zrWNFzIP4IvhaqFMj-83BjU/edit#gid=214001001&amp;range=A"&amp;(MATCH("ALG-FIXED-PENCIL-CERTS",Catalogue!$A$4:$A$181,0)+3),"ALG-FIXED-PENCIL-CERTS"),IF(COUNTIF(Catalogue!$A$4:$A$181,"ALG-FIXED-PENCIL-CERTS")=0,"MISSING CATALOGUE ID: ALG-FIXED-PENCIL-CERTS","DUPLICATE CATALOGUE ID: ALG-FIXED-PENCIL-CERTS"))</f>
        <v>ALG-FIXED-PENCIL-CERTS</v>
      </c>
      <c r="S162" s="24" t="s">
        <v>5017</v>
      </c>
      <c r="T162" s="24" t="s">
        <v>2071</v>
      </c>
      <c r="U162" s="36">
        <v>34.0</v>
      </c>
      <c r="V162" s="27" t="s">
        <v>1349</v>
      </c>
      <c r="W162" s="27" t="s">
        <v>2084</v>
      </c>
      <c r="X162" s="27" t="s">
        <v>1350</v>
      </c>
      <c r="Y162" s="27" t="s">
        <v>4142</v>
      </c>
      <c r="Z162" s="27" t="s">
        <v>2086</v>
      </c>
    </row>
    <row r="163">
      <c r="A163" s="24" t="s">
        <v>1526</v>
      </c>
      <c r="B163" s="24" t="s">
        <v>2532</v>
      </c>
      <c r="C163" s="24" t="s">
        <v>4159</v>
      </c>
      <c r="D163" s="24" t="s">
        <v>1975</v>
      </c>
      <c r="E163" s="24" t="s">
        <v>4161</v>
      </c>
      <c r="F163" s="24" t="s">
        <v>2696</v>
      </c>
      <c r="G163" s="24" t="s">
        <v>2031</v>
      </c>
      <c r="H163" s="24" t="s">
        <v>2697</v>
      </c>
      <c r="I163" s="24" t="s">
        <v>5018</v>
      </c>
      <c r="J163" s="24" t="s">
        <v>5019</v>
      </c>
      <c r="K163" s="24" t="s">
        <v>2174</v>
      </c>
      <c r="L163" s="24" t="s">
        <v>5020</v>
      </c>
      <c r="M163" s="24" t="s">
        <v>5022</v>
      </c>
      <c r="N163" s="24" t="s">
        <v>5023</v>
      </c>
      <c r="O163" s="24" t="s">
        <v>2707</v>
      </c>
      <c r="P163" s="24" t="s">
        <v>2500</v>
      </c>
      <c r="Q163" s="24" t="s">
        <v>5024</v>
      </c>
      <c r="R163" s="37" t="str">
        <f>IF(COUNTIF(Catalogue!$A$4:$A$181,"ALG-TWO-MASK-ELIMINATION")=1,HYPERLINK("https://docs.google.com/spreadsheets/d/1BHaGJHkXxf_UfZdyTKF2zrWNFzIP4IvhaqFMj-83BjU/edit#gid=214001001&amp;range=A"&amp;(MATCH("ALG-TWO-MASK-ELIMINATION",Catalogue!$A$4:$A$181,0)+3),"ALG-TWO-MASK-ELIMINATION"),IF(COUNTIF(Catalogue!$A$4:$A$181,"ALG-TWO-MASK-ELIMINATION")=0,"MISSING CATALOGUE ID: ALG-TWO-MASK-ELIMINATION","DUPLICATE CATALOGUE ID: ALG-TWO-MASK-ELIMINATION"))</f>
        <v>ALG-TWO-MASK-ELIMINATION</v>
      </c>
      <c r="S163" s="24" t="s">
        <v>5029</v>
      </c>
      <c r="T163" s="24" t="s">
        <v>2071</v>
      </c>
      <c r="U163" s="36">
        <v>34.0</v>
      </c>
      <c r="V163" s="27" t="s">
        <v>1349</v>
      </c>
      <c r="W163" s="27" t="s">
        <v>2084</v>
      </c>
      <c r="X163" s="27" t="s">
        <v>1350</v>
      </c>
      <c r="Y163" s="27" t="s">
        <v>4171</v>
      </c>
      <c r="Z163" s="27" t="s">
        <v>2086</v>
      </c>
    </row>
    <row r="164">
      <c r="A164" s="24" t="s">
        <v>1526</v>
      </c>
      <c r="B164" s="24" t="s">
        <v>2532</v>
      </c>
      <c r="C164" s="24" t="s">
        <v>478</v>
      </c>
      <c r="D164" s="24" t="s">
        <v>1975</v>
      </c>
      <c r="E164" s="24" t="s">
        <v>4198</v>
      </c>
      <c r="F164" s="24" t="s">
        <v>2696</v>
      </c>
      <c r="G164" s="24" t="s">
        <v>2031</v>
      </c>
      <c r="H164" s="24" t="s">
        <v>2697</v>
      </c>
      <c r="I164" s="24" t="s">
        <v>2171</v>
      </c>
      <c r="J164" s="27" t="s">
        <v>5030</v>
      </c>
      <c r="K164" s="27" t="s">
        <v>5031</v>
      </c>
      <c r="L164" s="27" t="s">
        <v>5032</v>
      </c>
      <c r="M164" s="24" t="s">
        <v>5033</v>
      </c>
      <c r="N164" s="27" t="s">
        <v>5034</v>
      </c>
      <c r="O164" s="24" t="s">
        <v>2707</v>
      </c>
      <c r="P164" s="24" t="s">
        <v>2500</v>
      </c>
      <c r="Q164" s="27" t="s">
        <v>5035</v>
      </c>
      <c r="R164" s="37" t="str">
        <f>IF(COUNTIF(Catalogue!$A$4:$A$181,"C01")=1,HYPERLINK("https://docs.google.com/spreadsheets/d/1BHaGJHkXxf_UfZdyTKF2zrWNFzIP4IvhaqFMj-83BjU/edit#gid=214001001&amp;range=A"&amp;(MATCH("C01",Catalogue!$A$4:$A$181,0)+3),"C01"),IF(COUNTIF(Catalogue!$A$4:$A$181,"C01")=0,"MISSING CATALOGUE ID: C01","DUPLICATE CATALOGUE ID: C01"))</f>
        <v>C01</v>
      </c>
      <c r="S164" s="24" t="s">
        <v>1922</v>
      </c>
      <c r="T164" s="24" t="s">
        <v>2071</v>
      </c>
      <c r="U164" s="36">
        <v>34.0</v>
      </c>
      <c r="V164" s="27" t="s">
        <v>1349</v>
      </c>
      <c r="W164" s="27" t="s">
        <v>2084</v>
      </c>
      <c r="X164" s="27" t="s">
        <v>1350</v>
      </c>
      <c r="Y164" s="27" t="s">
        <v>4196</v>
      </c>
      <c r="Z164" s="27" t="s">
        <v>1353</v>
      </c>
    </row>
    <row r="165">
      <c r="A165" s="24" t="s">
        <v>1526</v>
      </c>
      <c r="B165" s="24" t="s">
        <v>2532</v>
      </c>
      <c r="C165" s="24" t="s">
        <v>4232</v>
      </c>
      <c r="D165" s="24" t="s">
        <v>1975</v>
      </c>
      <c r="E165" s="24" t="s">
        <v>4234</v>
      </c>
      <c r="F165" s="24" t="s">
        <v>2696</v>
      </c>
      <c r="G165" s="24" t="s">
        <v>2031</v>
      </c>
      <c r="H165" s="24" t="s">
        <v>2697</v>
      </c>
      <c r="I165" s="24" t="s">
        <v>2171</v>
      </c>
      <c r="J165" s="24" t="s">
        <v>1921</v>
      </c>
      <c r="K165" s="24" t="s">
        <v>2174</v>
      </c>
      <c r="L165" s="24" t="s">
        <v>5041</v>
      </c>
      <c r="M165" s="24" t="s">
        <v>5042</v>
      </c>
      <c r="N165" s="24" t="s">
        <v>5043</v>
      </c>
      <c r="O165" s="24" t="s">
        <v>2707</v>
      </c>
      <c r="P165" s="24" t="s">
        <v>2500</v>
      </c>
      <c r="Q165" s="24" t="s">
        <v>4236</v>
      </c>
      <c r="R165" s="37" t="str">
        <f>IF(COUNTIF(Catalogue!$A$4:$A$181,"C09")=1,HYPERLINK("https://docs.google.com/spreadsheets/d/1BHaGJHkXxf_UfZdyTKF2zrWNFzIP4IvhaqFMj-83BjU/edit#gid=214001001&amp;range=A"&amp;(MATCH("C09",Catalogue!$A$4:$A$181,0)+3),"C09"),IF(COUNTIF(Catalogue!$A$4:$A$181,"C09")=0,"MISSING CATALOGUE ID: C09","DUPLICATE CATALOGUE ID: C09"))</f>
        <v>C09</v>
      </c>
      <c r="S165" s="24" t="s">
        <v>1922</v>
      </c>
      <c r="T165" s="24" t="s">
        <v>2071</v>
      </c>
      <c r="U165" s="36">
        <v>34.0</v>
      </c>
      <c r="V165" s="27" t="s">
        <v>1349</v>
      </c>
      <c r="W165" s="27" t="s">
        <v>2084</v>
      </c>
      <c r="X165" s="27" t="s">
        <v>1350</v>
      </c>
      <c r="Y165" s="27" t="s">
        <v>4238</v>
      </c>
      <c r="Z165" s="27" t="s">
        <v>2086</v>
      </c>
    </row>
    <row r="166">
      <c r="A166" s="24" t="s">
        <v>1526</v>
      </c>
      <c r="B166" s="24" t="s">
        <v>2532</v>
      </c>
      <c r="C166" s="24" t="s">
        <v>4239</v>
      </c>
      <c r="D166" s="24" t="s">
        <v>1975</v>
      </c>
      <c r="E166" s="24" t="s">
        <v>4242</v>
      </c>
      <c r="F166" s="24" t="s">
        <v>2696</v>
      </c>
      <c r="G166" s="24" t="s">
        <v>2031</v>
      </c>
      <c r="H166" s="24" t="s">
        <v>2697</v>
      </c>
      <c r="I166" s="24" t="s">
        <v>2171</v>
      </c>
      <c r="J166" s="24" t="s">
        <v>5051</v>
      </c>
      <c r="K166" s="24" t="s">
        <v>2174</v>
      </c>
      <c r="L166" s="24" t="s">
        <v>5052</v>
      </c>
      <c r="M166" s="24" t="s">
        <v>5053</v>
      </c>
      <c r="N166" s="24" t="s">
        <v>5054</v>
      </c>
      <c r="O166" s="24" t="s">
        <v>2707</v>
      </c>
      <c r="P166" s="24" t="s">
        <v>2500</v>
      </c>
      <c r="Q166" s="24" t="s">
        <v>5059</v>
      </c>
      <c r="R166" s="37" t="str">
        <f>IF(COUNTIF(Catalogue!$A$4:$A$181,"C10")=1,HYPERLINK("https://docs.google.com/spreadsheets/d/1BHaGJHkXxf_UfZdyTKF2zrWNFzIP4IvhaqFMj-83BjU/edit#gid=214001001&amp;range=A"&amp;(MATCH("C10",Catalogue!$A$4:$A$181,0)+3),"C10"),IF(COUNTIF(Catalogue!$A$4:$A$181,"C10")=0,"MISSING CATALOGUE ID: C10","DUPLICATE CATALOGUE ID: C10"))</f>
        <v>C10</v>
      </c>
      <c r="S166" s="24" t="s">
        <v>1922</v>
      </c>
      <c r="T166" s="24" t="s">
        <v>2071</v>
      </c>
      <c r="U166" s="36">
        <v>34.0</v>
      </c>
      <c r="V166" s="27" t="s">
        <v>1349</v>
      </c>
      <c r="W166" s="27" t="s">
        <v>2084</v>
      </c>
      <c r="X166" s="27" t="s">
        <v>1350</v>
      </c>
      <c r="Y166" s="27" t="s">
        <v>4254</v>
      </c>
      <c r="Z166" s="27" t="s">
        <v>2086</v>
      </c>
    </row>
    <row r="167">
      <c r="A167" s="24" t="s">
        <v>1526</v>
      </c>
      <c r="B167" s="24" t="s">
        <v>2532</v>
      </c>
      <c r="C167" s="24" t="s">
        <v>4267</v>
      </c>
      <c r="D167" s="24" t="s">
        <v>1975</v>
      </c>
      <c r="E167" s="24" t="s">
        <v>4269</v>
      </c>
      <c r="F167" s="24" t="s">
        <v>2696</v>
      </c>
      <c r="G167" s="24" t="s">
        <v>2031</v>
      </c>
      <c r="H167" s="24" t="s">
        <v>2697</v>
      </c>
      <c r="I167" s="24" t="s">
        <v>2171</v>
      </c>
      <c r="J167" s="24" t="s">
        <v>1921</v>
      </c>
      <c r="K167" s="24" t="s">
        <v>2174</v>
      </c>
      <c r="L167" s="24" t="s">
        <v>5067</v>
      </c>
      <c r="M167" s="24" t="s">
        <v>5068</v>
      </c>
      <c r="N167" s="24" t="s">
        <v>5069</v>
      </c>
      <c r="O167" s="24" t="s">
        <v>2707</v>
      </c>
      <c r="P167" s="24" t="s">
        <v>2500</v>
      </c>
      <c r="Q167" s="24" t="s">
        <v>4271</v>
      </c>
      <c r="R167" s="37" t="str">
        <f>IF(COUNTIF(Catalogue!$A$4:$A$181,"C13-FIXED-DIRECTIONS")=1,HYPERLINK("https://docs.google.com/spreadsheets/d/1BHaGJHkXxf_UfZdyTKF2zrWNFzIP4IvhaqFMj-83BjU/edit#gid=214001001&amp;range=A"&amp;(MATCH("C13-FIXED-DIRECTIONS",Catalogue!$A$4:$A$181,0)+3),"C13-FIXED-DIRECTIONS"),IF(COUNTIF(Catalogue!$A$4:$A$181,"C13-FIXED-DIRECTIONS")=0,"MISSING CATALOGUE ID: C13-FIXED-DIRECTIONS","DUPLICATE CATALOGUE ID: C13-FIXED-DIRECTIONS"))</f>
        <v>C13-FIXED-DIRECTIONS</v>
      </c>
      <c r="S167" s="24" t="s">
        <v>1922</v>
      </c>
      <c r="T167" s="24" t="s">
        <v>2071</v>
      </c>
      <c r="U167" s="36">
        <v>34.0</v>
      </c>
      <c r="V167" s="27" t="s">
        <v>1349</v>
      </c>
      <c r="W167" s="27" t="s">
        <v>2084</v>
      </c>
      <c r="X167" s="27" t="s">
        <v>1350</v>
      </c>
      <c r="Y167" s="27" t="s">
        <v>4272</v>
      </c>
      <c r="Z167" s="27" t="s">
        <v>2086</v>
      </c>
    </row>
    <row r="168">
      <c r="A168" s="24" t="s">
        <v>1526</v>
      </c>
      <c r="B168" s="24" t="s">
        <v>2532</v>
      </c>
      <c r="C168" s="24" t="s">
        <v>825</v>
      </c>
      <c r="D168" s="24" t="s">
        <v>2190</v>
      </c>
      <c r="E168" s="24" t="s">
        <v>826</v>
      </c>
      <c r="F168" s="24" t="s">
        <v>2696</v>
      </c>
      <c r="G168" s="24" t="s">
        <v>2191</v>
      </c>
      <c r="H168" s="24" t="s">
        <v>2697</v>
      </c>
      <c r="I168" s="24" t="s">
        <v>828</v>
      </c>
      <c r="J168" s="27" t="s">
        <v>1319</v>
      </c>
      <c r="K168" s="24" t="s">
        <v>4287</v>
      </c>
      <c r="L168" s="24" t="s">
        <v>827</v>
      </c>
      <c r="M168" s="24" t="s">
        <v>1945</v>
      </c>
      <c r="N168" s="24" t="s">
        <v>5073</v>
      </c>
      <c r="O168" s="27" t="s">
        <v>5075</v>
      </c>
      <c r="P168" s="24" t="s">
        <v>2500</v>
      </c>
      <c r="Q168" s="24" t="s">
        <v>5077</v>
      </c>
      <c r="R168" s="24" t="s">
        <v>5078</v>
      </c>
      <c r="S168" s="24" t="s">
        <v>828</v>
      </c>
      <c r="T168" s="24" t="s">
        <v>2071</v>
      </c>
      <c r="U168" s="36">
        <v>15.0</v>
      </c>
      <c r="V168" s="27" t="s">
        <v>1357</v>
      </c>
      <c r="W168" s="27" t="s">
        <v>1319</v>
      </c>
      <c r="X168" s="27" t="s">
        <v>1350</v>
      </c>
      <c r="Y168" s="27" t="s">
        <v>1358</v>
      </c>
      <c r="Z168" s="27" t="s">
        <v>1322</v>
      </c>
    </row>
    <row r="169">
      <c r="A169" s="24" t="s">
        <v>1526</v>
      </c>
      <c r="B169" s="24" t="s">
        <v>2532</v>
      </c>
      <c r="C169" s="24" t="s">
        <v>812</v>
      </c>
      <c r="D169" s="24" t="s">
        <v>2190</v>
      </c>
      <c r="E169" s="24" t="s">
        <v>813</v>
      </c>
      <c r="F169" s="24" t="s">
        <v>2696</v>
      </c>
      <c r="G169" s="24" t="s">
        <v>2191</v>
      </c>
      <c r="H169" s="24" t="s">
        <v>2697</v>
      </c>
      <c r="I169" s="24" t="s">
        <v>967</v>
      </c>
      <c r="J169" s="24" t="s">
        <v>814</v>
      </c>
      <c r="K169" s="24" t="s">
        <v>4287</v>
      </c>
      <c r="L169" s="24" t="s">
        <v>966</v>
      </c>
      <c r="M169" s="24" t="s">
        <v>1945</v>
      </c>
      <c r="N169" s="24" t="s">
        <v>5082</v>
      </c>
      <c r="O169" s="24" t="s">
        <v>2707</v>
      </c>
      <c r="P169" s="24" t="s">
        <v>2500</v>
      </c>
      <c r="Q169" s="24" t="s">
        <v>5083</v>
      </c>
      <c r="R169" s="24" t="s">
        <v>5084</v>
      </c>
      <c r="S169" s="24" t="s">
        <v>967</v>
      </c>
      <c r="T169" s="24" t="s">
        <v>2071</v>
      </c>
      <c r="U169" s="36">
        <v>34.0</v>
      </c>
      <c r="V169" s="27" t="s">
        <v>1349</v>
      </c>
      <c r="W169" s="27" t="s">
        <v>814</v>
      </c>
      <c r="X169" s="27" t="s">
        <v>1350</v>
      </c>
      <c r="Y169" s="27" t="s">
        <v>1352</v>
      </c>
      <c r="Z169" s="27" t="s">
        <v>1353</v>
      </c>
    </row>
    <row r="170">
      <c r="A170" s="24" t="s">
        <v>1526</v>
      </c>
      <c r="B170" s="24" t="s">
        <v>2532</v>
      </c>
      <c r="C170" s="24" t="s">
        <v>1375</v>
      </c>
      <c r="D170" s="24" t="s">
        <v>5087</v>
      </c>
      <c r="E170" s="24" t="s">
        <v>1376</v>
      </c>
      <c r="F170" s="24" t="s">
        <v>2696</v>
      </c>
      <c r="G170" s="24" t="s">
        <v>2191</v>
      </c>
      <c r="H170" s="24" t="s">
        <v>2697</v>
      </c>
      <c r="I170" s="24" t="s">
        <v>5090</v>
      </c>
      <c r="J170" s="27" t="s">
        <v>1381</v>
      </c>
      <c r="K170" s="24" t="s">
        <v>4287</v>
      </c>
      <c r="L170" s="24" t="s">
        <v>1377</v>
      </c>
      <c r="M170" s="24" t="s">
        <v>1945</v>
      </c>
      <c r="N170" s="24" t="s">
        <v>1380</v>
      </c>
      <c r="O170" s="27" t="s">
        <v>5075</v>
      </c>
      <c r="P170" s="24" t="s">
        <v>2500</v>
      </c>
      <c r="Q170" s="24" t="s">
        <v>5091</v>
      </c>
      <c r="R170" s="24" t="s">
        <v>5092</v>
      </c>
      <c r="S170" s="24" t="s">
        <v>5090</v>
      </c>
      <c r="T170" s="24" t="s">
        <v>2071</v>
      </c>
      <c r="U170" s="36">
        <v>15.0</v>
      </c>
      <c r="V170" s="27" t="s">
        <v>1357</v>
      </c>
      <c r="W170" s="27" t="s">
        <v>1381</v>
      </c>
      <c r="X170" s="27" t="s">
        <v>1350</v>
      </c>
      <c r="Y170" s="27" t="s">
        <v>1382</v>
      </c>
      <c r="Z170" s="27" t="s">
        <v>1322</v>
      </c>
    </row>
    <row r="171">
      <c r="A171" s="24" t="s">
        <v>1526</v>
      </c>
      <c r="B171" s="24" t="s">
        <v>2532</v>
      </c>
      <c r="C171" s="24" t="s">
        <v>4519</v>
      </c>
      <c r="D171" s="24" t="s">
        <v>1975</v>
      </c>
      <c r="E171" s="24" t="s">
        <v>4521</v>
      </c>
      <c r="F171" s="24" t="s">
        <v>2696</v>
      </c>
      <c r="G171" s="24" t="s">
        <v>2031</v>
      </c>
      <c r="H171" s="24" t="s">
        <v>2697</v>
      </c>
      <c r="I171" s="24" t="s">
        <v>2171</v>
      </c>
      <c r="J171" s="24" t="s">
        <v>1921</v>
      </c>
      <c r="K171" s="24" t="s">
        <v>2174</v>
      </c>
      <c r="L171" s="24" t="s">
        <v>5097</v>
      </c>
      <c r="M171" s="24" t="s">
        <v>5098</v>
      </c>
      <c r="N171" s="24" t="s">
        <v>5100</v>
      </c>
      <c r="O171" s="24" t="s">
        <v>2707</v>
      </c>
      <c r="P171" s="24" t="s">
        <v>2500</v>
      </c>
      <c r="Q171" s="24" t="s">
        <v>4523</v>
      </c>
      <c r="R171" s="37" t="str">
        <f>IF(COUNTIF(Catalogue!$A$4:$A$181,"M-ALL-STAGE-SUBSETS")=1,HYPERLINK("https://docs.google.com/spreadsheets/d/1BHaGJHkXxf_UfZdyTKF2zrWNFzIP4IvhaqFMj-83BjU/edit#gid=214001001&amp;range=A"&amp;(MATCH("M-ALL-STAGE-SUBSETS",Catalogue!$A$4:$A$181,0)+3),"M-ALL-STAGE-SUBSETS"),IF(COUNTIF(Catalogue!$A$4:$A$181,"M-ALL-STAGE-SUBSETS")=0,"MISSING CATALOGUE ID: M-ALL-STAGE-SUBSETS","DUPLICATE CATALOGUE ID: M-ALL-STAGE-SUBSETS"))</f>
        <v>M-ALL-STAGE-SUBSETS</v>
      </c>
      <c r="S171" s="24" t="s">
        <v>1922</v>
      </c>
      <c r="T171" s="24" t="s">
        <v>2071</v>
      </c>
      <c r="U171" s="36">
        <v>34.0</v>
      </c>
      <c r="V171" s="27" t="s">
        <v>1349</v>
      </c>
      <c r="W171" s="27" t="s">
        <v>2084</v>
      </c>
      <c r="X171" s="27" t="s">
        <v>1350</v>
      </c>
      <c r="Y171" s="27" t="s">
        <v>4526</v>
      </c>
      <c r="Z171" s="27" t="s">
        <v>2086</v>
      </c>
    </row>
    <row r="172">
      <c r="A172" s="24" t="s">
        <v>1526</v>
      </c>
      <c r="B172" s="24" t="s">
        <v>2532</v>
      </c>
      <c r="C172" s="24" t="s">
        <v>4527</v>
      </c>
      <c r="D172" s="24" t="s">
        <v>1975</v>
      </c>
      <c r="E172" s="24" t="s">
        <v>4529</v>
      </c>
      <c r="F172" s="24" t="s">
        <v>4663</v>
      </c>
      <c r="G172" s="24" t="s">
        <v>2031</v>
      </c>
      <c r="H172" s="24" t="s">
        <v>5113</v>
      </c>
      <c r="I172" s="24" t="s">
        <v>2171</v>
      </c>
      <c r="J172" s="24" t="s">
        <v>1921</v>
      </c>
      <c r="K172" s="24" t="s">
        <v>2174</v>
      </c>
      <c r="L172" s="24" t="s">
        <v>5114</v>
      </c>
      <c r="M172" s="24" t="s">
        <v>5115</v>
      </c>
      <c r="N172" s="24" t="s">
        <v>5117</v>
      </c>
      <c r="O172" s="24" t="s">
        <v>4670</v>
      </c>
      <c r="P172" s="24" t="s">
        <v>2500</v>
      </c>
      <c r="Q172" s="24" t="s">
        <v>4534</v>
      </c>
      <c r="R172" s="37" t="str">
        <f>IF(COUNTIF(Catalogue!$A$4:$A$181,"M-CHIRP-CUBIC")=1,HYPERLINK("https://docs.google.com/spreadsheets/d/1BHaGJHkXxf_UfZdyTKF2zrWNFzIP4IvhaqFMj-83BjU/edit#gid=214001001&amp;range=A"&amp;(MATCH("M-CHIRP-CUBIC",Catalogue!$A$4:$A$181,0)+3),"M-CHIRP-CUBIC"),IF(COUNTIF(Catalogue!$A$4:$A$181,"M-CHIRP-CUBIC")=0,"MISSING CATALOGUE ID: M-CHIRP-CUBIC","DUPLICATE CATALOGUE ID: M-CHIRP-CUBIC"))</f>
        <v>M-CHIRP-CUBIC</v>
      </c>
      <c r="S172" s="24" t="s">
        <v>1922</v>
      </c>
      <c r="T172" s="24" t="s">
        <v>2071</v>
      </c>
      <c r="U172" s="36">
        <v>34.0</v>
      </c>
      <c r="V172" s="27" t="s">
        <v>1349</v>
      </c>
      <c r="W172" s="27" t="s">
        <v>2084</v>
      </c>
      <c r="X172" s="27" t="s">
        <v>1350</v>
      </c>
      <c r="Y172" s="27" t="s">
        <v>4536</v>
      </c>
      <c r="Z172" s="27" t="s">
        <v>2086</v>
      </c>
    </row>
    <row r="173">
      <c r="A173" s="24" t="s">
        <v>1526</v>
      </c>
      <c r="B173" s="24" t="s">
        <v>2532</v>
      </c>
      <c r="C173" s="24" t="s">
        <v>4537</v>
      </c>
      <c r="D173" s="24" t="s">
        <v>1975</v>
      </c>
      <c r="E173" s="24" t="s">
        <v>4539</v>
      </c>
      <c r="F173" s="24" t="s">
        <v>2696</v>
      </c>
      <c r="G173" s="24" t="s">
        <v>2031</v>
      </c>
      <c r="H173" s="24" t="s">
        <v>2697</v>
      </c>
      <c r="I173" s="24" t="s">
        <v>2171</v>
      </c>
      <c r="J173" s="27" t="s">
        <v>5128</v>
      </c>
      <c r="K173" s="27" t="s">
        <v>5129</v>
      </c>
      <c r="L173" s="27" t="s">
        <v>5132</v>
      </c>
      <c r="M173" s="24" t="s">
        <v>5133</v>
      </c>
      <c r="N173" s="27" t="s">
        <v>5135</v>
      </c>
      <c r="O173" s="24" t="s">
        <v>2707</v>
      </c>
      <c r="P173" s="24" t="s">
        <v>2500</v>
      </c>
      <c r="Q173" s="27" t="s">
        <v>5136</v>
      </c>
      <c r="R173" s="37" t="str">
        <f>IF(COUNTIF(Catalogue!$A$4:$A$181,"M-CHIRP-LOWER")=1,HYPERLINK("https://docs.google.com/spreadsheets/d/1BHaGJHkXxf_UfZdyTKF2zrWNFzIP4IvhaqFMj-83BjU/edit#gid=214001001&amp;range=A"&amp;(MATCH("M-CHIRP-LOWER",Catalogue!$A$4:$A$181,0)+3),"M-CHIRP-LOWER"),IF(COUNTIF(Catalogue!$A$4:$A$181,"M-CHIRP-LOWER")=0,"MISSING CATALOGUE ID: M-CHIRP-LOWER","DUPLICATE CATALOGUE ID: M-CHIRP-LOWER"))</f>
        <v>M-CHIRP-LOWER</v>
      </c>
      <c r="S173" s="24" t="s">
        <v>1922</v>
      </c>
      <c r="T173" s="24" t="s">
        <v>2071</v>
      </c>
      <c r="U173" s="36">
        <v>34.0</v>
      </c>
      <c r="V173" s="27" t="s">
        <v>1349</v>
      </c>
      <c r="W173" s="27" t="s">
        <v>2084</v>
      </c>
      <c r="X173" s="27" t="s">
        <v>1350</v>
      </c>
      <c r="Y173" s="27" t="s">
        <v>4538</v>
      </c>
      <c r="Z173" s="27" t="s">
        <v>1353</v>
      </c>
    </row>
    <row r="174">
      <c r="A174" s="24" t="s">
        <v>1526</v>
      </c>
      <c r="B174" s="24" t="s">
        <v>2532</v>
      </c>
      <c r="C174" s="24" t="s">
        <v>4573</v>
      </c>
      <c r="D174" s="24" t="s">
        <v>1975</v>
      </c>
      <c r="E174" s="24" t="s">
        <v>4576</v>
      </c>
      <c r="F174" s="24" t="s">
        <v>4663</v>
      </c>
      <c r="G174" s="24" t="s">
        <v>2031</v>
      </c>
      <c r="H174" s="24" t="s">
        <v>5113</v>
      </c>
      <c r="I174" s="24" t="s">
        <v>2171</v>
      </c>
      <c r="J174" s="24" t="s">
        <v>1921</v>
      </c>
      <c r="K174" s="24" t="s">
        <v>2174</v>
      </c>
      <c r="L174" s="24" t="s">
        <v>5147</v>
      </c>
      <c r="M174" s="24" t="s">
        <v>5148</v>
      </c>
      <c r="N174" s="24" t="s">
        <v>5150</v>
      </c>
      <c r="O174" s="24" t="s">
        <v>4670</v>
      </c>
      <c r="P174" s="24" t="s">
        <v>2500</v>
      </c>
      <c r="Q174" s="24" t="s">
        <v>4578</v>
      </c>
      <c r="R174" s="37" t="str">
        <f>IF(COUNTIF(Catalogue!$A$4:$A$181,"M-CONJUGATED-FEEDBACK")=1,HYPERLINK("https://docs.google.com/spreadsheets/d/1BHaGJHkXxf_UfZdyTKF2zrWNFzIP4IvhaqFMj-83BjU/edit#gid=214001001&amp;range=A"&amp;(MATCH("M-CONJUGATED-FEEDBACK",Catalogue!$A$4:$A$181,0)+3),"M-CONJUGATED-FEEDBACK"),IF(COUNTIF(Catalogue!$A$4:$A$181,"M-CONJUGATED-FEEDBACK")=0,"MISSING CATALOGUE ID: M-CONJUGATED-FEEDBACK","DUPLICATE CATALOGUE ID: M-CONJUGATED-FEEDBACK"))</f>
        <v>M-CONJUGATED-FEEDBACK</v>
      </c>
      <c r="S174" s="24" t="s">
        <v>1922</v>
      </c>
      <c r="T174" s="24" t="s">
        <v>2071</v>
      </c>
      <c r="U174" s="36">
        <v>34.0</v>
      </c>
      <c r="V174" s="27" t="s">
        <v>1349</v>
      </c>
      <c r="W174" s="27" t="s">
        <v>2084</v>
      </c>
      <c r="X174" s="27" t="s">
        <v>1350</v>
      </c>
      <c r="Y174" s="27" t="s">
        <v>4579</v>
      </c>
      <c r="Z174" s="27" t="s">
        <v>2086</v>
      </c>
    </row>
    <row r="175">
      <c r="A175" s="24" t="s">
        <v>1526</v>
      </c>
      <c r="B175" s="24" t="s">
        <v>2532</v>
      </c>
      <c r="C175" s="24" t="s">
        <v>4589</v>
      </c>
      <c r="D175" s="24" t="s">
        <v>1975</v>
      </c>
      <c r="E175" s="24" t="s">
        <v>4592</v>
      </c>
      <c r="F175" s="24" t="s">
        <v>2696</v>
      </c>
      <c r="G175" s="24" t="s">
        <v>2031</v>
      </c>
      <c r="H175" s="24" t="s">
        <v>2697</v>
      </c>
      <c r="I175" s="24" t="s">
        <v>2171</v>
      </c>
      <c r="J175" s="24" t="s">
        <v>1921</v>
      </c>
      <c r="K175" s="24" t="s">
        <v>2174</v>
      </c>
      <c r="L175" s="24" t="s">
        <v>5157</v>
      </c>
      <c r="M175" s="24" t="s">
        <v>5158</v>
      </c>
      <c r="N175" s="24" t="s">
        <v>5159</v>
      </c>
      <c r="O175" s="24" t="s">
        <v>2707</v>
      </c>
      <c r="P175" s="24" t="s">
        <v>2500</v>
      </c>
      <c r="Q175" s="24" t="s">
        <v>5162</v>
      </c>
      <c r="R175" s="37" t="str">
        <f>IF(COUNTIF(Catalogue!$A$4:$A$181,"M-EXPANDER-COEFFICIENT")=1,HYPERLINK("https://docs.google.com/spreadsheets/d/1BHaGJHkXxf_UfZdyTKF2zrWNFzIP4IvhaqFMj-83BjU/edit#gid=214001001&amp;range=A"&amp;(MATCH("M-EXPANDER-COEFFICIENT",Catalogue!$A$4:$A$181,0)+3),"M-EXPANDER-COEFFICIENT"),IF(COUNTIF(Catalogue!$A$4:$A$181,"M-EXPANDER-COEFFICIENT")=0,"MISSING CATALOGUE ID: M-EXPANDER-COEFFICIENT","DUPLICATE CATALOGUE ID: M-EXPANDER-COEFFICIENT"))</f>
        <v>M-EXPANDER-COEFFICIENT</v>
      </c>
      <c r="S175" s="24" t="s">
        <v>1922</v>
      </c>
      <c r="T175" s="24" t="s">
        <v>2071</v>
      </c>
      <c r="U175" s="36">
        <v>34.0</v>
      </c>
      <c r="V175" s="27" t="s">
        <v>1349</v>
      </c>
      <c r="W175" s="27" t="s">
        <v>2084</v>
      </c>
      <c r="X175" s="27" t="s">
        <v>1350</v>
      </c>
      <c r="Y175" s="27" t="s">
        <v>4598</v>
      </c>
      <c r="Z175" s="27" t="s">
        <v>2086</v>
      </c>
    </row>
    <row r="176">
      <c r="A176" s="24" t="s">
        <v>1526</v>
      </c>
      <c r="B176" s="24" t="s">
        <v>2532</v>
      </c>
      <c r="C176" s="24" t="s">
        <v>4599</v>
      </c>
      <c r="D176" s="24" t="s">
        <v>1975</v>
      </c>
      <c r="E176" s="24" t="s">
        <v>4602</v>
      </c>
      <c r="F176" s="24" t="s">
        <v>2696</v>
      </c>
      <c r="G176" s="24" t="s">
        <v>2031</v>
      </c>
      <c r="H176" s="24" t="s">
        <v>2697</v>
      </c>
      <c r="I176" s="24" t="s">
        <v>2171</v>
      </c>
      <c r="J176" s="24" t="s">
        <v>1921</v>
      </c>
      <c r="K176" s="24" t="s">
        <v>2174</v>
      </c>
      <c r="L176" s="24" t="s">
        <v>5171</v>
      </c>
      <c r="M176" s="24" t="s">
        <v>5173</v>
      </c>
      <c r="N176" s="24" t="s">
        <v>5174</v>
      </c>
      <c r="O176" s="24" t="s">
        <v>2707</v>
      </c>
      <c r="P176" s="24" t="s">
        <v>2500</v>
      </c>
      <c r="Q176" s="24" t="s">
        <v>5176</v>
      </c>
      <c r="R176" s="37" t="str">
        <f>IF(COUNTIF(Catalogue!$A$4:$A$181,"M-F8-EXACT")=1,HYPERLINK("https://docs.google.com/spreadsheets/d/1BHaGJHkXxf_UfZdyTKF2zrWNFzIP4IvhaqFMj-83BjU/edit#gid=214001001&amp;range=A"&amp;(MATCH("M-F8-EXACT",Catalogue!$A$4:$A$181,0)+3),"M-F8-EXACT"),IF(COUNTIF(Catalogue!$A$4:$A$181,"M-F8-EXACT")=0,"MISSING CATALOGUE ID: M-F8-EXACT","DUPLICATE CATALOGUE ID: M-F8-EXACT"))</f>
        <v>M-F8-EXACT</v>
      </c>
      <c r="S176" s="24" t="s">
        <v>1922</v>
      </c>
      <c r="T176" s="24" t="s">
        <v>2071</v>
      </c>
      <c r="U176" s="36">
        <v>34.0</v>
      </c>
      <c r="V176" s="27" t="s">
        <v>1349</v>
      </c>
      <c r="W176" s="27" t="s">
        <v>2084</v>
      </c>
      <c r="X176" s="27" t="s">
        <v>1350</v>
      </c>
      <c r="Y176" s="27" t="s">
        <v>4605</v>
      </c>
      <c r="Z176" s="27" t="s">
        <v>2086</v>
      </c>
    </row>
    <row r="177">
      <c r="A177" s="24" t="s">
        <v>1526</v>
      </c>
      <c r="B177" s="24" t="s">
        <v>2532</v>
      </c>
      <c r="C177" s="24" t="s">
        <v>4606</v>
      </c>
      <c r="D177" s="24" t="s">
        <v>1975</v>
      </c>
      <c r="E177" s="24" t="s">
        <v>4610</v>
      </c>
      <c r="F177" s="24" t="s">
        <v>2696</v>
      </c>
      <c r="G177" s="24" t="s">
        <v>2031</v>
      </c>
      <c r="H177" s="24" t="s">
        <v>2697</v>
      </c>
      <c r="I177" s="24" t="s">
        <v>2171</v>
      </c>
      <c r="J177" s="24" t="s">
        <v>1921</v>
      </c>
      <c r="K177" s="24" t="s">
        <v>2174</v>
      </c>
      <c r="L177" s="24" t="s">
        <v>5188</v>
      </c>
      <c r="M177" s="24" t="s">
        <v>5189</v>
      </c>
      <c r="N177" s="24" t="s">
        <v>5191</v>
      </c>
      <c r="O177" s="24" t="s">
        <v>2707</v>
      </c>
      <c r="P177" s="24" t="s">
        <v>2500</v>
      </c>
      <c r="Q177" s="24" t="s">
        <v>5192</v>
      </c>
      <c r="R177" s="37" t="str">
        <f>IF(COUNTIF(Catalogue!$A$4:$A$181,"M-F8-LOCAL-ELIMINATION")=1,HYPERLINK("https://docs.google.com/spreadsheets/d/1BHaGJHkXxf_UfZdyTKF2zrWNFzIP4IvhaqFMj-83BjU/edit#gid=214001001&amp;range=A"&amp;(MATCH("M-F8-LOCAL-ELIMINATION",Catalogue!$A$4:$A$181,0)+3),"M-F8-LOCAL-ELIMINATION"),IF(COUNTIF(Catalogue!$A$4:$A$181,"M-F8-LOCAL-ELIMINATION")=0,"MISSING CATALOGUE ID: M-F8-LOCAL-ELIMINATION","DUPLICATE CATALOGUE ID: M-F8-LOCAL-ELIMINATION"))</f>
        <v>M-F8-LOCAL-ELIMINATION</v>
      </c>
      <c r="S177" s="24" t="s">
        <v>1922</v>
      </c>
      <c r="T177" s="24" t="s">
        <v>2071</v>
      </c>
      <c r="U177" s="36">
        <v>34.0</v>
      </c>
      <c r="V177" s="27" t="s">
        <v>1349</v>
      </c>
      <c r="W177" s="27" t="s">
        <v>2084</v>
      </c>
      <c r="X177" s="27" t="s">
        <v>1350</v>
      </c>
      <c r="Y177" s="27" t="s">
        <v>4616</v>
      </c>
      <c r="Z177" s="27" t="s">
        <v>2086</v>
      </c>
    </row>
    <row r="178">
      <c r="A178" s="24" t="s">
        <v>1526</v>
      </c>
      <c r="B178" s="24" t="s">
        <v>2532</v>
      </c>
      <c r="C178" s="24" t="s">
        <v>4617</v>
      </c>
      <c r="D178" s="24" t="s">
        <v>1975</v>
      </c>
      <c r="E178" s="24" t="s">
        <v>4620</v>
      </c>
      <c r="F178" s="24" t="s">
        <v>2696</v>
      </c>
      <c r="G178" s="24" t="s">
        <v>2031</v>
      </c>
      <c r="H178" s="24" t="s">
        <v>2697</v>
      </c>
      <c r="I178" s="24" t="s">
        <v>2171</v>
      </c>
      <c r="J178" s="24" t="s">
        <v>1921</v>
      </c>
      <c r="K178" s="24" t="s">
        <v>2174</v>
      </c>
      <c r="L178" s="24" t="s">
        <v>5203</v>
      </c>
      <c r="M178" s="24" t="s">
        <v>5204</v>
      </c>
      <c r="N178" s="24" t="s">
        <v>5205</v>
      </c>
      <c r="O178" s="24" t="s">
        <v>2707</v>
      </c>
      <c r="P178" s="24" t="s">
        <v>2500</v>
      </c>
      <c r="Q178" s="24" t="s">
        <v>5206</v>
      </c>
      <c r="R178" s="37" t="str">
        <f>IF(COUNTIF(Catalogue!$A$4:$A$181,"M-F8-ORBIT")=1,HYPERLINK("https://docs.google.com/spreadsheets/d/1BHaGJHkXxf_UfZdyTKF2zrWNFzIP4IvhaqFMj-83BjU/edit#gid=214001001&amp;range=A"&amp;(MATCH("M-F8-ORBIT",Catalogue!$A$4:$A$181,0)+3),"M-F8-ORBIT"),IF(COUNTIF(Catalogue!$A$4:$A$181,"M-F8-ORBIT")=0,"MISSING CATALOGUE ID: M-F8-ORBIT","DUPLICATE CATALOGUE ID: M-F8-ORBIT"))</f>
        <v>M-F8-ORBIT</v>
      </c>
      <c r="S178" s="24" t="s">
        <v>1922</v>
      </c>
      <c r="T178" s="24" t="s">
        <v>2071</v>
      </c>
      <c r="U178" s="36">
        <v>34.0</v>
      </c>
      <c r="V178" s="27" t="s">
        <v>1349</v>
      </c>
      <c r="W178" s="27" t="s">
        <v>2084</v>
      </c>
      <c r="X178" s="27" t="s">
        <v>1350</v>
      </c>
      <c r="Y178" s="27" t="s">
        <v>4626</v>
      </c>
      <c r="Z178" s="27" t="s">
        <v>2086</v>
      </c>
    </row>
    <row r="179">
      <c r="A179" s="24" t="s">
        <v>1526</v>
      </c>
      <c r="B179" s="24" t="s">
        <v>2532</v>
      </c>
      <c r="C179" s="24" t="s">
        <v>4644</v>
      </c>
      <c r="D179" s="24" t="s">
        <v>1975</v>
      </c>
      <c r="E179" s="24" t="s">
        <v>4649</v>
      </c>
      <c r="F179" s="24" t="s">
        <v>2696</v>
      </c>
      <c r="G179" s="24" t="s">
        <v>2031</v>
      </c>
      <c r="H179" s="24" t="s">
        <v>2697</v>
      </c>
      <c r="I179" s="24" t="s">
        <v>2171</v>
      </c>
      <c r="J179" s="24" t="s">
        <v>1921</v>
      </c>
      <c r="K179" s="24" t="s">
        <v>2174</v>
      </c>
      <c r="L179" s="24" t="s">
        <v>5208</v>
      </c>
      <c r="M179" s="24" t="s">
        <v>5209</v>
      </c>
      <c r="N179" s="24" t="s">
        <v>5210</v>
      </c>
      <c r="O179" s="24" t="s">
        <v>2707</v>
      </c>
      <c r="P179" s="24" t="s">
        <v>2500</v>
      </c>
      <c r="Q179" s="24" t="s">
        <v>5211</v>
      </c>
      <c r="R179" s="37" t="str">
        <f>IF(COUNTIF(Catalogue!$A$4:$A$181,"M-FIXED-POLE-N4")=1,HYPERLINK("https://docs.google.com/spreadsheets/d/1BHaGJHkXxf_UfZdyTKF2zrWNFzIP4IvhaqFMj-83BjU/edit#gid=214001001&amp;range=A"&amp;(MATCH("M-FIXED-POLE-N4",Catalogue!$A$4:$A$181,0)+3),"M-FIXED-POLE-N4"),IF(COUNTIF(Catalogue!$A$4:$A$181,"M-FIXED-POLE-N4")=0,"MISSING CATALOGUE ID: M-FIXED-POLE-N4","DUPLICATE CATALOGUE ID: M-FIXED-POLE-N4"))</f>
        <v>M-FIXED-POLE-N4</v>
      </c>
      <c r="S179" s="24" t="s">
        <v>1922</v>
      </c>
      <c r="T179" s="24" t="s">
        <v>2071</v>
      </c>
      <c r="U179" s="36">
        <v>34.0</v>
      </c>
      <c r="V179" s="27" t="s">
        <v>1349</v>
      </c>
      <c r="W179" s="27" t="s">
        <v>2084</v>
      </c>
      <c r="X179" s="27" t="s">
        <v>1350</v>
      </c>
      <c r="Y179" s="27" t="s">
        <v>4655</v>
      </c>
      <c r="Z179" s="27" t="s">
        <v>2086</v>
      </c>
    </row>
    <row r="180">
      <c r="A180" s="24" t="s">
        <v>1526</v>
      </c>
      <c r="B180" s="24" t="s">
        <v>2532</v>
      </c>
      <c r="C180" s="24" t="s">
        <v>4660</v>
      </c>
      <c r="D180" s="24" t="s">
        <v>1975</v>
      </c>
      <c r="E180" s="24" t="s">
        <v>4662</v>
      </c>
      <c r="F180" s="24" t="s">
        <v>2696</v>
      </c>
      <c r="G180" s="24" t="s">
        <v>2031</v>
      </c>
      <c r="H180" s="24" t="s">
        <v>2697</v>
      </c>
      <c r="I180" s="24" t="s">
        <v>2171</v>
      </c>
      <c r="J180" s="24" t="s">
        <v>1921</v>
      </c>
      <c r="K180" s="24" t="s">
        <v>2174</v>
      </c>
      <c r="L180" s="24" t="s">
        <v>5216</v>
      </c>
      <c r="M180" s="24" t="s">
        <v>5217</v>
      </c>
      <c r="N180" s="24" t="s">
        <v>5218</v>
      </c>
      <c r="O180" s="24" t="s">
        <v>2707</v>
      </c>
      <c r="P180" s="24" t="s">
        <v>2500</v>
      </c>
      <c r="Q180" s="24" t="s">
        <v>5219</v>
      </c>
      <c r="R180" s="37" t="str">
        <f>IF(COUNTIF(Catalogue!$A$4:$A$181,"M-FOURIER4-GREEN")=1,HYPERLINK("https://docs.google.com/spreadsheets/d/1BHaGJHkXxf_UfZdyTKF2zrWNFzIP4IvhaqFMj-83BjU/edit#gid=214001001&amp;range=A"&amp;(MATCH("M-FOURIER4-GREEN",Catalogue!$A$4:$A$181,0)+3),"M-FOURIER4-GREEN"),IF(COUNTIF(Catalogue!$A$4:$A$181,"M-FOURIER4-GREEN")=0,"MISSING CATALOGUE ID: M-FOURIER4-GREEN","DUPLICATE CATALOGUE ID: M-FOURIER4-GREEN"))</f>
        <v>M-FOURIER4-GREEN</v>
      </c>
      <c r="S180" s="24" t="s">
        <v>1922</v>
      </c>
      <c r="T180" s="24" t="s">
        <v>2071</v>
      </c>
      <c r="U180" s="36">
        <v>34.0</v>
      </c>
      <c r="V180" s="27" t="s">
        <v>1349</v>
      </c>
      <c r="W180" s="27" t="s">
        <v>2084</v>
      </c>
      <c r="X180" s="27" t="s">
        <v>1350</v>
      </c>
      <c r="Y180" s="27" t="s">
        <v>4672</v>
      </c>
      <c r="Z180" s="27" t="s">
        <v>2086</v>
      </c>
    </row>
    <row r="181">
      <c r="A181" s="24" t="s">
        <v>1526</v>
      </c>
      <c r="B181" s="24" t="s">
        <v>2532</v>
      </c>
      <c r="C181" s="24" t="s">
        <v>4681</v>
      </c>
      <c r="D181" s="24" t="s">
        <v>1975</v>
      </c>
      <c r="E181" s="24" t="s">
        <v>4685</v>
      </c>
      <c r="F181" s="24" t="s">
        <v>2696</v>
      </c>
      <c r="G181" s="24" t="s">
        <v>2031</v>
      </c>
      <c r="H181" s="24" t="s">
        <v>2697</v>
      </c>
      <c r="I181" s="24" t="s">
        <v>2171</v>
      </c>
      <c r="J181" s="24" t="s">
        <v>5228</v>
      </c>
      <c r="K181" s="24" t="s">
        <v>2174</v>
      </c>
      <c r="L181" s="24" t="s">
        <v>5229</v>
      </c>
      <c r="M181" s="24" t="s">
        <v>5232</v>
      </c>
      <c r="N181" s="24" t="s">
        <v>5233</v>
      </c>
      <c r="O181" s="24" t="s">
        <v>2707</v>
      </c>
      <c r="P181" s="24" t="s">
        <v>2500</v>
      </c>
      <c r="Q181" s="24" t="s">
        <v>5234</v>
      </c>
      <c r="R181" s="37" t="str">
        <f>IF(COUNTIF(Catalogue!$A$4:$A$181,"M-HADAMARD-SEGRE")=1,HYPERLINK("https://docs.google.com/spreadsheets/d/1BHaGJHkXxf_UfZdyTKF2zrWNFzIP4IvhaqFMj-83BjU/edit#gid=214001001&amp;range=A"&amp;(MATCH("M-HADAMARD-SEGRE",Catalogue!$A$4:$A$181,0)+3),"M-HADAMARD-SEGRE"),IF(COUNTIF(Catalogue!$A$4:$A$181,"M-HADAMARD-SEGRE")=0,"MISSING CATALOGUE ID: M-HADAMARD-SEGRE","DUPLICATE CATALOGUE ID: M-HADAMARD-SEGRE"))</f>
        <v>M-HADAMARD-SEGRE</v>
      </c>
      <c r="S181" s="24" t="s">
        <v>1922</v>
      </c>
      <c r="T181" s="24" t="s">
        <v>2071</v>
      </c>
      <c r="U181" s="36">
        <v>34.0</v>
      </c>
      <c r="V181" s="27" t="s">
        <v>1349</v>
      </c>
      <c r="W181" s="27" t="s">
        <v>2084</v>
      </c>
      <c r="X181" s="27" t="s">
        <v>1350</v>
      </c>
      <c r="Y181" s="27" t="s">
        <v>4684</v>
      </c>
      <c r="Z181" s="27" t="s">
        <v>1353</v>
      </c>
    </row>
    <row r="182">
      <c r="A182" s="24" t="s">
        <v>1526</v>
      </c>
      <c r="B182" s="24" t="s">
        <v>2532</v>
      </c>
      <c r="C182" s="24" t="s">
        <v>4755</v>
      </c>
      <c r="D182" s="24" t="s">
        <v>1975</v>
      </c>
      <c r="E182" s="24" t="s">
        <v>4761</v>
      </c>
      <c r="F182" s="24" t="s">
        <v>2696</v>
      </c>
      <c r="G182" s="24" t="s">
        <v>2031</v>
      </c>
      <c r="H182" s="24" t="s">
        <v>2697</v>
      </c>
      <c r="I182" s="24" t="s">
        <v>2171</v>
      </c>
      <c r="J182" s="24" t="s">
        <v>1921</v>
      </c>
      <c r="K182" s="24" t="s">
        <v>2174</v>
      </c>
      <c r="L182" s="24" t="s">
        <v>5237</v>
      </c>
      <c r="M182" s="24" t="s">
        <v>5238</v>
      </c>
      <c r="N182" s="24" t="s">
        <v>5239</v>
      </c>
      <c r="O182" s="24" t="s">
        <v>2707</v>
      </c>
      <c r="P182" s="24" t="s">
        <v>2500</v>
      </c>
      <c r="Q182" s="24" t="s">
        <v>4764</v>
      </c>
      <c r="R182" s="37" t="str">
        <f>IF(COUNTIF(Catalogue!$A$4:$A$181,"M-N3-POSITIVE")=1,HYPERLINK("https://docs.google.com/spreadsheets/d/1BHaGJHkXxf_UfZdyTKF2zrWNFzIP4IvhaqFMj-83BjU/edit#gid=214001001&amp;range=A"&amp;(MATCH("M-N3-POSITIVE",Catalogue!$A$4:$A$181,0)+3),"M-N3-POSITIVE"),IF(COUNTIF(Catalogue!$A$4:$A$181,"M-N3-POSITIVE")=0,"MISSING CATALOGUE ID: M-N3-POSITIVE","DUPLICATE CATALOGUE ID: M-N3-POSITIVE"))</f>
        <v>M-N3-POSITIVE</v>
      </c>
      <c r="S182" s="24" t="s">
        <v>1922</v>
      </c>
      <c r="T182" s="24" t="s">
        <v>2071</v>
      </c>
      <c r="U182" s="36">
        <v>34.0</v>
      </c>
      <c r="V182" s="27" t="s">
        <v>1349</v>
      </c>
      <c r="W182" s="27" t="s">
        <v>2084</v>
      </c>
      <c r="X182" s="27" t="s">
        <v>1350</v>
      </c>
      <c r="Y182" s="27" t="s">
        <v>4765</v>
      </c>
      <c r="Z182" s="27" t="s">
        <v>2086</v>
      </c>
    </row>
    <row r="183">
      <c r="A183" s="24" t="s">
        <v>1526</v>
      </c>
      <c r="B183" s="24" t="s">
        <v>2532</v>
      </c>
      <c r="C183" s="24" t="s">
        <v>4767</v>
      </c>
      <c r="D183" s="24" t="s">
        <v>1975</v>
      </c>
      <c r="E183" s="24" t="s">
        <v>4770</v>
      </c>
      <c r="F183" s="24" t="s">
        <v>2696</v>
      </c>
      <c r="G183" s="24" t="s">
        <v>2031</v>
      </c>
      <c r="H183" s="24" t="s">
        <v>2697</v>
      </c>
      <c r="I183" s="24" t="s">
        <v>2171</v>
      </c>
      <c r="J183" s="24" t="s">
        <v>1921</v>
      </c>
      <c r="K183" s="24" t="s">
        <v>2174</v>
      </c>
      <c r="L183" s="24" t="s">
        <v>5243</v>
      </c>
      <c r="M183" s="24" t="s">
        <v>5244</v>
      </c>
      <c r="N183" s="24" t="s">
        <v>5245</v>
      </c>
      <c r="O183" s="24" t="s">
        <v>2707</v>
      </c>
      <c r="P183" s="24" t="s">
        <v>2500</v>
      </c>
      <c r="Q183" s="24" t="s">
        <v>5246</v>
      </c>
      <c r="R183" s="37" t="str">
        <f>IF(COUNTIF(Catalogue!$A$4:$A$181,"M-N4-GAUGE-RECURSION")=1,HYPERLINK("https://docs.google.com/spreadsheets/d/1BHaGJHkXxf_UfZdyTKF2zrWNFzIP4IvhaqFMj-83BjU/edit#gid=214001001&amp;range=A"&amp;(MATCH("M-N4-GAUGE-RECURSION",Catalogue!$A$4:$A$181,0)+3),"M-N4-GAUGE-RECURSION"),IF(COUNTIF(Catalogue!$A$4:$A$181,"M-N4-GAUGE-RECURSION")=0,"MISSING CATALOGUE ID: M-N4-GAUGE-RECURSION","DUPLICATE CATALOGUE ID: M-N4-GAUGE-RECURSION"))</f>
        <v>M-N4-GAUGE-RECURSION</v>
      </c>
      <c r="S183" s="24" t="s">
        <v>1922</v>
      </c>
      <c r="T183" s="24" t="s">
        <v>2071</v>
      </c>
      <c r="U183" s="36">
        <v>34.0</v>
      </c>
      <c r="V183" s="27" t="s">
        <v>1349</v>
      </c>
      <c r="W183" s="27" t="s">
        <v>2084</v>
      </c>
      <c r="X183" s="27" t="s">
        <v>1350</v>
      </c>
      <c r="Y183" s="27" t="s">
        <v>4782</v>
      </c>
      <c r="Z183" s="27" t="s">
        <v>2086</v>
      </c>
    </row>
    <row r="184">
      <c r="A184" s="24" t="s">
        <v>1526</v>
      </c>
      <c r="B184" s="24" t="s">
        <v>2532</v>
      </c>
      <c r="C184" s="24" t="s">
        <v>4783</v>
      </c>
      <c r="D184" s="24" t="s">
        <v>1975</v>
      </c>
      <c r="E184" s="24" t="s">
        <v>4785</v>
      </c>
      <c r="F184" s="24" t="s">
        <v>2696</v>
      </c>
      <c r="G184" s="24" t="s">
        <v>2031</v>
      </c>
      <c r="H184" s="24" t="s">
        <v>2697</v>
      </c>
      <c r="I184" s="24" t="s">
        <v>2171</v>
      </c>
      <c r="J184" s="24" t="s">
        <v>1921</v>
      </c>
      <c r="K184" s="24" t="s">
        <v>2174</v>
      </c>
      <c r="L184" s="24" t="s">
        <v>5252</v>
      </c>
      <c r="M184" s="24" t="s">
        <v>5253</v>
      </c>
      <c r="N184" s="24" t="s">
        <v>5254</v>
      </c>
      <c r="O184" s="24" t="s">
        <v>2707</v>
      </c>
      <c r="P184" s="24" t="s">
        <v>2500</v>
      </c>
      <c r="Q184" s="24" t="s">
        <v>5255</v>
      </c>
      <c r="R184" s="37" t="str">
        <f>IF(COUNTIF(Catalogue!$A$4:$A$181,"M-N64-LIFT")=1,HYPERLINK("https://docs.google.com/spreadsheets/d/1BHaGJHkXxf_UfZdyTKF2zrWNFzIP4IvhaqFMj-83BjU/edit#gid=214001001&amp;range=A"&amp;(MATCH("M-N64-LIFT",Catalogue!$A$4:$A$181,0)+3),"M-N64-LIFT"),IF(COUNTIF(Catalogue!$A$4:$A$181,"M-N64-LIFT")=0,"MISSING CATALOGUE ID: M-N64-LIFT","DUPLICATE CATALOGUE ID: M-N64-LIFT"))</f>
        <v>M-N64-LIFT</v>
      </c>
      <c r="S184" s="24" t="s">
        <v>1922</v>
      </c>
      <c r="T184" s="24" t="s">
        <v>2071</v>
      </c>
      <c r="U184" s="36">
        <v>34.0</v>
      </c>
      <c r="V184" s="27" t="s">
        <v>1349</v>
      </c>
      <c r="W184" s="27" t="s">
        <v>2084</v>
      </c>
      <c r="X184" s="27" t="s">
        <v>1350</v>
      </c>
      <c r="Y184" s="27" t="s">
        <v>4788</v>
      </c>
      <c r="Z184" s="27" t="s">
        <v>2086</v>
      </c>
    </row>
    <row r="185">
      <c r="A185" s="24" t="s">
        <v>1526</v>
      </c>
      <c r="B185" s="24" t="s">
        <v>2532</v>
      </c>
      <c r="C185" s="24" t="s">
        <v>4809</v>
      </c>
      <c r="D185" s="24" t="s">
        <v>1975</v>
      </c>
      <c r="E185" s="24" t="s">
        <v>4812</v>
      </c>
      <c r="F185" s="24" t="s">
        <v>2696</v>
      </c>
      <c r="G185" s="24" t="s">
        <v>2031</v>
      </c>
      <c r="H185" s="24" t="s">
        <v>2697</v>
      </c>
      <c r="I185" s="24" t="s">
        <v>2171</v>
      </c>
      <c r="J185" s="24" t="s">
        <v>5051</v>
      </c>
      <c r="K185" s="24" t="s">
        <v>2174</v>
      </c>
      <c r="L185" s="24" t="s">
        <v>5260</v>
      </c>
      <c r="M185" s="24" t="s">
        <v>5261</v>
      </c>
      <c r="N185" s="24" t="s">
        <v>5262</v>
      </c>
      <c r="O185" s="24" t="s">
        <v>2707</v>
      </c>
      <c r="P185" s="24" t="s">
        <v>2500</v>
      </c>
      <c r="Q185" s="24" t="s">
        <v>5267</v>
      </c>
      <c r="R185" s="37" t="str">
        <f>IF(COUNTIF(Catalogue!$A$4:$A$181,"M-NONLINEAR-COMPATIBILITY")=1,HYPERLINK("https://docs.google.com/spreadsheets/d/1BHaGJHkXxf_UfZdyTKF2zrWNFzIP4IvhaqFMj-83BjU/edit#gid=214001001&amp;range=A"&amp;(MATCH("M-NONLINEAR-COMPATIBILITY",Catalogue!$A$4:$A$181,0)+3),"M-NONLINEAR-COMPATIBILITY"),IF(COUNTIF(Catalogue!$A$4:$A$181,"M-NONLINEAR-COMPATIBILITY")=0,"MISSING CATALOGUE ID: M-NONLINEAR-COMPATIBILITY","DUPLICATE CATALOGUE ID: M-NONLINEAR-COMPATIBILITY"))</f>
        <v>M-NONLINEAR-COMPATIBILITY</v>
      </c>
      <c r="S185" s="24" t="s">
        <v>1922</v>
      </c>
      <c r="T185" s="24" t="s">
        <v>2071</v>
      </c>
      <c r="U185" s="36">
        <v>34.0</v>
      </c>
      <c r="V185" s="27" t="s">
        <v>1349</v>
      </c>
      <c r="W185" s="27" t="s">
        <v>2084</v>
      </c>
      <c r="X185" s="27" t="s">
        <v>1350</v>
      </c>
      <c r="Y185" s="27" t="s">
        <v>4822</v>
      </c>
      <c r="Z185" s="27" t="s">
        <v>2086</v>
      </c>
    </row>
    <row r="186">
      <c r="A186" s="24" t="s">
        <v>1526</v>
      </c>
      <c r="B186" s="24" t="s">
        <v>2532</v>
      </c>
      <c r="C186" s="24" t="s">
        <v>4827</v>
      </c>
      <c r="D186" s="24" t="s">
        <v>1975</v>
      </c>
      <c r="E186" s="24" t="s">
        <v>4829</v>
      </c>
      <c r="F186" s="24" t="s">
        <v>2696</v>
      </c>
      <c r="G186" s="24" t="s">
        <v>2031</v>
      </c>
      <c r="H186" s="24" t="s">
        <v>2697</v>
      </c>
      <c r="I186" s="24" t="s">
        <v>2171</v>
      </c>
      <c r="J186" s="24" t="s">
        <v>5274</v>
      </c>
      <c r="K186" s="24" t="s">
        <v>2174</v>
      </c>
      <c r="L186" s="24" t="s">
        <v>5275</v>
      </c>
      <c r="M186" s="24" t="s">
        <v>5276</v>
      </c>
      <c r="N186" s="24" t="s">
        <v>5278</v>
      </c>
      <c r="O186" s="24" t="s">
        <v>2707</v>
      </c>
      <c r="P186" s="24" t="s">
        <v>2500</v>
      </c>
      <c r="Q186" s="24" t="s">
        <v>5280</v>
      </c>
      <c r="R186" s="37" t="str">
        <f>IF(COUNTIF(Catalogue!$A$4:$A$181,"M-OUTER-STABILITY")=1,HYPERLINK("https://docs.google.com/spreadsheets/d/1BHaGJHkXxf_UfZdyTKF2zrWNFzIP4IvhaqFMj-83BjU/edit#gid=214001001&amp;range=A"&amp;(MATCH("M-OUTER-STABILITY",Catalogue!$A$4:$A$181,0)+3),"M-OUTER-STABILITY"),IF(COUNTIF(Catalogue!$A$4:$A$181,"M-OUTER-STABILITY")=0,"MISSING CATALOGUE ID: M-OUTER-STABILITY","DUPLICATE CATALOGUE ID: M-OUTER-STABILITY"))</f>
        <v>M-OUTER-STABILITY</v>
      </c>
      <c r="S186" s="24" t="s">
        <v>1922</v>
      </c>
      <c r="T186" s="24" t="s">
        <v>2071</v>
      </c>
      <c r="U186" s="36">
        <v>34.0</v>
      </c>
      <c r="V186" s="27" t="s">
        <v>1349</v>
      </c>
      <c r="W186" s="27" t="s">
        <v>2084</v>
      </c>
      <c r="X186" s="27" t="s">
        <v>1350</v>
      </c>
      <c r="Y186" s="27" t="s">
        <v>4828</v>
      </c>
      <c r="Z186" s="27" t="s">
        <v>1353</v>
      </c>
    </row>
    <row r="187">
      <c r="A187" s="24" t="s">
        <v>1526</v>
      </c>
      <c r="B187" s="24" t="s">
        <v>2532</v>
      </c>
      <c r="C187" s="24" t="s">
        <v>4839</v>
      </c>
      <c r="D187" s="24" t="s">
        <v>1975</v>
      </c>
      <c r="E187" s="24" t="s">
        <v>4842</v>
      </c>
      <c r="F187" s="24" t="s">
        <v>2696</v>
      </c>
      <c r="G187" s="24" t="s">
        <v>2031</v>
      </c>
      <c r="H187" s="24" t="s">
        <v>2697</v>
      </c>
      <c r="I187" s="24" t="s">
        <v>2171</v>
      </c>
      <c r="J187" s="24" t="s">
        <v>5293</v>
      </c>
      <c r="K187" s="24" t="s">
        <v>2174</v>
      </c>
      <c r="L187" s="24" t="s">
        <v>5295</v>
      </c>
      <c r="M187" s="24" t="s">
        <v>5296</v>
      </c>
      <c r="N187" s="24" t="s">
        <v>5297</v>
      </c>
      <c r="O187" s="24" t="s">
        <v>2707</v>
      </c>
      <c r="P187" s="24" t="s">
        <v>2500</v>
      </c>
      <c r="Q187" s="24" t="s">
        <v>5300</v>
      </c>
      <c r="R187" s="37" t="str">
        <f>IF(COUNTIF(Catalogue!$A$4:$A$181,"M-PAIRED-JACOBI")=1,HYPERLINK("https://docs.google.com/spreadsheets/d/1BHaGJHkXxf_UfZdyTKF2zrWNFzIP4IvhaqFMj-83BjU/edit#gid=214001001&amp;range=A"&amp;(MATCH("M-PAIRED-JACOBI",Catalogue!$A$4:$A$181,0)+3),"M-PAIRED-JACOBI"),IF(COUNTIF(Catalogue!$A$4:$A$181,"M-PAIRED-JACOBI")=0,"MISSING CATALOGUE ID: M-PAIRED-JACOBI","DUPLICATE CATALOGUE ID: M-PAIRED-JACOBI"))</f>
        <v>M-PAIRED-JACOBI</v>
      </c>
      <c r="S187" s="24" t="s">
        <v>1922</v>
      </c>
      <c r="T187" s="24" t="s">
        <v>2071</v>
      </c>
      <c r="U187" s="36">
        <v>34.0</v>
      </c>
      <c r="V187" s="27" t="s">
        <v>1349</v>
      </c>
      <c r="W187" s="27" t="s">
        <v>2084</v>
      </c>
      <c r="X187" s="27" t="s">
        <v>1350</v>
      </c>
      <c r="Y187" s="27" t="s">
        <v>4840</v>
      </c>
      <c r="Z187" s="27" t="s">
        <v>1353</v>
      </c>
    </row>
    <row r="188">
      <c r="A188" s="24" t="s">
        <v>1526</v>
      </c>
      <c r="B188" s="24" t="s">
        <v>2532</v>
      </c>
      <c r="C188" s="24" t="s">
        <v>4855</v>
      </c>
      <c r="D188" s="24" t="s">
        <v>1975</v>
      </c>
      <c r="E188" s="24" t="s">
        <v>4857</v>
      </c>
      <c r="F188" s="24" t="s">
        <v>2696</v>
      </c>
      <c r="G188" s="24" t="s">
        <v>2031</v>
      </c>
      <c r="H188" s="24" t="s">
        <v>2697</v>
      </c>
      <c r="I188" s="24" t="s">
        <v>2171</v>
      </c>
      <c r="J188" s="24" t="s">
        <v>1921</v>
      </c>
      <c r="K188" s="24" t="s">
        <v>2174</v>
      </c>
      <c r="L188" s="24" t="s">
        <v>5309</v>
      </c>
      <c r="M188" s="24" t="s">
        <v>5310</v>
      </c>
      <c r="N188" s="24" t="s">
        <v>5311</v>
      </c>
      <c r="O188" s="24" t="s">
        <v>2707</v>
      </c>
      <c r="P188" s="24" t="s">
        <v>2500</v>
      </c>
      <c r="Q188" s="24" t="s">
        <v>5312</v>
      </c>
      <c r="R188" s="37" t="str">
        <f>IF(COUNTIF(Catalogue!$A$4:$A$181,"M-PARTIAL-COLUMNS")=1,HYPERLINK("https://docs.google.com/spreadsheets/d/1BHaGJHkXxf_UfZdyTKF2zrWNFzIP4IvhaqFMj-83BjU/edit#gid=214001001&amp;range=A"&amp;(MATCH("M-PARTIAL-COLUMNS",Catalogue!$A$4:$A$181,0)+3),"M-PARTIAL-COLUMNS"),IF(COUNTIF(Catalogue!$A$4:$A$181,"M-PARTIAL-COLUMNS")=0,"MISSING CATALOGUE ID: M-PARTIAL-COLUMNS","DUPLICATE CATALOGUE ID: M-PARTIAL-COLUMNS"))</f>
        <v>M-PARTIAL-COLUMNS</v>
      </c>
      <c r="S188" s="24" t="s">
        <v>1922</v>
      </c>
      <c r="T188" s="24" t="s">
        <v>2071</v>
      </c>
      <c r="U188" s="36">
        <v>34.0</v>
      </c>
      <c r="V188" s="27" t="s">
        <v>1349</v>
      </c>
      <c r="W188" s="27" t="s">
        <v>2084</v>
      </c>
      <c r="X188" s="27" t="s">
        <v>1350</v>
      </c>
      <c r="Y188" s="27" t="s">
        <v>4862</v>
      </c>
      <c r="Z188" s="27" t="s">
        <v>2086</v>
      </c>
    </row>
    <row r="189">
      <c r="A189" s="24" t="s">
        <v>1526</v>
      </c>
      <c r="B189" s="24" t="s">
        <v>2532</v>
      </c>
      <c r="C189" s="24" t="s">
        <v>4871</v>
      </c>
      <c r="D189" s="24" t="s">
        <v>1975</v>
      </c>
      <c r="E189" s="24" t="s">
        <v>4873</v>
      </c>
      <c r="F189" s="24" t="s">
        <v>2696</v>
      </c>
      <c r="G189" s="24" t="s">
        <v>2031</v>
      </c>
      <c r="H189" s="24" t="s">
        <v>2697</v>
      </c>
      <c r="I189" s="24" t="s">
        <v>2171</v>
      </c>
      <c r="J189" s="24" t="s">
        <v>1921</v>
      </c>
      <c r="K189" s="24" t="s">
        <v>2174</v>
      </c>
      <c r="L189" s="24" t="s">
        <v>5314</v>
      </c>
      <c r="M189" s="24" t="s">
        <v>5315</v>
      </c>
      <c r="N189" s="24" t="s">
        <v>5317</v>
      </c>
      <c r="O189" s="24" t="s">
        <v>2707</v>
      </c>
      <c r="P189" s="24" t="s">
        <v>2500</v>
      </c>
      <c r="Q189" s="24" t="s">
        <v>4876</v>
      </c>
      <c r="R189" s="37" t="str">
        <f>IF(COUNTIF(Catalogue!$A$4:$A$181,"M-PHASE-PENCIL")=1,HYPERLINK("https://docs.google.com/spreadsheets/d/1BHaGJHkXxf_UfZdyTKF2zrWNFzIP4IvhaqFMj-83BjU/edit#gid=214001001&amp;range=A"&amp;(MATCH("M-PHASE-PENCIL",Catalogue!$A$4:$A$181,0)+3),"M-PHASE-PENCIL"),IF(COUNTIF(Catalogue!$A$4:$A$181,"M-PHASE-PENCIL")=0,"MISSING CATALOGUE ID: M-PHASE-PENCIL","DUPLICATE CATALOGUE ID: M-PHASE-PENCIL"))</f>
        <v>M-PHASE-PENCIL</v>
      </c>
      <c r="S189" s="24" t="s">
        <v>1922</v>
      </c>
      <c r="T189" s="24" t="s">
        <v>2071</v>
      </c>
      <c r="U189" s="36">
        <v>34.0</v>
      </c>
      <c r="V189" s="27" t="s">
        <v>1349</v>
      </c>
      <c r="W189" s="27" t="s">
        <v>2084</v>
      </c>
      <c r="X189" s="27" t="s">
        <v>1350</v>
      </c>
      <c r="Y189" s="27" t="s">
        <v>4878</v>
      </c>
      <c r="Z189" s="27" t="s">
        <v>2086</v>
      </c>
    </row>
    <row r="190">
      <c r="A190" s="24" t="s">
        <v>1526</v>
      </c>
      <c r="B190" s="24" t="s">
        <v>2532</v>
      </c>
      <c r="C190" s="24" t="s">
        <v>4881</v>
      </c>
      <c r="D190" s="24" t="s">
        <v>1975</v>
      </c>
      <c r="E190" s="24" t="s">
        <v>4883</v>
      </c>
      <c r="F190" s="24" t="s">
        <v>4663</v>
      </c>
      <c r="G190" s="24" t="s">
        <v>2031</v>
      </c>
      <c r="H190" s="24" t="s">
        <v>5113</v>
      </c>
      <c r="I190" s="24" t="s">
        <v>2171</v>
      </c>
      <c r="J190" s="24" t="s">
        <v>1921</v>
      </c>
      <c r="K190" s="24" t="s">
        <v>2174</v>
      </c>
      <c r="L190" s="24" t="s">
        <v>5323</v>
      </c>
      <c r="M190" s="24" t="s">
        <v>5324</v>
      </c>
      <c r="N190" s="24" t="s">
        <v>5325</v>
      </c>
      <c r="O190" s="24" t="s">
        <v>4670</v>
      </c>
      <c r="P190" s="24" t="s">
        <v>2500</v>
      </c>
      <c r="Q190" s="24" t="s">
        <v>4889</v>
      </c>
      <c r="R190" s="37" t="str">
        <f>IF(COUNTIF(Catalogue!$A$4:$A$181,"M-QUADRATIC-FEEDBACK")=1,HYPERLINK("https://docs.google.com/spreadsheets/d/1BHaGJHkXxf_UfZdyTKF2zrWNFzIP4IvhaqFMj-83BjU/edit#gid=214001001&amp;range=A"&amp;(MATCH("M-QUADRATIC-FEEDBACK",Catalogue!$A$4:$A$181,0)+3),"M-QUADRATIC-FEEDBACK"),IF(COUNTIF(Catalogue!$A$4:$A$181,"M-QUADRATIC-FEEDBACK")=0,"MISSING CATALOGUE ID: M-QUADRATIC-FEEDBACK","DUPLICATE CATALOGUE ID: M-QUADRATIC-FEEDBACK"))</f>
        <v>M-QUADRATIC-FEEDBACK</v>
      </c>
      <c r="S190" s="24" t="s">
        <v>1922</v>
      </c>
      <c r="T190" s="24" t="s">
        <v>2071</v>
      </c>
      <c r="U190" s="36">
        <v>34.0</v>
      </c>
      <c r="V190" s="27" t="s">
        <v>1349</v>
      </c>
      <c r="W190" s="27" t="s">
        <v>2084</v>
      </c>
      <c r="X190" s="27" t="s">
        <v>1350</v>
      </c>
      <c r="Y190" s="27" t="s">
        <v>4892</v>
      </c>
      <c r="Z190" s="27" t="s">
        <v>2086</v>
      </c>
    </row>
    <row r="191">
      <c r="A191" s="24" t="s">
        <v>1526</v>
      </c>
      <c r="B191" s="24" t="s">
        <v>2532</v>
      </c>
      <c r="C191" s="24" t="s">
        <v>4900</v>
      </c>
      <c r="D191" s="24" t="s">
        <v>1975</v>
      </c>
      <c r="E191" s="24" t="s">
        <v>4907</v>
      </c>
      <c r="F191" s="24" t="s">
        <v>2696</v>
      </c>
      <c r="G191" s="24" t="s">
        <v>2031</v>
      </c>
      <c r="H191" s="24" t="s">
        <v>2697</v>
      </c>
      <c r="I191" s="24" t="s">
        <v>2171</v>
      </c>
      <c r="J191" s="27" t="s">
        <v>5332</v>
      </c>
      <c r="K191" s="27" t="s">
        <v>5333</v>
      </c>
      <c r="L191" s="27" t="s">
        <v>5335</v>
      </c>
      <c r="M191" s="24" t="s">
        <v>5336</v>
      </c>
      <c r="N191" s="27" t="s">
        <v>5340</v>
      </c>
      <c r="O191" s="24" t="s">
        <v>2707</v>
      </c>
      <c r="P191" s="24" t="s">
        <v>2500</v>
      </c>
      <c r="Q191" s="27" t="s">
        <v>5342</v>
      </c>
      <c r="R191" s="37" t="str">
        <f>IF(COUNTIF(Catalogue!$A$4:$A$181,"M-SCAN-DIMENSION")=1,HYPERLINK("https://docs.google.com/spreadsheets/d/1BHaGJHkXxf_UfZdyTKF2zrWNFzIP4IvhaqFMj-83BjU/edit#gid=214001001&amp;range=A"&amp;(MATCH("M-SCAN-DIMENSION",Catalogue!$A$4:$A$181,0)+3),"M-SCAN-DIMENSION"),IF(COUNTIF(Catalogue!$A$4:$A$181,"M-SCAN-DIMENSION")=0,"MISSING CATALOGUE ID: M-SCAN-DIMENSION","DUPLICATE CATALOGUE ID: M-SCAN-DIMENSION"))</f>
        <v>M-SCAN-DIMENSION</v>
      </c>
      <c r="S191" s="24" t="s">
        <v>1922</v>
      </c>
      <c r="T191" s="24" t="s">
        <v>2071</v>
      </c>
      <c r="U191" s="36">
        <v>34.0</v>
      </c>
      <c r="V191" s="27" t="s">
        <v>1349</v>
      </c>
      <c r="W191" s="27" t="s">
        <v>2084</v>
      </c>
      <c r="X191" s="27" t="s">
        <v>1350</v>
      </c>
      <c r="Y191" s="27" t="s">
        <v>4906</v>
      </c>
      <c r="Z191" s="27" t="s">
        <v>1353</v>
      </c>
    </row>
    <row r="192">
      <c r="A192" s="24" t="s">
        <v>1526</v>
      </c>
      <c r="B192" s="24" t="s">
        <v>2532</v>
      </c>
      <c r="C192" s="24" t="s">
        <v>4947</v>
      </c>
      <c r="D192" s="24" t="s">
        <v>1975</v>
      </c>
      <c r="E192" s="24" t="s">
        <v>4949</v>
      </c>
      <c r="F192" s="24" t="s">
        <v>4663</v>
      </c>
      <c r="G192" s="24" t="s">
        <v>2031</v>
      </c>
      <c r="H192" s="24" t="s">
        <v>5113</v>
      </c>
      <c r="I192" s="24" t="s">
        <v>2171</v>
      </c>
      <c r="J192" s="24" t="s">
        <v>1921</v>
      </c>
      <c r="K192" s="24" t="s">
        <v>2174</v>
      </c>
      <c r="L192" s="24" t="s">
        <v>5353</v>
      </c>
      <c r="M192" s="24" t="s">
        <v>5355</v>
      </c>
      <c r="N192" s="24" t="s">
        <v>5356</v>
      </c>
      <c r="O192" s="24" t="s">
        <v>4670</v>
      </c>
      <c r="P192" s="24" t="s">
        <v>2500</v>
      </c>
      <c r="Q192" s="24" t="s">
        <v>4951</v>
      </c>
      <c r="R192" s="37" t="str">
        <f>IF(COUNTIF(Catalogue!$A$4:$A$181,"M-SPECTRAL-FEEDBACK")=1,HYPERLINK("https://docs.google.com/spreadsheets/d/1BHaGJHkXxf_UfZdyTKF2zrWNFzIP4IvhaqFMj-83BjU/edit#gid=214001001&amp;range=A"&amp;(MATCH("M-SPECTRAL-FEEDBACK",Catalogue!$A$4:$A$181,0)+3),"M-SPECTRAL-FEEDBACK"),IF(COUNTIF(Catalogue!$A$4:$A$181,"M-SPECTRAL-FEEDBACK")=0,"MISSING CATALOGUE ID: M-SPECTRAL-FEEDBACK","DUPLICATE CATALOGUE ID: M-SPECTRAL-FEEDBACK"))</f>
        <v>M-SPECTRAL-FEEDBACK</v>
      </c>
      <c r="S192" s="24" t="s">
        <v>1922</v>
      </c>
      <c r="T192" s="24" t="s">
        <v>2071</v>
      </c>
      <c r="U192" s="36">
        <v>34.0</v>
      </c>
      <c r="V192" s="27" t="s">
        <v>1349</v>
      </c>
      <c r="W192" s="27" t="s">
        <v>2084</v>
      </c>
      <c r="X192" s="27" t="s">
        <v>1350</v>
      </c>
      <c r="Y192" s="27" t="s">
        <v>4952</v>
      </c>
      <c r="Z192" s="27" t="s">
        <v>2086</v>
      </c>
    </row>
    <row r="193">
      <c r="A193" s="24" t="s">
        <v>1526</v>
      </c>
      <c r="B193" s="24" t="s">
        <v>2532</v>
      </c>
      <c r="C193" s="24" t="s">
        <v>699</v>
      </c>
      <c r="D193" s="24" t="s">
        <v>2190</v>
      </c>
      <c r="E193" s="24" t="s">
        <v>871</v>
      </c>
      <c r="F193" s="24" t="s">
        <v>2696</v>
      </c>
      <c r="G193" s="24" t="s">
        <v>2191</v>
      </c>
      <c r="H193" s="24" t="s">
        <v>2697</v>
      </c>
      <c r="I193" s="24" t="s">
        <v>875</v>
      </c>
      <c r="J193" s="24" t="s">
        <v>35</v>
      </c>
      <c r="K193" s="27" t="s">
        <v>5367</v>
      </c>
      <c r="L193" s="27" t="s">
        <v>872</v>
      </c>
      <c r="M193" s="24" t="s">
        <v>1945</v>
      </c>
      <c r="N193" s="27" t="s">
        <v>5371</v>
      </c>
      <c r="O193" s="24" t="s">
        <v>2707</v>
      </c>
      <c r="P193" s="24" t="s">
        <v>2500</v>
      </c>
      <c r="Q193" s="27" t="s">
        <v>5372</v>
      </c>
      <c r="R193" s="24" t="s">
        <v>5374</v>
      </c>
      <c r="S193" s="24" t="s">
        <v>875</v>
      </c>
      <c r="T193" s="24" t="s">
        <v>2071</v>
      </c>
      <c r="U193" s="36">
        <v>34.0</v>
      </c>
      <c r="V193" s="27" t="s">
        <v>1349</v>
      </c>
      <c r="W193" s="27" t="s">
        <v>35</v>
      </c>
      <c r="X193" s="27" t="s">
        <v>1350</v>
      </c>
      <c r="Y193" s="27" t="s">
        <v>5363</v>
      </c>
      <c r="Z193" s="27" t="s">
        <v>1353</v>
      </c>
    </row>
    <row r="194">
      <c r="A194" s="33" t="s">
        <v>4407</v>
      </c>
      <c r="B194" s="24" t="s">
        <v>1911</v>
      </c>
      <c r="C194" s="24" t="s">
        <v>471</v>
      </c>
      <c r="D194" s="24" t="s">
        <v>1975</v>
      </c>
      <c r="E194" s="24" t="s">
        <v>2911</v>
      </c>
      <c r="F194" s="24" t="s">
        <v>4409</v>
      </c>
      <c r="G194" s="24" t="s">
        <v>1978</v>
      </c>
      <c r="H194" s="24" t="s">
        <v>4410</v>
      </c>
      <c r="I194" s="27" t="s">
        <v>5378</v>
      </c>
      <c r="J194" s="27" t="s">
        <v>5380</v>
      </c>
      <c r="K194" s="27" t="s">
        <v>5381</v>
      </c>
      <c r="L194" s="27" t="s">
        <v>5383</v>
      </c>
      <c r="M194" s="24" t="s">
        <v>5384</v>
      </c>
      <c r="N194" s="27" t="s">
        <v>5387</v>
      </c>
      <c r="O194" s="27" t="s">
        <v>5388</v>
      </c>
      <c r="P194" s="27" t="s">
        <v>5389</v>
      </c>
      <c r="Q194" s="27" t="s">
        <v>5391</v>
      </c>
      <c r="R194" s="37" t="str">
        <f>IF(COUNTIF(Catalogue!$A$4:$A$181,"F132")=1,HYPERLINK("https://docs.google.com/spreadsheets/d/1BHaGJHkXxf_UfZdyTKF2zrWNFzIP4IvhaqFMj-83BjU/edit#gid=214001001&amp;range=A"&amp;(MATCH("F132",Catalogue!$A$4:$A$181,0)+3),"F132"),IF(COUNTIF(Catalogue!$A$4:$A$181,"F132")=0,"MISSING CATALOGUE ID: F132","DUPLICATE CATALOGUE ID: F132"))</f>
        <v>F132</v>
      </c>
      <c r="S194" s="24" t="s">
        <v>5396</v>
      </c>
      <c r="T194" s="27" t="s">
        <v>5398</v>
      </c>
      <c r="U194" s="36">
        <v>15.0</v>
      </c>
      <c r="V194" s="27" t="s">
        <v>1410</v>
      </c>
      <c r="W194" s="27" t="s">
        <v>2084</v>
      </c>
      <c r="X194" s="27" t="s">
        <v>1329</v>
      </c>
      <c r="Y194" s="27" t="s">
        <v>1412</v>
      </c>
      <c r="Z194" s="27" t="s">
        <v>1413</v>
      </c>
    </row>
    <row r="195">
      <c r="A195" s="33" t="s">
        <v>4407</v>
      </c>
      <c r="B195" s="24" t="s">
        <v>2358</v>
      </c>
      <c r="C195" s="24" t="s">
        <v>2869</v>
      </c>
      <c r="D195" s="24" t="s">
        <v>1975</v>
      </c>
      <c r="E195" s="24" t="s">
        <v>2872</v>
      </c>
      <c r="F195" s="24" t="s">
        <v>4409</v>
      </c>
      <c r="G195" s="24" t="s">
        <v>2031</v>
      </c>
      <c r="H195" s="24" t="s">
        <v>2361</v>
      </c>
      <c r="I195" s="24" t="s">
        <v>5401</v>
      </c>
      <c r="J195" s="24" t="s">
        <v>2874</v>
      </c>
      <c r="K195" s="24" t="s">
        <v>2174</v>
      </c>
      <c r="L195" s="24" t="s">
        <v>5402</v>
      </c>
      <c r="M195" s="24" t="s">
        <v>5403</v>
      </c>
      <c r="N195" s="24" t="s">
        <v>5404</v>
      </c>
      <c r="O195" s="24" t="s">
        <v>4458</v>
      </c>
      <c r="P195" s="24" t="s">
        <v>4459</v>
      </c>
      <c r="Q195" s="24" t="s">
        <v>5406</v>
      </c>
      <c r="R195" s="37" t="str">
        <f>IF(COUNTIF(Catalogue!$A$4:$A$181,"ALG-055")=1,HYPERLINK("https://docs.google.com/spreadsheets/d/1BHaGJHkXxf_UfZdyTKF2zrWNFzIP4IvhaqFMj-83BjU/edit#gid=214001001&amp;range=A"&amp;(MATCH("ALG-055",Catalogue!$A$4:$A$181,0)+3),"ALG-055"),IF(COUNTIF(Catalogue!$A$4:$A$181,"ALG-055")=0,"MISSING CATALOGUE ID: ALG-055","DUPLICATE CATALOGUE ID: ALG-055"))</f>
        <v>ALG-055</v>
      </c>
      <c r="S195" s="24" t="s">
        <v>5418</v>
      </c>
      <c r="T195" s="24" t="s">
        <v>2071</v>
      </c>
      <c r="U195" s="36">
        <v>15.0</v>
      </c>
      <c r="V195" s="27" t="s">
        <v>1410</v>
      </c>
      <c r="W195" s="27" t="s">
        <v>2084</v>
      </c>
      <c r="X195" s="27" t="s">
        <v>2657</v>
      </c>
      <c r="Y195" s="27" t="s">
        <v>1412</v>
      </c>
      <c r="Z195" s="27" t="s">
        <v>1413</v>
      </c>
    </row>
    <row r="196">
      <c r="A196" s="33" t="s">
        <v>1973</v>
      </c>
      <c r="B196" s="24" t="s">
        <v>5424</v>
      </c>
      <c r="C196" s="24" t="s">
        <v>2089</v>
      </c>
      <c r="D196" s="24" t="s">
        <v>1975</v>
      </c>
      <c r="E196" s="24" t="s">
        <v>2093</v>
      </c>
      <c r="F196" s="24" t="s">
        <v>1976</v>
      </c>
      <c r="G196" s="24" t="s">
        <v>2031</v>
      </c>
      <c r="H196" s="24" t="s">
        <v>5426</v>
      </c>
      <c r="I196" s="27" t="s">
        <v>5428</v>
      </c>
      <c r="J196" s="24" t="s">
        <v>2098</v>
      </c>
      <c r="K196" s="27" t="s">
        <v>2726</v>
      </c>
      <c r="L196" s="24" t="s">
        <v>5432</v>
      </c>
      <c r="M196" s="24" t="s">
        <v>5433</v>
      </c>
      <c r="N196" s="24" t="s">
        <v>5434</v>
      </c>
      <c r="O196" s="27" t="s">
        <v>2731</v>
      </c>
      <c r="P196" s="27" t="s">
        <v>5437</v>
      </c>
      <c r="Q196" s="27" t="s">
        <v>5438</v>
      </c>
      <c r="R196" s="37" t="str">
        <f>IF(COUNTIF(Catalogue!$A$4:$A$181,"ALG-CLASSICAL-RS-INPUTS")=1,HYPERLINK("https://docs.google.com/spreadsheets/d/1BHaGJHkXxf_UfZdyTKF2zrWNFzIP4IvhaqFMj-83BjU/edit#gid=214001001&amp;range=A"&amp;(MATCH("ALG-CLASSICAL-RS-INPUTS",Catalogue!$A$4:$A$181,0)+3),"ALG-CLASSICAL-RS-INPUTS"),IF(COUNTIF(Catalogue!$A$4:$A$181,"ALG-CLASSICAL-RS-INPUTS")=0,"MISSING CATALOGUE ID: ALG-CLASSICAL-RS-INPUTS","DUPLICATE CATALOGUE ID: ALG-CLASSICAL-RS-INPUTS"))</f>
        <v>ALG-CLASSICAL-RS-INPUTS</v>
      </c>
      <c r="S196" s="24" t="s">
        <v>5441</v>
      </c>
      <c r="T196" s="27" t="s">
        <v>2487</v>
      </c>
      <c r="U196" s="36">
        <v>12.0</v>
      </c>
      <c r="V196" s="27" t="s">
        <v>2105</v>
      </c>
      <c r="W196" s="27" t="s">
        <v>2084</v>
      </c>
      <c r="X196" s="27" t="s">
        <v>1290</v>
      </c>
      <c r="Y196" s="27" t="s">
        <v>2106</v>
      </c>
      <c r="Z196" s="27" t="s">
        <v>2107</v>
      </c>
    </row>
    <row r="197">
      <c r="A197" s="33" t="s">
        <v>1973</v>
      </c>
      <c r="B197" s="24" t="s">
        <v>5424</v>
      </c>
      <c r="C197" s="24" t="s">
        <v>2119</v>
      </c>
      <c r="D197" s="24" t="s">
        <v>1975</v>
      </c>
      <c r="E197" s="24" t="s">
        <v>2121</v>
      </c>
      <c r="F197" s="24" t="s">
        <v>1976</v>
      </c>
      <c r="G197" s="24" t="s">
        <v>2031</v>
      </c>
      <c r="H197" s="24" t="s">
        <v>5426</v>
      </c>
      <c r="I197" s="24" t="s">
        <v>5445</v>
      </c>
      <c r="J197" s="24" t="s">
        <v>5446</v>
      </c>
      <c r="K197" s="24" t="s">
        <v>2174</v>
      </c>
      <c r="L197" s="24" t="s">
        <v>5448</v>
      </c>
      <c r="M197" s="24" t="s">
        <v>5449</v>
      </c>
      <c r="N197" s="24" t="s">
        <v>5450</v>
      </c>
      <c r="O197" s="24" t="s">
        <v>2752</v>
      </c>
      <c r="P197" s="24" t="s">
        <v>2329</v>
      </c>
      <c r="Q197" s="24" t="s">
        <v>5452</v>
      </c>
      <c r="R197" s="37" t="str">
        <f>IF(COUNTIF(Catalogue!$A$4:$A$181,"ALG-CYCLOTOMIC-ORBIT")=1,HYPERLINK("https://docs.google.com/spreadsheets/d/1BHaGJHkXxf_UfZdyTKF2zrWNFzIP4IvhaqFMj-83BjU/edit#gid=214001001&amp;range=A"&amp;(MATCH("ALG-CYCLOTOMIC-ORBIT",Catalogue!$A$4:$A$181,0)+3),"ALG-CYCLOTOMIC-ORBIT"),IF(COUNTIF(Catalogue!$A$4:$A$181,"ALG-CYCLOTOMIC-ORBIT")=0,"MISSING CATALOGUE ID: ALG-CYCLOTOMIC-ORBIT","DUPLICATE CATALOGUE ID: ALG-CYCLOTOMIC-ORBIT"))</f>
        <v>ALG-CYCLOTOMIC-ORBIT</v>
      </c>
      <c r="S197" s="24" t="s">
        <v>5454</v>
      </c>
      <c r="T197" s="24" t="s">
        <v>2071</v>
      </c>
      <c r="U197" s="36">
        <v>12.0</v>
      </c>
      <c r="V197" s="27" t="s">
        <v>2105</v>
      </c>
      <c r="W197" s="27" t="s">
        <v>2084</v>
      </c>
      <c r="X197" s="27" t="s">
        <v>1290</v>
      </c>
      <c r="Y197" s="27" t="s">
        <v>2106</v>
      </c>
      <c r="Z197" s="27" t="s">
        <v>2107</v>
      </c>
    </row>
    <row r="198">
      <c r="A198" s="33" t="s">
        <v>2257</v>
      </c>
      <c r="B198" s="24" t="s">
        <v>2532</v>
      </c>
      <c r="C198" s="24" t="s">
        <v>722</v>
      </c>
      <c r="D198" s="24" t="s">
        <v>1975</v>
      </c>
      <c r="E198" s="24" t="s">
        <v>2478</v>
      </c>
      <c r="F198" s="24" t="s">
        <v>2258</v>
      </c>
      <c r="G198" s="24" t="s">
        <v>2031</v>
      </c>
      <c r="H198" s="24" t="s">
        <v>4374</v>
      </c>
      <c r="I198" s="27" t="s">
        <v>5459</v>
      </c>
      <c r="J198" s="27" t="s">
        <v>5461</v>
      </c>
      <c r="K198" s="27" t="s">
        <v>5464</v>
      </c>
      <c r="L198" s="27" t="s">
        <v>5465</v>
      </c>
      <c r="M198" s="27" t="s">
        <v>5466</v>
      </c>
      <c r="N198" s="27" t="s">
        <v>5467</v>
      </c>
      <c r="O198" s="27" t="s">
        <v>4364</v>
      </c>
      <c r="P198" s="27" t="s">
        <v>4367</v>
      </c>
      <c r="Q198" s="27" t="s">
        <v>5470</v>
      </c>
      <c r="R198" s="37" t="str">
        <f>IF(COUNTIF(Catalogue!$A$4:$A$181,"C03")=1,HYPERLINK("https://docs.google.com/spreadsheets/d/1BHaGJHkXxf_UfZdyTKF2zrWNFzIP4IvhaqFMj-83BjU/edit#gid=214001001&amp;range=A"&amp;(MATCH("C03",Catalogue!$A$4:$A$181,0)+3),"C03"),IF(COUNTIF(Catalogue!$A$4:$A$181,"C03")=0,"MISSING CATALOGUE ID: C03","DUPLICATE CATALOGUE ID: C03"))</f>
        <v>C03</v>
      </c>
      <c r="S198" s="24" t="s">
        <v>5478</v>
      </c>
      <c r="T198" s="27" t="s">
        <v>5479</v>
      </c>
      <c r="U198" s="36">
        <v>12.0</v>
      </c>
      <c r="V198" s="27" t="s">
        <v>2105</v>
      </c>
      <c r="W198" s="27" t="s">
        <v>2084</v>
      </c>
      <c r="X198" s="27" t="s">
        <v>1290</v>
      </c>
      <c r="Y198" s="27" t="s">
        <v>2106</v>
      </c>
      <c r="Z198" s="27" t="s">
        <v>2107</v>
      </c>
    </row>
    <row r="199">
      <c r="A199" s="33" t="s">
        <v>4407</v>
      </c>
      <c r="B199" s="24" t="s">
        <v>5424</v>
      </c>
      <c r="C199" s="24" t="s">
        <v>2850</v>
      </c>
      <c r="D199" s="24" t="s">
        <v>1975</v>
      </c>
      <c r="E199" s="24" t="s">
        <v>2854</v>
      </c>
      <c r="F199" s="24" t="s">
        <v>4409</v>
      </c>
      <c r="G199" s="24" t="s">
        <v>2031</v>
      </c>
      <c r="H199" s="24" t="s">
        <v>5426</v>
      </c>
      <c r="I199" s="24" t="s">
        <v>5487</v>
      </c>
      <c r="J199" s="24" t="s">
        <v>5489</v>
      </c>
      <c r="K199" s="24" t="s">
        <v>2174</v>
      </c>
      <c r="L199" s="27" t="s">
        <v>5496</v>
      </c>
      <c r="M199" s="24" t="s">
        <v>5498</v>
      </c>
      <c r="N199" s="27" t="s">
        <v>5500</v>
      </c>
      <c r="O199" s="24" t="s">
        <v>4458</v>
      </c>
      <c r="P199" s="24" t="s">
        <v>4459</v>
      </c>
      <c r="Q199" s="27" t="s">
        <v>5504</v>
      </c>
      <c r="R199" s="37" t="str">
        <f>IF(COUNTIF(Catalogue!$A$4:$A$181,"ALG-028")=1,HYPERLINK("https://docs.google.com/spreadsheets/d/1BHaGJHkXxf_UfZdyTKF2zrWNFzIP4IvhaqFMj-83BjU/edit#gid=214001001&amp;range=A"&amp;(MATCH("ALG-028",Catalogue!$A$4:$A$181,0)+3),"ALG-028"),IF(COUNTIF(Catalogue!$A$4:$A$181,"ALG-028")=0,"MISSING CATALOGUE ID: ALG-028","DUPLICATE CATALOGUE ID: ALG-028"))</f>
        <v>ALG-028</v>
      </c>
      <c r="S199" s="24" t="s">
        <v>5518</v>
      </c>
      <c r="T199" s="24" t="s">
        <v>2071</v>
      </c>
      <c r="U199" s="36">
        <v>12.0</v>
      </c>
      <c r="V199" s="27" t="s">
        <v>2865</v>
      </c>
      <c r="W199" s="27" t="s">
        <v>2084</v>
      </c>
      <c r="X199" s="27" t="s">
        <v>1290</v>
      </c>
      <c r="Y199" s="27" t="s">
        <v>2868</v>
      </c>
      <c r="Z199" s="27" t="s">
        <v>2086</v>
      </c>
    </row>
    <row r="200">
      <c r="A200" s="33" t="s">
        <v>4407</v>
      </c>
      <c r="B200" s="24" t="s">
        <v>5424</v>
      </c>
      <c r="C200" s="24" t="s">
        <v>2899</v>
      </c>
      <c r="D200" s="24" t="s">
        <v>1975</v>
      </c>
      <c r="E200" s="24" t="s">
        <v>2903</v>
      </c>
      <c r="F200" s="24" t="s">
        <v>4409</v>
      </c>
      <c r="G200" s="24" t="s">
        <v>2031</v>
      </c>
      <c r="H200" s="24" t="s">
        <v>5426</v>
      </c>
      <c r="I200" s="24" t="s">
        <v>5522</v>
      </c>
      <c r="J200" s="27" t="s">
        <v>5525</v>
      </c>
      <c r="K200" s="24" t="s">
        <v>2174</v>
      </c>
      <c r="L200" s="24" t="s">
        <v>5527</v>
      </c>
      <c r="M200" s="24" t="s">
        <v>5528</v>
      </c>
      <c r="N200" s="27" t="s">
        <v>5529</v>
      </c>
      <c r="O200" s="27" t="s">
        <v>5531</v>
      </c>
      <c r="P200" s="24" t="s">
        <v>4459</v>
      </c>
      <c r="Q200" s="27" t="s">
        <v>5533</v>
      </c>
      <c r="R200" s="37" t="str">
        <f>IF(COUNTIF(Catalogue!$A$4:$A$181,"ALG-080")=1,HYPERLINK("https://docs.google.com/spreadsheets/d/1BHaGJHkXxf_UfZdyTKF2zrWNFzIP4IvhaqFMj-83BjU/edit#gid=214001001&amp;range=A"&amp;(MATCH("ALG-080",Catalogue!$A$4:$A$181,0)+3),"ALG-080"),IF(COUNTIF(Catalogue!$A$4:$A$181,"ALG-080")=0,"MISSING CATALOGUE ID: ALG-080","DUPLICATE CATALOGUE ID: ALG-080"))</f>
        <v>ALG-080</v>
      </c>
      <c r="S200" s="24" t="s">
        <v>5542</v>
      </c>
      <c r="T200" s="27" t="s">
        <v>5543</v>
      </c>
      <c r="U200" s="36">
        <v>12.0</v>
      </c>
      <c r="V200" s="27" t="s">
        <v>2865</v>
      </c>
      <c r="W200" s="27" t="s">
        <v>2084</v>
      </c>
      <c r="X200" s="27" t="s">
        <v>1290</v>
      </c>
      <c r="Y200" s="27" t="s">
        <v>2909</v>
      </c>
      <c r="Z200" s="27" t="s">
        <v>2086</v>
      </c>
    </row>
    <row r="201">
      <c r="A201" s="24" t="s">
        <v>1526</v>
      </c>
      <c r="B201" s="24" t="s">
        <v>5424</v>
      </c>
      <c r="C201" s="24" t="s">
        <v>3602</v>
      </c>
      <c r="D201" s="24" t="s">
        <v>1975</v>
      </c>
      <c r="E201" s="24" t="s">
        <v>3606</v>
      </c>
      <c r="F201" s="24" t="s">
        <v>2030</v>
      </c>
      <c r="G201" s="24" t="s">
        <v>2031</v>
      </c>
      <c r="H201" s="24" t="s">
        <v>5426</v>
      </c>
      <c r="I201" s="24" t="s">
        <v>5547</v>
      </c>
      <c r="J201" s="24" t="s">
        <v>3607</v>
      </c>
      <c r="K201" s="24" t="s">
        <v>2174</v>
      </c>
      <c r="L201" s="24" t="s">
        <v>5548</v>
      </c>
      <c r="M201" s="24" t="s">
        <v>5549</v>
      </c>
      <c r="N201" s="24" t="s">
        <v>5550</v>
      </c>
      <c r="O201" s="24" t="s">
        <v>2642</v>
      </c>
      <c r="P201" s="24" t="s">
        <v>2056</v>
      </c>
      <c r="Q201" s="24" t="s">
        <v>5586</v>
      </c>
      <c r="R201" s="37" t="str">
        <f>IF(COUNTIF(Catalogue!$A$4:$A$181,"ALG-024")=1,HYPERLINK("https://docs.google.com/spreadsheets/d/1BHaGJHkXxf_UfZdyTKF2zrWNFzIP4IvhaqFMj-83BjU/edit#gid=214001001&amp;range=A"&amp;(MATCH("ALG-024",Catalogue!$A$4:$A$181,0)+3),"ALG-024"),IF(COUNTIF(Catalogue!$A$4:$A$181,"ALG-024")=0,"MISSING CATALOGUE ID: ALG-024","DUPLICATE CATALOGUE ID: ALG-024"))</f>
        <v>ALG-024</v>
      </c>
      <c r="S201" s="24" t="s">
        <v>5598</v>
      </c>
      <c r="T201" s="24" t="s">
        <v>2071</v>
      </c>
      <c r="U201" s="36">
        <v>12.0</v>
      </c>
      <c r="V201" s="27" t="s">
        <v>2865</v>
      </c>
      <c r="W201" s="27" t="s">
        <v>2084</v>
      </c>
      <c r="X201" s="27" t="s">
        <v>1290</v>
      </c>
      <c r="Y201" s="27" t="s">
        <v>3625</v>
      </c>
      <c r="Z201" s="27" t="s">
        <v>2086</v>
      </c>
    </row>
    <row r="202">
      <c r="A202" s="24" t="s">
        <v>1526</v>
      </c>
      <c r="B202" s="24" t="s">
        <v>5424</v>
      </c>
      <c r="C202" s="24" t="s">
        <v>3640</v>
      </c>
      <c r="D202" s="24" t="s">
        <v>1975</v>
      </c>
      <c r="E202" s="24" t="s">
        <v>3643</v>
      </c>
      <c r="F202" s="24" t="s">
        <v>2030</v>
      </c>
      <c r="G202" s="24" t="s">
        <v>2031</v>
      </c>
      <c r="H202" s="24" t="s">
        <v>5426</v>
      </c>
      <c r="I202" s="24" t="s">
        <v>5605</v>
      </c>
      <c r="J202" s="24" t="s">
        <v>5606</v>
      </c>
      <c r="K202" s="24" t="s">
        <v>2174</v>
      </c>
      <c r="L202" s="24" t="s">
        <v>5607</v>
      </c>
      <c r="M202" s="24" t="s">
        <v>5608</v>
      </c>
      <c r="N202" s="24" t="s">
        <v>5609</v>
      </c>
      <c r="O202" s="24" t="s">
        <v>2642</v>
      </c>
      <c r="P202" s="24" t="s">
        <v>2056</v>
      </c>
      <c r="Q202" s="24" t="s">
        <v>5611</v>
      </c>
      <c r="R202" s="37" t="str">
        <f>IF(COUNTIF(Catalogue!$A$4:$A$181,"ALG-027")=1,HYPERLINK("https://docs.google.com/spreadsheets/d/1BHaGJHkXxf_UfZdyTKF2zrWNFzIP4IvhaqFMj-83BjU/edit#gid=214001001&amp;range=A"&amp;(MATCH("ALG-027",Catalogue!$A$4:$A$181,0)+3),"ALG-027"),IF(COUNTIF(Catalogue!$A$4:$A$181,"ALG-027")=0,"MISSING CATALOGUE ID: ALG-027","DUPLICATE CATALOGUE ID: ALG-027"))</f>
        <v>ALG-027</v>
      </c>
      <c r="S202" s="24" t="s">
        <v>5620</v>
      </c>
      <c r="T202" s="24" t="s">
        <v>2071</v>
      </c>
      <c r="U202" s="36">
        <v>12.0</v>
      </c>
      <c r="V202" s="27" t="s">
        <v>2865</v>
      </c>
      <c r="W202" s="27" t="s">
        <v>2084</v>
      </c>
      <c r="X202" s="27" t="s">
        <v>1290</v>
      </c>
      <c r="Y202" s="27" t="s">
        <v>3647</v>
      </c>
      <c r="Z202" s="27" t="s">
        <v>2086</v>
      </c>
    </row>
    <row r="203">
      <c r="A203" s="24" t="s">
        <v>1526</v>
      </c>
      <c r="B203" s="24" t="s">
        <v>5424</v>
      </c>
      <c r="C203" s="24" t="s">
        <v>3723</v>
      </c>
      <c r="D203" s="24" t="s">
        <v>1975</v>
      </c>
      <c r="E203" s="24" t="s">
        <v>3726</v>
      </c>
      <c r="F203" s="24" t="s">
        <v>2030</v>
      </c>
      <c r="G203" s="24" t="s">
        <v>2031</v>
      </c>
      <c r="H203" s="24" t="s">
        <v>5426</v>
      </c>
      <c r="I203" s="24" t="s">
        <v>5625</v>
      </c>
      <c r="J203" s="24" t="s">
        <v>3727</v>
      </c>
      <c r="K203" s="24" t="s">
        <v>2174</v>
      </c>
      <c r="L203" s="24" t="s">
        <v>5627</v>
      </c>
      <c r="M203" s="24" t="s">
        <v>5628</v>
      </c>
      <c r="N203" s="24" t="s">
        <v>5629</v>
      </c>
      <c r="O203" s="24" t="s">
        <v>2642</v>
      </c>
      <c r="P203" s="24" t="s">
        <v>2056</v>
      </c>
      <c r="Q203" s="24" t="s">
        <v>5631</v>
      </c>
      <c r="R203" s="37" t="str">
        <f>IF(COUNTIF(Catalogue!$A$4:$A$181,"ALG-035")=1,HYPERLINK("https://docs.google.com/spreadsheets/d/1BHaGJHkXxf_UfZdyTKF2zrWNFzIP4IvhaqFMj-83BjU/edit#gid=214001001&amp;range=A"&amp;(MATCH("ALG-035",Catalogue!$A$4:$A$181,0)+3),"ALG-035"),IF(COUNTIF(Catalogue!$A$4:$A$181,"ALG-035")=0,"MISSING CATALOGUE ID: ALG-035","DUPLICATE CATALOGUE ID: ALG-035"))</f>
        <v>ALG-035</v>
      </c>
      <c r="S203" s="24" t="s">
        <v>5642</v>
      </c>
      <c r="T203" s="24" t="s">
        <v>2071</v>
      </c>
      <c r="U203" s="36">
        <v>12.0</v>
      </c>
      <c r="V203" s="27" t="s">
        <v>2865</v>
      </c>
      <c r="W203" s="27" t="s">
        <v>2084</v>
      </c>
      <c r="X203" s="27" t="s">
        <v>1290</v>
      </c>
      <c r="Y203" s="27" t="s">
        <v>3730</v>
      </c>
      <c r="Z203" s="27" t="s">
        <v>2086</v>
      </c>
    </row>
    <row r="204">
      <c r="A204" s="24" t="s">
        <v>1526</v>
      </c>
      <c r="B204" s="24" t="s">
        <v>5424</v>
      </c>
      <c r="C204" s="24" t="s">
        <v>3832</v>
      </c>
      <c r="D204" s="24" t="s">
        <v>1975</v>
      </c>
      <c r="E204" s="24" t="s">
        <v>3834</v>
      </c>
      <c r="F204" s="24" t="s">
        <v>3419</v>
      </c>
      <c r="G204" s="24" t="s">
        <v>2031</v>
      </c>
      <c r="H204" s="24" t="s">
        <v>5426</v>
      </c>
      <c r="I204" s="24" t="s">
        <v>5647</v>
      </c>
      <c r="J204" s="24" t="s">
        <v>3835</v>
      </c>
      <c r="K204" s="24" t="s">
        <v>2174</v>
      </c>
      <c r="L204" s="24" t="s">
        <v>5648</v>
      </c>
      <c r="M204" s="24" t="s">
        <v>2287</v>
      </c>
      <c r="N204" s="24" t="s">
        <v>5649</v>
      </c>
      <c r="O204" s="24" t="s">
        <v>3427</v>
      </c>
      <c r="P204" s="24" t="s">
        <v>2500</v>
      </c>
      <c r="Q204" s="24" t="s">
        <v>3839</v>
      </c>
      <c r="R204" s="37" t="str">
        <f>IF(COUNTIF(Catalogue!$A$4:$A$181,"ALG-045")=1,HYPERLINK("https://docs.google.com/spreadsheets/d/1BHaGJHkXxf_UfZdyTKF2zrWNFzIP4IvhaqFMj-83BjU/edit#gid=214001001&amp;range=A"&amp;(MATCH("ALG-045",Catalogue!$A$4:$A$181,0)+3),"ALG-045"),IF(COUNTIF(Catalogue!$A$4:$A$181,"ALG-045")=0,"MISSING CATALOGUE ID: ALG-045","DUPLICATE CATALOGUE ID: ALG-045"))</f>
        <v>ALG-045</v>
      </c>
      <c r="S204" s="24" t="s">
        <v>5655</v>
      </c>
      <c r="T204" s="24" t="s">
        <v>2071</v>
      </c>
      <c r="U204" s="36">
        <v>12.0</v>
      </c>
      <c r="V204" s="27" t="s">
        <v>2865</v>
      </c>
      <c r="W204" s="27" t="s">
        <v>2084</v>
      </c>
      <c r="X204" s="27" t="s">
        <v>1290</v>
      </c>
      <c r="Y204" s="27" t="s">
        <v>3842</v>
      </c>
      <c r="Z204" s="27" t="s">
        <v>2086</v>
      </c>
    </row>
    <row r="205">
      <c r="A205" s="24" t="s">
        <v>1526</v>
      </c>
      <c r="B205" s="24" t="s">
        <v>5424</v>
      </c>
      <c r="C205" s="24" t="s">
        <v>3844</v>
      </c>
      <c r="D205" s="24" t="s">
        <v>1975</v>
      </c>
      <c r="E205" s="24" t="s">
        <v>3847</v>
      </c>
      <c r="F205" s="24" t="s">
        <v>3419</v>
      </c>
      <c r="G205" s="24" t="s">
        <v>2031</v>
      </c>
      <c r="H205" s="24" t="s">
        <v>5426</v>
      </c>
      <c r="I205" s="24" t="s">
        <v>5659</v>
      </c>
      <c r="J205" s="24" t="s">
        <v>3849</v>
      </c>
      <c r="K205" s="24" t="s">
        <v>2174</v>
      </c>
      <c r="L205" s="24" t="s">
        <v>5660</v>
      </c>
      <c r="M205" s="24" t="s">
        <v>2287</v>
      </c>
      <c r="N205" s="24" t="s">
        <v>5661</v>
      </c>
      <c r="O205" s="24" t="s">
        <v>3427</v>
      </c>
      <c r="P205" s="24" t="s">
        <v>2500</v>
      </c>
      <c r="Q205" s="24" t="s">
        <v>3855</v>
      </c>
      <c r="R205" s="37" t="str">
        <f>IF(COUNTIF(Catalogue!$A$4:$A$181,"ALG-046")=1,HYPERLINK("https://docs.google.com/spreadsheets/d/1BHaGJHkXxf_UfZdyTKF2zrWNFzIP4IvhaqFMj-83BjU/edit#gid=214001001&amp;range=A"&amp;(MATCH("ALG-046",Catalogue!$A$4:$A$181,0)+3),"ALG-046"),IF(COUNTIF(Catalogue!$A$4:$A$181,"ALG-046")=0,"MISSING CATALOGUE ID: ALG-046","DUPLICATE CATALOGUE ID: ALG-046"))</f>
        <v>ALG-046</v>
      </c>
      <c r="S205" s="24" t="s">
        <v>5674</v>
      </c>
      <c r="T205" s="24" t="s">
        <v>2071</v>
      </c>
      <c r="U205" s="36">
        <v>12.0</v>
      </c>
      <c r="V205" s="27" t="s">
        <v>2865</v>
      </c>
      <c r="W205" s="27" t="s">
        <v>2084</v>
      </c>
      <c r="X205" s="27" t="s">
        <v>1290</v>
      </c>
      <c r="Y205" s="27" t="s">
        <v>3856</v>
      </c>
      <c r="Z205" s="27" t="s">
        <v>2086</v>
      </c>
    </row>
    <row r="206">
      <c r="A206" s="24" t="s">
        <v>1526</v>
      </c>
      <c r="B206" s="24" t="s">
        <v>5424</v>
      </c>
      <c r="C206" s="24" t="s">
        <v>3963</v>
      </c>
      <c r="D206" s="24" t="s">
        <v>1975</v>
      </c>
      <c r="E206" s="24" t="s">
        <v>3965</v>
      </c>
      <c r="F206" s="24" t="s">
        <v>2030</v>
      </c>
      <c r="G206" s="24" t="s">
        <v>2031</v>
      </c>
      <c r="H206" s="24" t="s">
        <v>5426</v>
      </c>
      <c r="I206" s="24" t="s">
        <v>5680</v>
      </c>
      <c r="J206" s="24" t="s">
        <v>5683</v>
      </c>
      <c r="K206" s="24" t="s">
        <v>2174</v>
      </c>
      <c r="L206" s="24" t="s">
        <v>5685</v>
      </c>
      <c r="M206" s="24" t="s">
        <v>5686</v>
      </c>
      <c r="N206" s="24" t="s">
        <v>5687</v>
      </c>
      <c r="O206" s="24" t="s">
        <v>2642</v>
      </c>
      <c r="P206" s="24" t="s">
        <v>2056</v>
      </c>
      <c r="Q206" s="24" t="s">
        <v>5691</v>
      </c>
      <c r="R206" s="37" t="str">
        <f>IF(COUNTIF(Catalogue!$A$4:$A$181,"ALG-065")=1,HYPERLINK("https://docs.google.com/spreadsheets/d/1BHaGJHkXxf_UfZdyTKF2zrWNFzIP4IvhaqFMj-83BjU/edit#gid=214001001&amp;range=A"&amp;(MATCH("ALG-065",Catalogue!$A$4:$A$181,0)+3),"ALG-065"),IF(COUNTIF(Catalogue!$A$4:$A$181,"ALG-065")=0,"MISSING CATALOGUE ID: ALG-065","DUPLICATE CATALOGUE ID: ALG-065"))</f>
        <v>ALG-065</v>
      </c>
      <c r="S206" s="24" t="s">
        <v>5716</v>
      </c>
      <c r="T206" s="24" t="s">
        <v>2071</v>
      </c>
      <c r="U206" s="36">
        <v>12.0</v>
      </c>
      <c r="V206" s="27" t="s">
        <v>2865</v>
      </c>
      <c r="W206" s="27" t="s">
        <v>2084</v>
      </c>
      <c r="X206" s="27" t="s">
        <v>1290</v>
      </c>
      <c r="Y206" s="27" t="s">
        <v>3969</v>
      </c>
      <c r="Z206" s="27" t="s">
        <v>2086</v>
      </c>
    </row>
    <row r="207">
      <c r="A207" s="24" t="s">
        <v>1526</v>
      </c>
      <c r="B207" s="24" t="s">
        <v>5424</v>
      </c>
      <c r="C207" s="24" t="s">
        <v>3970</v>
      </c>
      <c r="D207" s="24" t="s">
        <v>1975</v>
      </c>
      <c r="E207" s="24" t="s">
        <v>3972</v>
      </c>
      <c r="F207" s="24" t="s">
        <v>5726</v>
      </c>
      <c r="G207" s="24" t="s">
        <v>2031</v>
      </c>
      <c r="H207" s="24" t="s">
        <v>5727</v>
      </c>
      <c r="I207" s="24" t="s">
        <v>5728</v>
      </c>
      <c r="J207" s="24" t="s">
        <v>3974</v>
      </c>
      <c r="K207" s="24" t="s">
        <v>2174</v>
      </c>
      <c r="L207" s="24" t="s">
        <v>5729</v>
      </c>
      <c r="M207" s="24" t="s">
        <v>5730</v>
      </c>
      <c r="N207" s="24" t="s">
        <v>5731</v>
      </c>
      <c r="O207" s="24" t="s">
        <v>5732</v>
      </c>
      <c r="P207" s="24" t="s">
        <v>2056</v>
      </c>
      <c r="Q207" s="24" t="s">
        <v>5733</v>
      </c>
      <c r="R207" s="37" t="str">
        <f>IF(COUNTIF(Catalogue!$A$4:$A$181,"ALG-067")=1,HYPERLINK("https://docs.google.com/spreadsheets/d/1BHaGJHkXxf_UfZdyTKF2zrWNFzIP4IvhaqFMj-83BjU/edit#gid=214001001&amp;range=A"&amp;(MATCH("ALG-067",Catalogue!$A$4:$A$181,0)+3),"ALG-067"),IF(COUNTIF(Catalogue!$A$4:$A$181,"ALG-067")=0,"MISSING CATALOGUE ID: ALG-067","DUPLICATE CATALOGUE ID: ALG-067"))</f>
        <v>ALG-067</v>
      </c>
      <c r="S207" s="24" t="s">
        <v>5734</v>
      </c>
      <c r="T207" s="24" t="s">
        <v>2071</v>
      </c>
      <c r="U207" s="36">
        <v>12.0</v>
      </c>
      <c r="V207" s="27" t="s">
        <v>2865</v>
      </c>
      <c r="W207" s="27" t="s">
        <v>2084</v>
      </c>
      <c r="X207" s="27" t="s">
        <v>1290</v>
      </c>
      <c r="Y207" s="27" t="s">
        <v>3978</v>
      </c>
      <c r="Z207" s="27" t="s">
        <v>3979</v>
      </c>
    </row>
    <row r="208">
      <c r="A208" s="24" t="s">
        <v>1526</v>
      </c>
      <c r="B208" s="24" t="s">
        <v>5424</v>
      </c>
      <c r="C208" s="24" t="s">
        <v>3992</v>
      </c>
      <c r="D208" s="24" t="s">
        <v>1975</v>
      </c>
      <c r="E208" s="24" t="s">
        <v>3994</v>
      </c>
      <c r="F208" s="24" t="s">
        <v>5726</v>
      </c>
      <c r="G208" s="24" t="s">
        <v>2031</v>
      </c>
      <c r="H208" s="24" t="s">
        <v>5727</v>
      </c>
      <c r="I208" s="24" t="s">
        <v>5736</v>
      </c>
      <c r="J208" s="24" t="s">
        <v>3996</v>
      </c>
      <c r="K208" s="24" t="s">
        <v>2174</v>
      </c>
      <c r="L208" s="24" t="s">
        <v>5737</v>
      </c>
      <c r="M208" s="24" t="s">
        <v>5738</v>
      </c>
      <c r="N208" s="24" t="s">
        <v>5739</v>
      </c>
      <c r="O208" s="24" t="s">
        <v>5732</v>
      </c>
      <c r="P208" s="24" t="s">
        <v>2056</v>
      </c>
      <c r="Q208" s="24" t="s">
        <v>5740</v>
      </c>
      <c r="R208" s="37" t="str">
        <f>IF(COUNTIF(Catalogue!$A$4:$A$181,"ALG-069")=1,HYPERLINK("https://docs.google.com/spreadsheets/d/1BHaGJHkXxf_UfZdyTKF2zrWNFzIP4IvhaqFMj-83BjU/edit#gid=214001001&amp;range=A"&amp;(MATCH("ALG-069",Catalogue!$A$4:$A$181,0)+3),"ALG-069"),IF(COUNTIF(Catalogue!$A$4:$A$181,"ALG-069")=0,"MISSING CATALOGUE ID: ALG-069","DUPLICATE CATALOGUE ID: ALG-069"))</f>
        <v>ALG-069</v>
      </c>
      <c r="S208" s="24" t="s">
        <v>5742</v>
      </c>
      <c r="T208" s="24" t="s">
        <v>2071</v>
      </c>
      <c r="U208" s="36">
        <v>12.0</v>
      </c>
      <c r="V208" s="27" t="s">
        <v>2865</v>
      </c>
      <c r="W208" s="27" t="s">
        <v>2084</v>
      </c>
      <c r="X208" s="27" t="s">
        <v>1290</v>
      </c>
      <c r="Y208" s="27" t="s">
        <v>4000</v>
      </c>
      <c r="Z208" s="27" t="s">
        <v>3979</v>
      </c>
    </row>
    <row r="209">
      <c r="A209" s="24" t="s">
        <v>1526</v>
      </c>
      <c r="B209" s="24" t="s">
        <v>5424</v>
      </c>
      <c r="C209" s="24" t="s">
        <v>4001</v>
      </c>
      <c r="D209" s="24" t="s">
        <v>1975</v>
      </c>
      <c r="E209" s="24" t="s">
        <v>4005</v>
      </c>
      <c r="F209" s="24" t="s">
        <v>5726</v>
      </c>
      <c r="G209" s="24" t="s">
        <v>2031</v>
      </c>
      <c r="H209" s="24" t="s">
        <v>5727</v>
      </c>
      <c r="I209" s="24" t="s">
        <v>5744</v>
      </c>
      <c r="J209" s="24" t="s">
        <v>4007</v>
      </c>
      <c r="K209" s="24" t="s">
        <v>2174</v>
      </c>
      <c r="L209" s="24" t="s">
        <v>5745</v>
      </c>
      <c r="M209" s="24" t="s">
        <v>5746</v>
      </c>
      <c r="N209" s="24" t="s">
        <v>5747</v>
      </c>
      <c r="O209" s="24" t="s">
        <v>5732</v>
      </c>
      <c r="P209" s="24" t="s">
        <v>2056</v>
      </c>
      <c r="Q209" s="24" t="s">
        <v>5748</v>
      </c>
      <c r="R209" s="37" t="str">
        <f>IF(COUNTIF(Catalogue!$A$4:$A$181,"ALG-070")=1,HYPERLINK("https://docs.google.com/spreadsheets/d/1BHaGJHkXxf_UfZdyTKF2zrWNFzIP4IvhaqFMj-83BjU/edit#gid=214001001&amp;range=A"&amp;(MATCH("ALG-070",Catalogue!$A$4:$A$181,0)+3),"ALG-070"),IF(COUNTIF(Catalogue!$A$4:$A$181,"ALG-070")=0,"MISSING CATALOGUE ID: ALG-070","DUPLICATE CATALOGUE ID: ALG-070"))</f>
        <v>ALG-070</v>
      </c>
      <c r="S209" s="24" t="s">
        <v>5750</v>
      </c>
      <c r="T209" s="24" t="s">
        <v>2071</v>
      </c>
      <c r="U209" s="36">
        <v>12.0</v>
      </c>
      <c r="V209" s="27" t="s">
        <v>2865</v>
      </c>
      <c r="W209" s="27" t="s">
        <v>2084</v>
      </c>
      <c r="X209" s="27" t="s">
        <v>1290</v>
      </c>
      <c r="Y209" s="27" t="s">
        <v>4015</v>
      </c>
      <c r="Z209" s="27" t="s">
        <v>3979</v>
      </c>
    </row>
    <row r="210">
      <c r="A210" s="24" t="s">
        <v>1526</v>
      </c>
      <c r="B210" s="24" t="s">
        <v>5424</v>
      </c>
      <c r="C210" s="24" t="s">
        <v>4016</v>
      </c>
      <c r="D210" s="24" t="s">
        <v>1975</v>
      </c>
      <c r="E210" s="24" t="s">
        <v>4018</v>
      </c>
      <c r="F210" s="24" t="s">
        <v>5726</v>
      </c>
      <c r="G210" s="24" t="s">
        <v>2031</v>
      </c>
      <c r="H210" s="24" t="s">
        <v>5727</v>
      </c>
      <c r="I210" s="24" t="s">
        <v>5752</v>
      </c>
      <c r="J210" s="24" t="s">
        <v>5753</v>
      </c>
      <c r="K210" s="24" t="s">
        <v>2174</v>
      </c>
      <c r="L210" s="24" t="s">
        <v>5755</v>
      </c>
      <c r="M210" s="24" t="s">
        <v>5756</v>
      </c>
      <c r="N210" s="24" t="s">
        <v>5757</v>
      </c>
      <c r="O210" s="24" t="s">
        <v>5732</v>
      </c>
      <c r="P210" s="24" t="s">
        <v>2056</v>
      </c>
      <c r="Q210" s="24" t="s">
        <v>5758</v>
      </c>
      <c r="R210" s="37" t="str">
        <f>IF(COUNTIF(Catalogue!$A$4:$A$181,"ALG-071")=1,HYPERLINK("https://docs.google.com/spreadsheets/d/1BHaGJHkXxf_UfZdyTKF2zrWNFzIP4IvhaqFMj-83BjU/edit#gid=214001001&amp;range=A"&amp;(MATCH("ALG-071",Catalogue!$A$4:$A$181,0)+3),"ALG-071"),IF(COUNTIF(Catalogue!$A$4:$A$181,"ALG-071")=0,"MISSING CATALOGUE ID: ALG-071","DUPLICATE CATALOGUE ID: ALG-071"))</f>
        <v>ALG-071</v>
      </c>
      <c r="S210" s="24" t="s">
        <v>5759</v>
      </c>
      <c r="T210" s="24" t="s">
        <v>2071</v>
      </c>
      <c r="U210" s="36">
        <v>12.0</v>
      </c>
      <c r="V210" s="27" t="s">
        <v>2865</v>
      </c>
      <c r="W210" s="27" t="s">
        <v>2084</v>
      </c>
      <c r="X210" s="27" t="s">
        <v>1290</v>
      </c>
      <c r="Y210" s="27" t="s">
        <v>4017</v>
      </c>
      <c r="Z210" s="27" t="s">
        <v>1353</v>
      </c>
    </row>
    <row r="211">
      <c r="A211" s="24" t="s">
        <v>1526</v>
      </c>
      <c r="B211" s="24" t="s">
        <v>5424</v>
      </c>
      <c r="C211" s="24" t="s">
        <v>4026</v>
      </c>
      <c r="D211" s="24" t="s">
        <v>1975</v>
      </c>
      <c r="E211" s="24" t="s">
        <v>4030</v>
      </c>
      <c r="F211" s="24" t="s">
        <v>5726</v>
      </c>
      <c r="G211" s="24" t="s">
        <v>2031</v>
      </c>
      <c r="H211" s="24" t="s">
        <v>5727</v>
      </c>
      <c r="I211" s="24" t="s">
        <v>5760</v>
      </c>
      <c r="J211" s="24" t="s">
        <v>4034</v>
      </c>
      <c r="K211" s="24" t="s">
        <v>2174</v>
      </c>
      <c r="L211" s="24" t="s">
        <v>5761</v>
      </c>
      <c r="M211" s="24" t="s">
        <v>5762</v>
      </c>
      <c r="N211" s="24" t="s">
        <v>5763</v>
      </c>
      <c r="O211" s="24" t="s">
        <v>5732</v>
      </c>
      <c r="P211" s="24" t="s">
        <v>2056</v>
      </c>
      <c r="Q211" s="24" t="s">
        <v>5764</v>
      </c>
      <c r="R211" s="37" t="str">
        <f>IF(COUNTIF(Catalogue!$A$4:$A$181,"ALG-072")=1,HYPERLINK("https://docs.google.com/spreadsheets/d/1BHaGJHkXxf_UfZdyTKF2zrWNFzIP4IvhaqFMj-83BjU/edit#gid=214001001&amp;range=A"&amp;(MATCH("ALG-072",Catalogue!$A$4:$A$181,0)+3),"ALG-072"),IF(COUNTIF(Catalogue!$A$4:$A$181,"ALG-072")=0,"MISSING CATALOGUE ID: ALG-072","DUPLICATE CATALOGUE ID: ALG-072"))</f>
        <v>ALG-072</v>
      </c>
      <c r="S211" s="24" t="s">
        <v>5765</v>
      </c>
      <c r="T211" s="24" t="s">
        <v>2071</v>
      </c>
      <c r="U211" s="36">
        <v>12.0</v>
      </c>
      <c r="V211" s="27" t="s">
        <v>2865</v>
      </c>
      <c r="W211" s="27" t="s">
        <v>2084</v>
      </c>
      <c r="X211" s="27" t="s">
        <v>1290</v>
      </c>
      <c r="Y211" s="27" t="s">
        <v>4041</v>
      </c>
      <c r="Z211" s="27" t="s">
        <v>3979</v>
      </c>
    </row>
    <row r="212">
      <c r="A212" s="24" t="s">
        <v>1526</v>
      </c>
      <c r="B212" s="24" t="s">
        <v>5424</v>
      </c>
      <c r="C212" s="24" t="s">
        <v>4085</v>
      </c>
      <c r="D212" s="24" t="s">
        <v>1975</v>
      </c>
      <c r="E212" s="24" t="s">
        <v>4087</v>
      </c>
      <c r="F212" s="24" t="s">
        <v>5726</v>
      </c>
      <c r="G212" s="24" t="s">
        <v>2031</v>
      </c>
      <c r="H212" s="24" t="s">
        <v>5727</v>
      </c>
      <c r="I212" s="24" t="s">
        <v>5766</v>
      </c>
      <c r="J212" s="27" t="s">
        <v>5768</v>
      </c>
      <c r="K212" s="27" t="s">
        <v>5769</v>
      </c>
      <c r="L212" s="27" t="s">
        <v>5770</v>
      </c>
      <c r="M212" s="27" t="s">
        <v>5771</v>
      </c>
      <c r="N212" s="27" t="s">
        <v>5773</v>
      </c>
      <c r="O212" s="24" t="s">
        <v>5732</v>
      </c>
      <c r="P212" s="24" t="s">
        <v>2056</v>
      </c>
      <c r="Q212" s="27" t="s">
        <v>5775</v>
      </c>
      <c r="R212" s="37" t="str">
        <f>IF(COUNTIF(Catalogue!$A$4:$A$181,"ALG-079")=1,HYPERLINK("https://docs.google.com/spreadsheets/d/1BHaGJHkXxf_UfZdyTKF2zrWNFzIP4IvhaqFMj-83BjU/edit#gid=214001001&amp;range=A"&amp;(MATCH("ALG-079",Catalogue!$A$4:$A$181,0)+3),"ALG-079"),IF(COUNTIF(Catalogue!$A$4:$A$181,"ALG-079")=0,"MISSING CATALOGUE ID: ALG-079","DUPLICATE CATALOGUE ID: ALG-079"))</f>
        <v>ALG-079</v>
      </c>
      <c r="S212" s="24" t="s">
        <v>5778</v>
      </c>
      <c r="T212" s="24" t="s">
        <v>2071</v>
      </c>
      <c r="U212" s="36">
        <v>12.0</v>
      </c>
      <c r="V212" s="27" t="s">
        <v>2865</v>
      </c>
      <c r="W212" s="27" t="s">
        <v>2084</v>
      </c>
      <c r="X212" s="27" t="s">
        <v>1290</v>
      </c>
      <c r="Y212" s="27" t="s">
        <v>4086</v>
      </c>
      <c r="Z212" s="27" t="s">
        <v>1353</v>
      </c>
    </row>
    <row r="213">
      <c r="A213" s="24" t="s">
        <v>1526</v>
      </c>
      <c r="B213" s="24" t="s">
        <v>5424</v>
      </c>
      <c r="C213" s="24" t="s">
        <v>4122</v>
      </c>
      <c r="D213" s="24" t="s">
        <v>1975</v>
      </c>
      <c r="E213" s="24" t="s">
        <v>4127</v>
      </c>
      <c r="F213" s="24" t="s">
        <v>3381</v>
      </c>
      <c r="G213" s="24" t="s">
        <v>2031</v>
      </c>
      <c r="H213" s="24" t="s">
        <v>5426</v>
      </c>
      <c r="I213" s="24" t="s">
        <v>5780</v>
      </c>
      <c r="J213" s="27" t="s">
        <v>5781</v>
      </c>
      <c r="K213" s="24" t="s">
        <v>2174</v>
      </c>
      <c r="L213" s="24" t="s">
        <v>5782</v>
      </c>
      <c r="M213" s="24" t="s">
        <v>5783</v>
      </c>
      <c r="N213" s="24" t="s">
        <v>5784</v>
      </c>
      <c r="O213" s="27" t="s">
        <v>5785</v>
      </c>
      <c r="P213" s="24" t="s">
        <v>2500</v>
      </c>
      <c r="Q213" s="24" t="s">
        <v>5786</v>
      </c>
      <c r="R213" s="37" t="str">
        <f>IF(COUNTIF(Catalogue!$A$4:$A$181,"ALG-CLASSICAL-CURVATURE")=1,HYPERLINK("https://docs.google.com/spreadsheets/d/1BHaGJHkXxf_UfZdyTKF2zrWNFzIP4IvhaqFMj-83BjU/edit#gid=214001001&amp;range=A"&amp;(MATCH("ALG-CLASSICAL-CURVATURE",Catalogue!$A$4:$A$181,0)+3),"ALG-CLASSICAL-CURVATURE"),IF(COUNTIF(Catalogue!$A$4:$A$181,"ALG-CLASSICAL-CURVATURE")=0,"MISSING CATALOGUE ID: ALG-CLASSICAL-CURVATURE","DUPLICATE CATALOGUE ID: ALG-CLASSICAL-CURVATURE"))</f>
        <v>ALG-CLASSICAL-CURVATURE</v>
      </c>
      <c r="S213" s="24" t="s">
        <v>5788</v>
      </c>
      <c r="T213" s="24" t="s">
        <v>2071</v>
      </c>
      <c r="U213" s="36">
        <v>12.0</v>
      </c>
      <c r="V213" s="27" t="s">
        <v>1620</v>
      </c>
      <c r="W213" s="27" t="s">
        <v>4134</v>
      </c>
      <c r="X213" s="27" t="s">
        <v>1290</v>
      </c>
      <c r="Y213" s="27" t="s">
        <v>1623</v>
      </c>
      <c r="Z213" s="27" t="s">
        <v>1624</v>
      </c>
    </row>
    <row r="214">
      <c r="A214" s="24" t="s">
        <v>1526</v>
      </c>
      <c r="B214" s="24" t="s">
        <v>5789</v>
      </c>
      <c r="C214" s="24" t="s">
        <v>1364</v>
      </c>
      <c r="D214" s="24" t="s">
        <v>5087</v>
      </c>
      <c r="E214" s="24" t="s">
        <v>1365</v>
      </c>
      <c r="F214" s="24" t="s">
        <v>3381</v>
      </c>
      <c r="G214" s="24" t="s">
        <v>2191</v>
      </c>
      <c r="H214" s="24" t="s">
        <v>3196</v>
      </c>
      <c r="I214" s="24" t="s">
        <v>5791</v>
      </c>
      <c r="J214" s="27" t="s">
        <v>1371</v>
      </c>
      <c r="K214" s="24" t="s">
        <v>4287</v>
      </c>
      <c r="L214" s="24" t="s">
        <v>1366</v>
      </c>
      <c r="M214" s="24" t="s">
        <v>1945</v>
      </c>
      <c r="N214" s="24" t="s">
        <v>1369</v>
      </c>
      <c r="O214" s="27" t="s">
        <v>5785</v>
      </c>
      <c r="P214" s="24" t="s">
        <v>2500</v>
      </c>
      <c r="Q214" s="24" t="s">
        <v>5793</v>
      </c>
      <c r="R214" s="24" t="s">
        <v>5794</v>
      </c>
      <c r="S214" s="24" t="s">
        <v>5791</v>
      </c>
      <c r="T214" s="24" t="s">
        <v>2071</v>
      </c>
      <c r="U214" s="36">
        <v>12.0</v>
      </c>
      <c r="V214" s="27" t="s">
        <v>1370</v>
      </c>
      <c r="W214" s="27" t="s">
        <v>1371</v>
      </c>
      <c r="X214" s="27" t="s">
        <v>1290</v>
      </c>
      <c r="Y214" s="27" t="s">
        <v>1373</v>
      </c>
      <c r="Z214" s="27" t="s">
        <v>1322</v>
      </c>
    </row>
    <row r="215">
      <c r="A215" s="24" t="s">
        <v>1526</v>
      </c>
      <c r="B215" s="24" t="s">
        <v>5424</v>
      </c>
      <c r="C215" s="24" t="s">
        <v>5585</v>
      </c>
      <c r="D215" s="24" t="s">
        <v>1975</v>
      </c>
      <c r="E215" s="24" t="s">
        <v>5588</v>
      </c>
      <c r="F215" s="24" t="s">
        <v>5796</v>
      </c>
      <c r="G215" s="24" t="s">
        <v>2031</v>
      </c>
      <c r="H215" s="24" t="s">
        <v>5426</v>
      </c>
      <c r="I215" s="24" t="s">
        <v>5797</v>
      </c>
      <c r="J215" s="24" t="s">
        <v>5798</v>
      </c>
      <c r="K215" s="24" t="s">
        <v>2174</v>
      </c>
      <c r="L215" s="24" t="s">
        <v>5799</v>
      </c>
      <c r="M215" s="24" t="s">
        <v>2287</v>
      </c>
      <c r="N215" s="24" t="s">
        <v>5800</v>
      </c>
      <c r="O215" s="24" t="s">
        <v>5801</v>
      </c>
      <c r="P215" s="24" t="s">
        <v>2500</v>
      </c>
      <c r="Q215" s="24" t="s">
        <v>5802</v>
      </c>
      <c r="R215" s="37" t="str">
        <f>IF(COUNTIF(Catalogue!$A$4:$A$181,"ALG-051")=1,HYPERLINK("https://docs.google.com/spreadsheets/d/1BHaGJHkXxf_UfZdyTKF2zrWNFzIP4IvhaqFMj-83BjU/edit#gid=214001001&amp;range=A"&amp;(MATCH("ALG-051",Catalogue!$A$4:$A$181,0)+3),"ALG-051"),IF(COUNTIF(Catalogue!$A$4:$A$181,"ALG-051")=0,"MISSING CATALOGUE ID: ALG-051","DUPLICATE CATALOGUE ID: ALG-051"))</f>
        <v>ALG-051</v>
      </c>
      <c r="S215" s="24" t="s">
        <v>5805</v>
      </c>
      <c r="T215" s="24" t="s">
        <v>2071</v>
      </c>
      <c r="U215" s="36">
        <v>10.0</v>
      </c>
      <c r="V215" s="27" t="s">
        <v>5493</v>
      </c>
      <c r="W215" s="27" t="s">
        <v>5494</v>
      </c>
      <c r="X215" s="27" t="s">
        <v>1290</v>
      </c>
      <c r="Y215" s="27" t="s">
        <v>5587</v>
      </c>
      <c r="Z215" s="27" t="s">
        <v>5497</v>
      </c>
    </row>
    <row r="216">
      <c r="A216" s="24" t="s">
        <v>1526</v>
      </c>
      <c r="B216" s="24" t="s">
        <v>5424</v>
      </c>
      <c r="C216" s="24" t="s">
        <v>5592</v>
      </c>
      <c r="D216" s="24" t="s">
        <v>1975</v>
      </c>
      <c r="E216" s="24" t="s">
        <v>5594</v>
      </c>
      <c r="F216" s="24" t="s">
        <v>5796</v>
      </c>
      <c r="G216" s="24" t="s">
        <v>2031</v>
      </c>
      <c r="H216" s="24" t="s">
        <v>5426</v>
      </c>
      <c r="I216" s="24" t="s">
        <v>5808</v>
      </c>
      <c r="J216" s="24" t="s">
        <v>5595</v>
      </c>
      <c r="K216" s="24" t="s">
        <v>2174</v>
      </c>
      <c r="L216" s="24" t="s">
        <v>5810</v>
      </c>
      <c r="M216" s="24" t="s">
        <v>5811</v>
      </c>
      <c r="N216" s="24" t="s">
        <v>5812</v>
      </c>
      <c r="O216" s="24" t="s">
        <v>5801</v>
      </c>
      <c r="P216" s="24" t="s">
        <v>2500</v>
      </c>
      <c r="Q216" s="24" t="s">
        <v>5813</v>
      </c>
      <c r="R216" s="37" t="str">
        <f>IF(COUNTIF(Catalogue!$A$4:$A$181,"ALG-054")=1,HYPERLINK("https://docs.google.com/spreadsheets/d/1BHaGJHkXxf_UfZdyTKF2zrWNFzIP4IvhaqFMj-83BjU/edit#gid=214001001&amp;range=A"&amp;(MATCH("ALG-054",Catalogue!$A$4:$A$181,0)+3),"ALG-054"),IF(COUNTIF(Catalogue!$A$4:$A$181,"ALG-054")=0,"MISSING CATALOGUE ID: ALG-054","DUPLICATE CATALOGUE ID: ALG-054"))</f>
        <v>ALG-054</v>
      </c>
      <c r="S216" s="24" t="s">
        <v>5815</v>
      </c>
      <c r="T216" s="24" t="s">
        <v>2071</v>
      </c>
      <c r="U216" s="36">
        <v>10.0</v>
      </c>
      <c r="V216" s="27" t="s">
        <v>5493</v>
      </c>
      <c r="W216" s="27" t="s">
        <v>5494</v>
      </c>
      <c r="X216" s="27" t="s">
        <v>1290</v>
      </c>
      <c r="Y216" s="27" t="s">
        <v>5593</v>
      </c>
      <c r="Z216" s="27" t="s">
        <v>5497</v>
      </c>
    </row>
    <row r="217">
      <c r="A217" s="24" t="s">
        <v>1526</v>
      </c>
      <c r="B217" s="24" t="s">
        <v>5424</v>
      </c>
      <c r="C217" s="24" t="s">
        <v>5599</v>
      </c>
      <c r="D217" s="24" t="s">
        <v>1975</v>
      </c>
      <c r="E217" s="24" t="s">
        <v>5601</v>
      </c>
      <c r="F217" s="24" t="s">
        <v>5796</v>
      </c>
      <c r="G217" s="24" t="s">
        <v>2031</v>
      </c>
      <c r="H217" s="24" t="s">
        <v>5426</v>
      </c>
      <c r="I217" s="24" t="s">
        <v>5816</v>
      </c>
      <c r="J217" s="24" t="s">
        <v>5602</v>
      </c>
      <c r="K217" s="24" t="s">
        <v>2174</v>
      </c>
      <c r="L217" s="24" t="s">
        <v>5817</v>
      </c>
      <c r="M217" s="24" t="s">
        <v>5818</v>
      </c>
      <c r="N217" s="24" t="s">
        <v>5819</v>
      </c>
      <c r="O217" s="24" t="s">
        <v>5801</v>
      </c>
      <c r="P217" s="24" t="s">
        <v>2500</v>
      </c>
      <c r="Q217" s="24" t="s">
        <v>5820</v>
      </c>
      <c r="R217" s="37" t="str">
        <f>IF(COUNTIF(Catalogue!$A$4:$A$181,"ALG-073")=1,HYPERLINK("https://docs.google.com/spreadsheets/d/1BHaGJHkXxf_UfZdyTKF2zrWNFzIP4IvhaqFMj-83BjU/edit#gid=214001001&amp;range=A"&amp;(MATCH("ALG-073",Catalogue!$A$4:$A$181,0)+3),"ALG-073"),IF(COUNTIF(Catalogue!$A$4:$A$181,"ALG-073")=0,"MISSING CATALOGUE ID: ALG-073","DUPLICATE CATALOGUE ID: ALG-073"))</f>
        <v>ALG-073</v>
      </c>
      <c r="S217" s="24" t="s">
        <v>5821</v>
      </c>
      <c r="T217" s="24" t="s">
        <v>2071</v>
      </c>
      <c r="U217" s="36">
        <v>10.0</v>
      </c>
      <c r="V217" s="27" t="s">
        <v>5493</v>
      </c>
      <c r="W217" s="27" t="s">
        <v>5494</v>
      </c>
      <c r="X217" s="27" t="s">
        <v>1290</v>
      </c>
      <c r="Y217" s="27" t="s">
        <v>5600</v>
      </c>
      <c r="Z217" s="27" t="s">
        <v>5497</v>
      </c>
    </row>
    <row r="218">
      <c r="A218" s="24" t="s">
        <v>1526</v>
      </c>
      <c r="B218" s="24" t="s">
        <v>5424</v>
      </c>
      <c r="C218" s="24" t="s">
        <v>4042</v>
      </c>
      <c r="D218" s="24" t="s">
        <v>1975</v>
      </c>
      <c r="E218" s="24" t="s">
        <v>4047</v>
      </c>
      <c r="F218" s="24" t="s">
        <v>5726</v>
      </c>
      <c r="G218" s="24" t="s">
        <v>2031</v>
      </c>
      <c r="H218" s="24" t="s">
        <v>5727</v>
      </c>
      <c r="I218" s="24" t="s">
        <v>5822</v>
      </c>
      <c r="J218" s="27" t="s">
        <v>5823</v>
      </c>
      <c r="K218" s="27" t="s">
        <v>5825</v>
      </c>
      <c r="L218" s="24" t="s">
        <v>5826</v>
      </c>
      <c r="M218" s="24" t="s">
        <v>5827</v>
      </c>
      <c r="N218" s="27" t="s">
        <v>5828</v>
      </c>
      <c r="O218" s="27" t="s">
        <v>5829</v>
      </c>
      <c r="P218" s="24" t="s">
        <v>2056</v>
      </c>
      <c r="Q218" s="27" t="s">
        <v>5830</v>
      </c>
      <c r="R218" s="37" t="str">
        <f>IF(COUNTIF(Catalogue!$A$4:$A$181,"ALG-074")=1,HYPERLINK("https://docs.google.com/spreadsheets/d/1BHaGJHkXxf_UfZdyTKF2zrWNFzIP4IvhaqFMj-83BjU/edit#gid=214001001&amp;range=A"&amp;(MATCH("ALG-074",Catalogue!$A$4:$A$181,0)+3),"ALG-074"),IF(COUNTIF(Catalogue!$A$4:$A$181,"ALG-074")=0,"MISSING CATALOGUE ID: ALG-074","DUPLICATE CATALOGUE ID: ALG-074"))</f>
        <v>ALG-074</v>
      </c>
      <c r="S218" s="24" t="s">
        <v>5833</v>
      </c>
      <c r="T218" s="24" t="s">
        <v>2071</v>
      </c>
      <c r="U218" s="36">
        <v>10.0</v>
      </c>
      <c r="V218" s="27" t="s">
        <v>4057</v>
      </c>
      <c r="W218" s="27" t="s">
        <v>4058</v>
      </c>
      <c r="X218" s="27" t="s">
        <v>1290</v>
      </c>
      <c r="Y218" s="27" t="s">
        <v>4059</v>
      </c>
      <c r="Z218" s="27" t="s">
        <v>4060</v>
      </c>
    </row>
    <row r="219">
      <c r="A219" s="33" t="s">
        <v>1973</v>
      </c>
      <c r="B219" s="24" t="s">
        <v>2532</v>
      </c>
      <c r="C219" s="24" t="s">
        <v>2137</v>
      </c>
      <c r="D219" s="24" t="s">
        <v>1975</v>
      </c>
      <c r="E219" s="24" t="s">
        <v>2139</v>
      </c>
      <c r="F219" s="24" t="s">
        <v>1976</v>
      </c>
      <c r="G219" s="24" t="s">
        <v>2031</v>
      </c>
      <c r="H219" s="24" t="s">
        <v>4314</v>
      </c>
      <c r="I219" s="24" t="s">
        <v>5834</v>
      </c>
      <c r="J219" s="27" t="s">
        <v>2142</v>
      </c>
      <c r="K219" s="24" t="s">
        <v>2174</v>
      </c>
      <c r="L219" s="24" t="s">
        <v>5836</v>
      </c>
      <c r="M219" s="24" t="s">
        <v>5837</v>
      </c>
      <c r="N219" s="24" t="s">
        <v>5838</v>
      </c>
      <c r="O219" s="27" t="s">
        <v>5840</v>
      </c>
      <c r="P219" s="24" t="s">
        <v>2329</v>
      </c>
      <c r="Q219" s="24" t="s">
        <v>5841</v>
      </c>
      <c r="R219" s="37" t="str">
        <f>IF(COUNTIF(Catalogue!$A$4:$A$181,"ALG-FAILED-SIMPLICITY-ROUTES")=1,HYPERLINK("https://docs.google.com/spreadsheets/d/1BHaGJHkXxf_UfZdyTKF2zrWNFzIP4IvhaqFMj-83BjU/edit#gid=214001001&amp;range=A"&amp;(MATCH("ALG-FAILED-SIMPLICITY-ROUTES",Catalogue!$A$4:$A$181,0)+3),"ALG-FAILED-SIMPLICITY-ROUTES"),IF(COUNTIF(Catalogue!$A$4:$A$181,"ALG-FAILED-SIMPLICITY-ROUTES")=0,"MISSING CATALOGUE ID: ALG-FAILED-SIMPLICITY-ROUTES","DUPLICATE CATALOGUE ID: ALG-FAILED-SIMPLICITY-ROUTES"))</f>
        <v>ALG-FAILED-SIMPLICITY-ROUTES</v>
      </c>
      <c r="S219" s="24" t="s">
        <v>5843</v>
      </c>
      <c r="T219" s="24" t="s">
        <v>2071</v>
      </c>
      <c r="U219" s="36">
        <v>8.0</v>
      </c>
      <c r="V219" s="27" t="s">
        <v>2147</v>
      </c>
      <c r="W219" s="27" t="s">
        <v>2148</v>
      </c>
      <c r="X219" s="27" t="s">
        <v>1290</v>
      </c>
      <c r="Y219" s="27" t="s">
        <v>2149</v>
      </c>
      <c r="Z219" s="27" t="s">
        <v>2150</v>
      </c>
    </row>
    <row r="220">
      <c r="A220" s="33" t="s">
        <v>5844</v>
      </c>
      <c r="B220" s="24" t="s">
        <v>1911</v>
      </c>
      <c r="C220" s="24" t="s">
        <v>746</v>
      </c>
      <c r="D220" s="24" t="s">
        <v>1912</v>
      </c>
      <c r="E220" s="24" t="s">
        <v>747</v>
      </c>
      <c r="F220" s="24" t="s">
        <v>5845</v>
      </c>
      <c r="G220" s="24" t="s">
        <v>1916</v>
      </c>
      <c r="H220" s="24" t="s">
        <v>5846</v>
      </c>
      <c r="I220" s="27" t="s">
        <v>5847</v>
      </c>
      <c r="J220" s="27" t="s">
        <v>5848</v>
      </c>
      <c r="K220" s="27" t="s">
        <v>5849</v>
      </c>
      <c r="L220" s="27" t="s">
        <v>5850</v>
      </c>
      <c r="M220" s="24" t="s">
        <v>1945</v>
      </c>
      <c r="N220" s="27" t="s">
        <v>5851</v>
      </c>
      <c r="O220" s="27" t="s">
        <v>5852</v>
      </c>
      <c r="P220" s="24" t="s">
        <v>2500</v>
      </c>
      <c r="Q220" s="27" t="s">
        <v>5853</v>
      </c>
      <c r="R220" s="24" t="s">
        <v>5854</v>
      </c>
      <c r="S220" s="24" t="s">
        <v>772</v>
      </c>
      <c r="T220" s="24" t="s">
        <v>2071</v>
      </c>
      <c r="U220" s="36">
        <v>8.0</v>
      </c>
      <c r="V220" s="27" t="s">
        <v>1462</v>
      </c>
      <c r="W220" s="27" t="s">
        <v>1463</v>
      </c>
      <c r="X220" s="27" t="s">
        <v>1290</v>
      </c>
      <c r="Y220" s="27" t="s">
        <v>1465</v>
      </c>
      <c r="Z220" s="27" t="s">
        <v>1466</v>
      </c>
    </row>
    <row r="221">
      <c r="A221" s="24" t="s">
        <v>1526</v>
      </c>
      <c r="B221" s="24" t="s">
        <v>5424</v>
      </c>
      <c r="C221" s="24" t="s">
        <v>4061</v>
      </c>
      <c r="D221" s="24" t="s">
        <v>1975</v>
      </c>
      <c r="E221" s="24" t="s">
        <v>4063</v>
      </c>
      <c r="F221" s="24" t="s">
        <v>5796</v>
      </c>
      <c r="G221" s="24" t="s">
        <v>2031</v>
      </c>
      <c r="H221" s="24" t="s">
        <v>5426</v>
      </c>
      <c r="I221" s="24" t="s">
        <v>5856</v>
      </c>
      <c r="J221" s="24" t="s">
        <v>4066</v>
      </c>
      <c r="K221" s="24" t="s">
        <v>2174</v>
      </c>
      <c r="L221" s="24" t="s">
        <v>5857</v>
      </c>
      <c r="M221" s="24" t="s">
        <v>5858</v>
      </c>
      <c r="N221" s="24" t="s">
        <v>5859</v>
      </c>
      <c r="O221" s="24" t="s">
        <v>5801</v>
      </c>
      <c r="P221" s="24" t="s">
        <v>2500</v>
      </c>
      <c r="Q221" s="24" t="s">
        <v>5861</v>
      </c>
      <c r="R221" s="37" t="str">
        <f>IF(COUNTIF(Catalogue!$A$4:$A$181,"ALG-075")=1,HYPERLINK("https://docs.google.com/spreadsheets/d/1BHaGJHkXxf_UfZdyTKF2zrWNFzIP4IvhaqFMj-83BjU/edit#gid=214001001&amp;range=A"&amp;(MATCH("ALG-075",Catalogue!$A$4:$A$181,0)+3),"ALG-075"),IF(COUNTIF(Catalogue!$A$4:$A$181,"ALG-075")=0,"MISSING CATALOGUE ID: ALG-075","DUPLICATE CATALOGUE ID: ALG-075"))</f>
        <v>ALG-075</v>
      </c>
      <c r="S221" s="24" t="s">
        <v>5864</v>
      </c>
      <c r="T221" s="24" t="s">
        <v>2071</v>
      </c>
      <c r="U221" s="36">
        <v>8.0</v>
      </c>
      <c r="V221" s="27" t="s">
        <v>4070</v>
      </c>
      <c r="W221" s="27" t="s">
        <v>4071</v>
      </c>
      <c r="X221" s="27" t="s">
        <v>1290</v>
      </c>
      <c r="Y221" s="27" t="s">
        <v>4072</v>
      </c>
      <c r="Z221" s="27" t="s">
        <v>4073</v>
      </c>
    </row>
    <row r="224">
      <c r="V224" s="16"/>
    </row>
    <row r="225">
      <c r="V225" s="16"/>
    </row>
  </sheetData>
  <autoFilter ref="$A$5:$Z$221">
    <sortState ref="A5:Z221">
      <sortCondition descending="1" ref="U5:U221"/>
    </sortState>
  </autoFilter>
  <mergeCells count="4">
    <mergeCell ref="A1:H1"/>
    <mergeCell ref="A2:H2"/>
    <mergeCell ref="A3:H3"/>
    <mergeCell ref="A4:H4"/>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cols>
    <col customWidth="1" min="1" max="1" width="10.13"/>
    <col customWidth="1" min="2" max="2" width="31.38"/>
    <col customWidth="1" min="3" max="3" width="47.63"/>
    <col customWidth="1" min="4" max="4" width="38.88"/>
    <col customWidth="1" min="5" max="5" width="15.88"/>
    <col customWidth="1" min="6" max="6" width="33.88"/>
    <col customWidth="1" min="7" max="7" width="45.13"/>
    <col customWidth="1" min="8" max="8" width="16.38"/>
    <col customWidth="1" min="9" max="9" width="30.13"/>
    <col customWidth="1" min="10" max="10" width="38.88"/>
    <col customWidth="1" min="11" max="11" width="18.88"/>
    <col customWidth="1" min="12" max="12" width="20.13"/>
    <col customWidth="1" min="13" max="13" width="53.88"/>
    <col customWidth="1" min="14" max="14" width="62.63"/>
    <col customWidth="1" min="15" max="15" width="45.13"/>
    <col customWidth="1" min="16" max="16" width="70.13"/>
    <col customWidth="1" min="17" max="17" width="62.63"/>
  </cols>
  <sheetData>
    <row r="1" ht="28.5" customHeight="1">
      <c r="A1" s="23" t="s">
        <v>1863</v>
      </c>
      <c r="E1" s="23" t="s">
        <v>1865</v>
      </c>
      <c r="L1" s="23"/>
      <c r="M1" s="23"/>
      <c r="N1" s="23"/>
      <c r="O1" s="23"/>
      <c r="P1" s="23"/>
      <c r="Q1" s="23"/>
    </row>
    <row r="2" ht="28.5" customHeight="1">
      <c r="A2" s="25" t="s">
        <v>1866</v>
      </c>
      <c r="E2" s="25" t="s">
        <v>1868</v>
      </c>
      <c r="L2" s="25"/>
      <c r="M2" s="25"/>
      <c r="N2" s="25"/>
      <c r="O2" s="25"/>
      <c r="P2" s="25"/>
      <c r="Q2" s="25"/>
    </row>
    <row r="3" ht="72.0" customHeight="1">
      <c r="A3" s="26" t="s">
        <v>1870</v>
      </c>
      <c r="E3" s="26" t="s">
        <v>1872</v>
      </c>
      <c r="L3" s="25"/>
      <c r="M3" s="25"/>
      <c r="N3" s="25"/>
      <c r="O3" s="25"/>
      <c r="P3" s="25"/>
      <c r="Q3" s="25"/>
    </row>
    <row r="4" ht="52.5" customHeight="1">
      <c r="A4" s="28" t="s">
        <v>1874</v>
      </c>
      <c r="B4" s="29" t="s">
        <v>1876</v>
      </c>
      <c r="C4" s="29" t="s">
        <v>1877</v>
      </c>
      <c r="D4" s="29" t="s">
        <v>1878</v>
      </c>
      <c r="E4" s="29" t="s">
        <v>1879</v>
      </c>
      <c r="F4" s="29" t="s">
        <v>1880</v>
      </c>
      <c r="G4" s="29" t="s">
        <v>1881</v>
      </c>
      <c r="H4" s="29" t="s">
        <v>1882</v>
      </c>
      <c r="I4" s="29" t="s">
        <v>1883</v>
      </c>
      <c r="J4" s="29" t="s">
        <v>1884</v>
      </c>
      <c r="K4" s="29" t="s">
        <v>1885</v>
      </c>
      <c r="L4" s="28" t="s">
        <v>1258</v>
      </c>
      <c r="M4" s="28" t="s">
        <v>1265</v>
      </c>
      <c r="N4" s="28" t="s">
        <v>1266</v>
      </c>
      <c r="O4" s="28" t="s">
        <v>1268</v>
      </c>
      <c r="P4" s="28" t="s">
        <v>1270</v>
      </c>
      <c r="Q4" s="28" t="s">
        <v>1272</v>
      </c>
    </row>
    <row r="5" ht="210.0" customHeight="1">
      <c r="A5" s="30">
        <v>1.0</v>
      </c>
      <c r="B5" s="30" t="s">
        <v>701</v>
      </c>
      <c r="C5" s="30" t="s">
        <v>1914</v>
      </c>
      <c r="D5" s="30" t="s">
        <v>702</v>
      </c>
      <c r="E5" s="30" t="s">
        <v>1917</v>
      </c>
      <c r="F5" s="30" t="s">
        <v>1924</v>
      </c>
      <c r="G5" s="30" t="s">
        <v>1932</v>
      </c>
      <c r="H5" s="30" t="s">
        <v>1933</v>
      </c>
      <c r="I5" s="34" t="s">
        <v>1938</v>
      </c>
      <c r="J5" s="30" t="s">
        <v>1956</v>
      </c>
      <c r="K5" s="30" t="s">
        <v>1958</v>
      </c>
      <c r="L5" s="35">
        <v>15.0</v>
      </c>
      <c r="M5" s="30" t="s">
        <v>1965</v>
      </c>
      <c r="N5" s="30" t="s">
        <v>1967</v>
      </c>
      <c r="O5" s="30" t="s">
        <v>1968</v>
      </c>
      <c r="P5" s="30" t="s">
        <v>1970</v>
      </c>
      <c r="Q5" s="30" t="s">
        <v>1972</v>
      </c>
    </row>
    <row r="6" ht="240.0" customHeight="1">
      <c r="A6" s="30">
        <v>2.0</v>
      </c>
      <c r="B6" s="30" t="s">
        <v>414</v>
      </c>
      <c r="C6" s="30" t="s">
        <v>1990</v>
      </c>
      <c r="D6" s="30" t="s">
        <v>1738</v>
      </c>
      <c r="E6" s="30" t="s">
        <v>1917</v>
      </c>
      <c r="F6" s="30" t="s">
        <v>1997</v>
      </c>
      <c r="G6" s="30" t="s">
        <v>2007</v>
      </c>
      <c r="H6" s="30" t="s">
        <v>2009</v>
      </c>
      <c r="I6" s="34" t="s">
        <v>2011</v>
      </c>
      <c r="J6" s="30" t="s">
        <v>2022</v>
      </c>
      <c r="K6" s="30" t="s">
        <v>2023</v>
      </c>
      <c r="L6" s="35">
        <v>58.0</v>
      </c>
      <c r="M6" s="30" t="s">
        <v>1819</v>
      </c>
      <c r="N6" s="30" t="s">
        <v>1821</v>
      </c>
      <c r="O6" s="30" t="s">
        <v>1822</v>
      </c>
      <c r="P6" s="30" t="s">
        <v>1824</v>
      </c>
      <c r="Q6" s="30" t="s">
        <v>2029</v>
      </c>
    </row>
    <row r="7" ht="180.0" customHeight="1">
      <c r="A7" s="30">
        <v>3.0</v>
      </c>
      <c r="B7" s="30" t="s">
        <v>2035</v>
      </c>
      <c r="C7" s="30" t="s">
        <v>2037</v>
      </c>
      <c r="D7" s="30" t="s">
        <v>2038</v>
      </c>
      <c r="E7" s="30" t="s">
        <v>1917</v>
      </c>
      <c r="F7" s="30" t="s">
        <v>2041</v>
      </c>
      <c r="G7" s="30" t="s">
        <v>2045</v>
      </c>
      <c r="H7" s="30" t="s">
        <v>2047</v>
      </c>
      <c r="I7" s="34" t="s">
        <v>2048</v>
      </c>
      <c r="J7" s="30" t="s">
        <v>2050</v>
      </c>
      <c r="K7" s="30" t="s">
        <v>2051</v>
      </c>
      <c r="L7" s="35">
        <v>15.0</v>
      </c>
      <c r="M7" s="30" t="s">
        <v>1389</v>
      </c>
      <c r="N7" s="30" t="s">
        <v>1391</v>
      </c>
      <c r="O7" s="30" t="s">
        <v>2053</v>
      </c>
      <c r="P7" s="30" t="s">
        <v>1397</v>
      </c>
      <c r="Q7" s="30" t="s">
        <v>1400</v>
      </c>
    </row>
    <row r="8" ht="180.0" customHeight="1">
      <c r="A8" s="30">
        <v>4.0</v>
      </c>
      <c r="B8" s="30" t="s">
        <v>510</v>
      </c>
      <c r="C8" s="30" t="s">
        <v>2037</v>
      </c>
      <c r="D8" s="30" t="s">
        <v>2057</v>
      </c>
      <c r="E8" s="30" t="s">
        <v>1917</v>
      </c>
      <c r="F8" s="30" t="s">
        <v>2041</v>
      </c>
      <c r="G8" s="30" t="s">
        <v>2045</v>
      </c>
      <c r="H8" s="30" t="s">
        <v>2047</v>
      </c>
      <c r="I8" s="34" t="s">
        <v>2058</v>
      </c>
      <c r="J8" s="30" t="s">
        <v>2050</v>
      </c>
      <c r="K8" s="30" t="s">
        <v>2051</v>
      </c>
      <c r="L8" s="35">
        <v>15.0</v>
      </c>
      <c r="M8" s="30" t="s">
        <v>1389</v>
      </c>
      <c r="N8" s="30" t="s">
        <v>1391</v>
      </c>
      <c r="O8" s="30" t="s">
        <v>2059</v>
      </c>
      <c r="P8" s="30" t="s">
        <v>1397</v>
      </c>
      <c r="Q8" s="30" t="s">
        <v>1400</v>
      </c>
    </row>
    <row r="9" ht="180.0" customHeight="1">
      <c r="A9" s="30">
        <v>5.0</v>
      </c>
      <c r="B9" s="30" t="s">
        <v>449</v>
      </c>
      <c r="C9" s="30" t="s">
        <v>2062</v>
      </c>
      <c r="D9" s="30" t="s">
        <v>451</v>
      </c>
      <c r="E9" s="30" t="s">
        <v>1917</v>
      </c>
      <c r="F9" s="30" t="s">
        <v>2064</v>
      </c>
      <c r="G9" s="30" t="s">
        <v>2066</v>
      </c>
      <c r="H9" s="30" t="s">
        <v>2047</v>
      </c>
      <c r="I9" s="34" t="s">
        <v>2067</v>
      </c>
      <c r="J9" s="30" t="s">
        <v>2070</v>
      </c>
      <c r="K9" s="30" t="s">
        <v>2051</v>
      </c>
      <c r="L9" s="35">
        <v>15.0</v>
      </c>
      <c r="M9" s="30" t="s">
        <v>1389</v>
      </c>
      <c r="N9" s="30" t="s">
        <v>1391</v>
      </c>
      <c r="O9" s="30" t="s">
        <v>1394</v>
      </c>
      <c r="P9" s="30" t="s">
        <v>1397</v>
      </c>
      <c r="Q9" s="30" t="s">
        <v>1400</v>
      </c>
    </row>
    <row r="10" ht="94.5" customHeight="1">
      <c r="A10" s="30">
        <v>6.0</v>
      </c>
      <c r="B10" s="30" t="s">
        <v>2073</v>
      </c>
      <c r="C10" s="30" t="s">
        <v>2074</v>
      </c>
      <c r="D10" s="30" t="s">
        <v>2075</v>
      </c>
      <c r="E10" s="30" t="s">
        <v>1917</v>
      </c>
      <c r="F10" s="30" t="s">
        <v>2076</v>
      </c>
      <c r="G10" s="30" t="s">
        <v>2077</v>
      </c>
      <c r="H10" s="30" t="s">
        <v>2079</v>
      </c>
      <c r="I10" s="34" t="s">
        <v>2080</v>
      </c>
      <c r="J10" s="30" t="s">
        <v>2081</v>
      </c>
      <c r="K10" s="30" t="s">
        <v>2082</v>
      </c>
      <c r="L10" s="35">
        <v>34.0</v>
      </c>
      <c r="M10" s="30" t="s">
        <v>1349</v>
      </c>
      <c r="N10" s="30" t="s">
        <v>2084</v>
      </c>
      <c r="O10" s="30" t="s">
        <v>1350</v>
      </c>
      <c r="P10" s="30" t="s">
        <v>2085</v>
      </c>
      <c r="Q10" s="30" t="s">
        <v>2086</v>
      </c>
    </row>
    <row r="11" ht="94.5" customHeight="1">
      <c r="A11" s="30">
        <v>7.0</v>
      </c>
      <c r="B11" s="30" t="s">
        <v>2089</v>
      </c>
      <c r="C11" s="30" t="s">
        <v>2092</v>
      </c>
      <c r="D11" s="30" t="s">
        <v>2093</v>
      </c>
      <c r="E11" s="30" t="s">
        <v>1917</v>
      </c>
      <c r="F11" s="30" t="s">
        <v>2097</v>
      </c>
      <c r="G11" s="30" t="s">
        <v>2098</v>
      </c>
      <c r="H11" s="30" t="s">
        <v>2079</v>
      </c>
      <c r="I11" s="34" t="s">
        <v>2101</v>
      </c>
      <c r="J11" s="30" t="s">
        <v>2103</v>
      </c>
      <c r="K11" s="30" t="s">
        <v>2082</v>
      </c>
      <c r="L11" s="35">
        <v>12.0</v>
      </c>
      <c r="M11" s="30" t="s">
        <v>2105</v>
      </c>
      <c r="N11" s="30" t="s">
        <v>2084</v>
      </c>
      <c r="O11" s="30" t="s">
        <v>1290</v>
      </c>
      <c r="P11" s="30" t="s">
        <v>2106</v>
      </c>
      <c r="Q11" s="30" t="s">
        <v>2107</v>
      </c>
    </row>
    <row r="12" ht="94.5" customHeight="1">
      <c r="A12" s="30">
        <v>8.0</v>
      </c>
      <c r="B12" s="30" t="s">
        <v>2108</v>
      </c>
      <c r="C12" s="30" t="s">
        <v>2109</v>
      </c>
      <c r="D12" s="30" t="s">
        <v>2110</v>
      </c>
      <c r="E12" s="30" t="s">
        <v>1917</v>
      </c>
      <c r="F12" s="30" t="s">
        <v>2076</v>
      </c>
      <c r="G12" s="30" t="s">
        <v>2111</v>
      </c>
      <c r="H12" s="30" t="s">
        <v>2079</v>
      </c>
      <c r="I12" s="34" t="s">
        <v>2113</v>
      </c>
      <c r="J12" s="30" t="s">
        <v>2115</v>
      </c>
      <c r="K12" s="30" t="s">
        <v>2082</v>
      </c>
      <c r="L12" s="35">
        <v>34.0</v>
      </c>
      <c r="M12" s="30" t="s">
        <v>1349</v>
      </c>
      <c r="N12" s="30" t="s">
        <v>2084</v>
      </c>
      <c r="O12" s="30" t="s">
        <v>1350</v>
      </c>
      <c r="P12" s="30" t="s">
        <v>2117</v>
      </c>
      <c r="Q12" s="30" t="s">
        <v>2086</v>
      </c>
    </row>
    <row r="13" ht="94.5" customHeight="1">
      <c r="A13" s="30">
        <v>9.0</v>
      </c>
      <c r="B13" s="30" t="s">
        <v>2119</v>
      </c>
      <c r="C13" s="30" t="s">
        <v>2120</v>
      </c>
      <c r="D13" s="30" t="s">
        <v>2121</v>
      </c>
      <c r="E13" s="30" t="s">
        <v>1917</v>
      </c>
      <c r="F13" s="30" t="s">
        <v>2122</v>
      </c>
      <c r="G13" s="30" t="s">
        <v>2123</v>
      </c>
      <c r="H13" s="30" t="s">
        <v>2079</v>
      </c>
      <c r="I13" s="34" t="s">
        <v>2125</v>
      </c>
      <c r="J13" s="30" t="s">
        <v>2129</v>
      </c>
      <c r="K13" s="30" t="s">
        <v>2082</v>
      </c>
      <c r="L13" s="35">
        <v>12.0</v>
      </c>
      <c r="M13" s="30" t="s">
        <v>2105</v>
      </c>
      <c r="N13" s="30" t="s">
        <v>2084</v>
      </c>
      <c r="O13" s="30" t="s">
        <v>1290</v>
      </c>
      <c r="P13" s="30" t="s">
        <v>2106</v>
      </c>
      <c r="Q13" s="30" t="s">
        <v>2107</v>
      </c>
    </row>
    <row r="14" ht="94.5" customHeight="1">
      <c r="A14" s="38">
        <v>10.0</v>
      </c>
      <c r="B14" s="38" t="s">
        <v>2137</v>
      </c>
      <c r="C14" s="38" t="s">
        <v>2138</v>
      </c>
      <c r="D14" s="38" t="s">
        <v>2139</v>
      </c>
      <c r="E14" s="38" t="s">
        <v>2140</v>
      </c>
      <c r="F14" s="38" t="s">
        <v>2141</v>
      </c>
      <c r="G14" s="38" t="s">
        <v>2142</v>
      </c>
      <c r="H14" s="38" t="s">
        <v>2143</v>
      </c>
      <c r="I14" s="39" t="s">
        <v>2144</v>
      </c>
      <c r="J14" s="38" t="s">
        <v>2145</v>
      </c>
      <c r="K14" s="38" t="s">
        <v>2082</v>
      </c>
      <c r="L14" s="40">
        <v>8.0</v>
      </c>
      <c r="M14" s="38" t="s">
        <v>2147</v>
      </c>
      <c r="N14" s="38" t="s">
        <v>2148</v>
      </c>
      <c r="O14" s="38" t="s">
        <v>1290</v>
      </c>
      <c r="P14" s="38" t="s">
        <v>2149</v>
      </c>
      <c r="Q14" s="38" t="s">
        <v>2150</v>
      </c>
    </row>
    <row r="15" ht="150.0" customHeight="1">
      <c r="A15" s="30">
        <v>11.0</v>
      </c>
      <c r="B15" s="30" t="s">
        <v>2152</v>
      </c>
      <c r="C15" s="30" t="s">
        <v>2157</v>
      </c>
      <c r="D15" s="30" t="s">
        <v>2159</v>
      </c>
      <c r="E15" s="30" t="s">
        <v>1917</v>
      </c>
      <c r="F15" s="30" t="s">
        <v>2162</v>
      </c>
      <c r="G15" s="30" t="s">
        <v>2163</v>
      </c>
      <c r="H15" s="30" t="s">
        <v>2164</v>
      </c>
      <c r="I15" s="34" t="s">
        <v>2165</v>
      </c>
      <c r="J15" s="30" t="s">
        <v>2169</v>
      </c>
      <c r="K15" s="30" t="s">
        <v>2170</v>
      </c>
      <c r="L15" s="35">
        <v>54.0</v>
      </c>
      <c r="M15" s="30" t="s">
        <v>1505</v>
      </c>
      <c r="N15" s="30" t="s">
        <v>2180</v>
      </c>
      <c r="O15" s="30" t="s">
        <v>2182</v>
      </c>
      <c r="P15" s="30" t="s">
        <v>1509</v>
      </c>
      <c r="Q15" s="30" t="s">
        <v>1510</v>
      </c>
    </row>
    <row r="16" ht="94.5" customHeight="1">
      <c r="A16" s="30">
        <v>12.0</v>
      </c>
      <c r="B16" s="30" t="s">
        <v>2187</v>
      </c>
      <c r="C16" s="30" t="s">
        <v>2188</v>
      </c>
      <c r="D16" s="30" t="s">
        <v>2189</v>
      </c>
      <c r="E16" s="30" t="s">
        <v>1917</v>
      </c>
      <c r="F16" s="30" t="s">
        <v>2076</v>
      </c>
      <c r="G16" s="30" t="s">
        <v>2195</v>
      </c>
      <c r="H16" s="30" t="s">
        <v>2079</v>
      </c>
      <c r="I16" s="34" t="s">
        <v>2197</v>
      </c>
      <c r="J16" s="30" t="s">
        <v>2200</v>
      </c>
      <c r="K16" s="30" t="s">
        <v>2082</v>
      </c>
      <c r="L16" s="35">
        <v>42.0</v>
      </c>
      <c r="M16" s="30" t="s">
        <v>2202</v>
      </c>
      <c r="N16" s="30" t="s">
        <v>2084</v>
      </c>
      <c r="O16" s="30" t="s">
        <v>2204</v>
      </c>
      <c r="P16" s="30" t="s">
        <v>2206</v>
      </c>
      <c r="Q16" s="30" t="s">
        <v>2207</v>
      </c>
    </row>
    <row r="17" ht="94.5" customHeight="1">
      <c r="A17" s="30">
        <v>13.0</v>
      </c>
      <c r="B17" s="30" t="s">
        <v>2209</v>
      </c>
      <c r="C17" s="30" t="s">
        <v>2211</v>
      </c>
      <c r="D17" s="30" t="s">
        <v>2213</v>
      </c>
      <c r="E17" s="30" t="s">
        <v>1917</v>
      </c>
      <c r="F17" s="30" t="s">
        <v>2215</v>
      </c>
      <c r="G17" s="30" t="s">
        <v>2217</v>
      </c>
      <c r="H17" s="30" t="s">
        <v>2079</v>
      </c>
      <c r="I17" s="34" t="s">
        <v>2226</v>
      </c>
      <c r="J17" s="30" t="s">
        <v>2231</v>
      </c>
      <c r="K17" s="30" t="s">
        <v>2082</v>
      </c>
      <c r="L17" s="35">
        <v>42.0</v>
      </c>
      <c r="M17" s="30" t="s">
        <v>2202</v>
      </c>
      <c r="N17" s="30" t="s">
        <v>2084</v>
      </c>
      <c r="O17" s="30" t="s">
        <v>1320</v>
      </c>
      <c r="P17" s="30" t="s">
        <v>2233</v>
      </c>
      <c r="Q17" s="30" t="s">
        <v>2207</v>
      </c>
    </row>
    <row r="18" ht="126.0" customHeight="1">
      <c r="A18" s="30">
        <v>14.0</v>
      </c>
      <c r="B18" s="30" t="s">
        <v>2236</v>
      </c>
      <c r="C18" s="30" t="s">
        <v>2238</v>
      </c>
      <c r="D18" s="30" t="s">
        <v>2239</v>
      </c>
      <c r="E18" s="30" t="s">
        <v>1917</v>
      </c>
      <c r="F18" s="30" t="s">
        <v>2241</v>
      </c>
      <c r="G18" s="30" t="s">
        <v>2245</v>
      </c>
      <c r="H18" s="30" t="s">
        <v>2079</v>
      </c>
      <c r="I18" s="34" t="s">
        <v>2248</v>
      </c>
      <c r="J18" s="30" t="s">
        <v>2261</v>
      </c>
      <c r="K18" s="30" t="s">
        <v>2082</v>
      </c>
      <c r="L18" s="35">
        <v>42.0</v>
      </c>
      <c r="M18" s="30" t="s">
        <v>2202</v>
      </c>
      <c r="N18" s="30" t="s">
        <v>2262</v>
      </c>
      <c r="O18" s="30" t="s">
        <v>2204</v>
      </c>
      <c r="P18" s="30" t="s">
        <v>2264</v>
      </c>
      <c r="Q18" s="30" t="s">
        <v>2266</v>
      </c>
    </row>
    <row r="19" ht="94.5" customHeight="1">
      <c r="A19" s="30">
        <v>15.0</v>
      </c>
      <c r="B19" s="30" t="s">
        <v>2268</v>
      </c>
      <c r="C19" s="30" t="s">
        <v>2270</v>
      </c>
      <c r="D19" s="30" t="s">
        <v>2271</v>
      </c>
      <c r="E19" s="30" t="s">
        <v>1917</v>
      </c>
      <c r="F19" s="30" t="s">
        <v>2076</v>
      </c>
      <c r="G19" s="30" t="s">
        <v>2273</v>
      </c>
      <c r="H19" s="30" t="s">
        <v>2079</v>
      </c>
      <c r="I19" s="34" t="s">
        <v>2276</v>
      </c>
      <c r="J19" s="30" t="s">
        <v>2279</v>
      </c>
      <c r="K19" s="30" t="s">
        <v>2082</v>
      </c>
      <c r="L19" s="35">
        <v>34.0</v>
      </c>
      <c r="M19" s="30" t="s">
        <v>1349</v>
      </c>
      <c r="N19" s="30" t="s">
        <v>2084</v>
      </c>
      <c r="O19" s="30" t="s">
        <v>1350</v>
      </c>
      <c r="P19" s="30" t="s">
        <v>2280</v>
      </c>
      <c r="Q19" s="30" t="s">
        <v>2086</v>
      </c>
    </row>
    <row r="20" ht="94.5" customHeight="1">
      <c r="A20" s="30">
        <v>16.0</v>
      </c>
      <c r="B20" s="30" t="s">
        <v>44</v>
      </c>
      <c r="C20" s="30" t="s">
        <v>2281</v>
      </c>
      <c r="D20" s="30" t="s">
        <v>45</v>
      </c>
      <c r="E20" s="30" t="s">
        <v>1917</v>
      </c>
      <c r="F20" s="30" t="s">
        <v>2282</v>
      </c>
      <c r="G20" s="30" t="s">
        <v>2283</v>
      </c>
      <c r="H20" s="30" t="s">
        <v>2285</v>
      </c>
      <c r="I20" s="34" t="s">
        <v>2286</v>
      </c>
      <c r="J20" s="30" t="s">
        <v>2288</v>
      </c>
      <c r="K20" s="30" t="s">
        <v>2289</v>
      </c>
      <c r="L20" s="35">
        <v>38.0</v>
      </c>
      <c r="M20" s="30" t="s">
        <v>2290</v>
      </c>
      <c r="N20" s="30" t="s">
        <v>2291</v>
      </c>
      <c r="O20" s="30" t="s">
        <v>2293</v>
      </c>
      <c r="P20" s="30" t="s">
        <v>2295</v>
      </c>
      <c r="Q20" s="30" t="s">
        <v>2296</v>
      </c>
    </row>
    <row r="21" ht="94.5" customHeight="1">
      <c r="A21" s="30">
        <v>17.0</v>
      </c>
      <c r="B21" s="30" t="s">
        <v>136</v>
      </c>
      <c r="C21" s="30" t="s">
        <v>2298</v>
      </c>
      <c r="D21" s="30" t="s">
        <v>138</v>
      </c>
      <c r="E21" s="30" t="s">
        <v>1917</v>
      </c>
      <c r="F21" s="30" t="s">
        <v>2300</v>
      </c>
      <c r="G21" s="30" t="s">
        <v>140</v>
      </c>
      <c r="H21" s="30" t="s">
        <v>2079</v>
      </c>
      <c r="I21" s="34" t="s">
        <v>2301</v>
      </c>
      <c r="J21" s="30" t="s">
        <v>185</v>
      </c>
      <c r="K21" s="30" t="s">
        <v>2082</v>
      </c>
      <c r="L21" s="35">
        <v>37.0</v>
      </c>
      <c r="M21" s="30" t="s">
        <v>1429</v>
      </c>
      <c r="N21" s="30" t="s">
        <v>2313</v>
      </c>
      <c r="O21" s="30" t="s">
        <v>1395</v>
      </c>
      <c r="P21" s="30" t="s">
        <v>2314</v>
      </c>
      <c r="Q21" s="30" t="s">
        <v>2315</v>
      </c>
    </row>
    <row r="22" ht="94.5" customHeight="1">
      <c r="A22" s="30">
        <v>18.0</v>
      </c>
      <c r="B22" s="30" t="s">
        <v>639</v>
      </c>
      <c r="C22" s="30" t="s">
        <v>2317</v>
      </c>
      <c r="D22" s="30" t="s">
        <v>641</v>
      </c>
      <c r="E22" s="30" t="s">
        <v>1917</v>
      </c>
      <c r="F22" s="30" t="s">
        <v>2076</v>
      </c>
      <c r="G22" s="30" t="s">
        <v>35</v>
      </c>
      <c r="H22" s="30" t="s">
        <v>2079</v>
      </c>
      <c r="I22" s="34" t="s">
        <v>2318</v>
      </c>
      <c r="J22" s="30" t="s">
        <v>2322</v>
      </c>
      <c r="K22" s="30" t="s">
        <v>2082</v>
      </c>
      <c r="L22" s="35">
        <v>34.0</v>
      </c>
      <c r="M22" s="30" t="s">
        <v>1349</v>
      </c>
      <c r="N22" s="30" t="s">
        <v>35</v>
      </c>
      <c r="O22" s="30" t="s">
        <v>2325</v>
      </c>
      <c r="P22" s="30" t="s">
        <v>2326</v>
      </c>
      <c r="Q22" s="30" t="s">
        <v>2086</v>
      </c>
    </row>
    <row r="23" ht="94.5" customHeight="1">
      <c r="A23" s="30">
        <v>19.0</v>
      </c>
      <c r="B23" s="30" t="s">
        <v>83</v>
      </c>
      <c r="C23" s="30" t="s">
        <v>2330</v>
      </c>
      <c r="D23" s="30" t="s">
        <v>86</v>
      </c>
      <c r="E23" s="30" t="s">
        <v>1917</v>
      </c>
      <c r="F23" s="30" t="s">
        <v>2333</v>
      </c>
      <c r="G23" s="30" t="s">
        <v>88</v>
      </c>
      <c r="H23" s="30" t="s">
        <v>2079</v>
      </c>
      <c r="I23" s="34" t="s">
        <v>2335</v>
      </c>
      <c r="J23" s="30" t="s">
        <v>100</v>
      </c>
      <c r="K23" s="30" t="s">
        <v>2082</v>
      </c>
      <c r="L23" s="35">
        <v>37.0</v>
      </c>
      <c r="M23" s="30" t="s">
        <v>1429</v>
      </c>
      <c r="N23" s="30" t="s">
        <v>2313</v>
      </c>
      <c r="O23" s="30" t="s">
        <v>1395</v>
      </c>
      <c r="P23" s="30" t="s">
        <v>2337</v>
      </c>
      <c r="Q23" s="30" t="s">
        <v>2338</v>
      </c>
    </row>
    <row r="24" ht="94.5" customHeight="1">
      <c r="A24" s="30">
        <v>20.0</v>
      </c>
      <c r="B24" s="30" t="s">
        <v>104</v>
      </c>
      <c r="C24" s="30" t="s">
        <v>2339</v>
      </c>
      <c r="D24" s="30" t="s">
        <v>106</v>
      </c>
      <c r="E24" s="30" t="s">
        <v>1917</v>
      </c>
      <c r="F24" s="30" t="s">
        <v>2333</v>
      </c>
      <c r="G24" s="30" t="s">
        <v>109</v>
      </c>
      <c r="H24" s="30" t="s">
        <v>2079</v>
      </c>
      <c r="I24" s="34" t="s">
        <v>2340</v>
      </c>
      <c r="J24" s="30" t="s">
        <v>2341</v>
      </c>
      <c r="K24" s="30" t="s">
        <v>2082</v>
      </c>
      <c r="L24" s="35">
        <v>37.0</v>
      </c>
      <c r="M24" s="30" t="s">
        <v>1429</v>
      </c>
      <c r="N24" s="30" t="s">
        <v>2313</v>
      </c>
      <c r="O24" s="30" t="s">
        <v>1395</v>
      </c>
      <c r="P24" s="30" t="s">
        <v>2342</v>
      </c>
      <c r="Q24" s="30" t="s">
        <v>2343</v>
      </c>
    </row>
    <row r="25" ht="94.5" customHeight="1">
      <c r="A25" s="30">
        <v>21.0</v>
      </c>
      <c r="B25" s="30" t="s">
        <v>230</v>
      </c>
      <c r="C25" s="30" t="s">
        <v>2346</v>
      </c>
      <c r="D25" s="30" t="s">
        <v>232</v>
      </c>
      <c r="E25" s="30" t="s">
        <v>1917</v>
      </c>
      <c r="F25" s="30" t="s">
        <v>2365</v>
      </c>
      <c r="G25" s="30" t="s">
        <v>2373</v>
      </c>
      <c r="H25" s="30" t="s">
        <v>2079</v>
      </c>
      <c r="I25" s="34" t="s">
        <v>2374</v>
      </c>
      <c r="J25" s="30" t="s">
        <v>2409</v>
      </c>
      <c r="K25" s="30" t="s">
        <v>2410</v>
      </c>
      <c r="L25" s="35">
        <v>37.0</v>
      </c>
      <c r="M25" s="30" t="s">
        <v>1429</v>
      </c>
      <c r="N25" s="30" t="s">
        <v>2412</v>
      </c>
      <c r="O25" s="30" t="s">
        <v>1395</v>
      </c>
      <c r="P25" s="30" t="s">
        <v>2413</v>
      </c>
      <c r="Q25" s="30" t="s">
        <v>2414</v>
      </c>
    </row>
    <row r="26" ht="150.0" customHeight="1">
      <c r="A26" s="30">
        <v>22.0</v>
      </c>
      <c r="B26" s="30" t="s">
        <v>729</v>
      </c>
      <c r="C26" s="30" t="s">
        <v>2427</v>
      </c>
      <c r="D26" s="30" t="s">
        <v>731</v>
      </c>
      <c r="E26" s="30" t="s">
        <v>1917</v>
      </c>
      <c r="F26" s="30" t="s">
        <v>2430</v>
      </c>
      <c r="G26" s="30" t="s">
        <v>2441</v>
      </c>
      <c r="H26" s="30" t="s">
        <v>2442</v>
      </c>
      <c r="I26" s="34" t="s">
        <v>2444</v>
      </c>
      <c r="J26" s="30" t="s">
        <v>2448</v>
      </c>
      <c r="K26" s="30" t="s">
        <v>2449</v>
      </c>
      <c r="L26" s="35">
        <v>54.0</v>
      </c>
      <c r="M26" s="30" t="s">
        <v>2334</v>
      </c>
      <c r="N26" s="30" t="s">
        <v>2336</v>
      </c>
      <c r="O26" s="30" t="s">
        <v>2354</v>
      </c>
      <c r="P26" s="30" t="s">
        <v>2355</v>
      </c>
      <c r="Q26" s="30" t="s">
        <v>2356</v>
      </c>
    </row>
    <row r="27" ht="94.5" customHeight="1">
      <c r="A27" s="30">
        <v>23.0</v>
      </c>
      <c r="B27" s="30" t="s">
        <v>2451</v>
      </c>
      <c r="C27" s="30" t="s">
        <v>2452</v>
      </c>
      <c r="D27" s="30" t="s">
        <v>2453</v>
      </c>
      <c r="E27" s="30" t="s">
        <v>1917</v>
      </c>
      <c r="F27" s="30" t="s">
        <v>2457</v>
      </c>
      <c r="G27" s="30" t="s">
        <v>2459</v>
      </c>
      <c r="H27" s="30" t="s">
        <v>2079</v>
      </c>
      <c r="I27" s="34" t="s">
        <v>2462</v>
      </c>
      <c r="J27" s="30" t="s">
        <v>2466</v>
      </c>
      <c r="K27" s="30" t="s">
        <v>2082</v>
      </c>
      <c r="L27" s="35">
        <v>34.0</v>
      </c>
      <c r="M27" s="30" t="s">
        <v>1349</v>
      </c>
      <c r="N27" s="30" t="s">
        <v>2084</v>
      </c>
      <c r="O27" s="30" t="s">
        <v>1350</v>
      </c>
      <c r="P27" s="30" t="s">
        <v>2471</v>
      </c>
      <c r="Q27" s="30" t="s">
        <v>2086</v>
      </c>
    </row>
    <row r="28" ht="94.5" customHeight="1">
      <c r="A28" s="30">
        <v>24.0</v>
      </c>
      <c r="B28" s="30" t="s">
        <v>722</v>
      </c>
      <c r="C28" s="30" t="s">
        <v>2477</v>
      </c>
      <c r="D28" s="30" t="s">
        <v>2478</v>
      </c>
      <c r="E28" s="30" t="s">
        <v>1917</v>
      </c>
      <c r="F28" s="30" t="s">
        <v>2480</v>
      </c>
      <c r="G28" s="30" t="s">
        <v>2482</v>
      </c>
      <c r="H28" s="30" t="s">
        <v>2079</v>
      </c>
      <c r="I28" s="34" t="s">
        <v>2484</v>
      </c>
      <c r="J28" s="30" t="s">
        <v>2488</v>
      </c>
      <c r="K28" s="30" t="s">
        <v>2489</v>
      </c>
      <c r="L28" s="35">
        <v>12.0</v>
      </c>
      <c r="M28" s="30" t="s">
        <v>2105</v>
      </c>
      <c r="N28" s="30" t="s">
        <v>2084</v>
      </c>
      <c r="O28" s="30" t="s">
        <v>1290</v>
      </c>
      <c r="P28" s="30" t="s">
        <v>2106</v>
      </c>
      <c r="Q28" s="30" t="s">
        <v>2107</v>
      </c>
    </row>
    <row r="29" ht="94.5" customHeight="1">
      <c r="A29" s="30">
        <v>25.0</v>
      </c>
      <c r="B29" s="30" t="s">
        <v>99</v>
      </c>
      <c r="C29" s="30" t="s">
        <v>2494</v>
      </c>
      <c r="D29" s="30" t="s">
        <v>101</v>
      </c>
      <c r="E29" s="30" t="s">
        <v>1917</v>
      </c>
      <c r="F29" s="30" t="s">
        <v>2503</v>
      </c>
      <c r="G29" s="30" t="s">
        <v>2507</v>
      </c>
      <c r="H29" s="30" t="s">
        <v>2079</v>
      </c>
      <c r="I29" s="34" t="s">
        <v>2509</v>
      </c>
      <c r="J29" s="30" t="s">
        <v>2516</v>
      </c>
      <c r="K29" s="30" t="s">
        <v>2082</v>
      </c>
      <c r="L29" s="35">
        <v>37.0</v>
      </c>
      <c r="M29" s="30" t="s">
        <v>1429</v>
      </c>
      <c r="N29" s="30" t="s">
        <v>2518</v>
      </c>
      <c r="O29" s="30" t="s">
        <v>1395</v>
      </c>
      <c r="P29" s="30" t="s">
        <v>2494</v>
      </c>
      <c r="Q29" s="30" t="s">
        <v>1353</v>
      </c>
    </row>
    <row r="30" ht="94.5" customHeight="1">
      <c r="A30" s="30">
        <v>26.0</v>
      </c>
      <c r="B30" s="30" t="s">
        <v>575</v>
      </c>
      <c r="C30" s="30" t="s">
        <v>2520</v>
      </c>
      <c r="D30" s="30" t="s">
        <v>576</v>
      </c>
      <c r="E30" s="30" t="s">
        <v>1917</v>
      </c>
      <c r="F30" s="30" t="s">
        <v>2122</v>
      </c>
      <c r="G30" s="30" t="s">
        <v>35</v>
      </c>
      <c r="H30" s="30" t="s">
        <v>2079</v>
      </c>
      <c r="I30" s="34" t="s">
        <v>2523</v>
      </c>
      <c r="J30" s="30" t="s">
        <v>2525</v>
      </c>
      <c r="K30" s="30" t="s">
        <v>2082</v>
      </c>
      <c r="L30" s="35">
        <v>34.0</v>
      </c>
      <c r="M30" s="30" t="s">
        <v>1349</v>
      </c>
      <c r="N30" s="30" t="s">
        <v>35</v>
      </c>
      <c r="O30" s="30" t="s">
        <v>2325</v>
      </c>
      <c r="P30" s="30" t="s">
        <v>2520</v>
      </c>
      <c r="Q30" s="30" t="s">
        <v>1353</v>
      </c>
    </row>
    <row r="31" ht="94.5" customHeight="1">
      <c r="A31" s="30">
        <v>27.0</v>
      </c>
      <c r="B31" s="30" t="s">
        <v>603</v>
      </c>
      <c r="C31" s="30" t="s">
        <v>2477</v>
      </c>
      <c r="D31" s="30" t="s">
        <v>604</v>
      </c>
      <c r="E31" s="30" t="s">
        <v>1917</v>
      </c>
      <c r="F31" s="30" t="s">
        <v>2539</v>
      </c>
      <c r="G31" s="30" t="s">
        <v>2482</v>
      </c>
      <c r="H31" s="30" t="s">
        <v>2079</v>
      </c>
      <c r="I31" s="34" t="s">
        <v>2544</v>
      </c>
      <c r="J31" s="30" t="s">
        <v>2488</v>
      </c>
      <c r="K31" s="30" t="s">
        <v>2489</v>
      </c>
      <c r="L31" s="35">
        <v>34.0</v>
      </c>
      <c r="M31" s="30" t="s">
        <v>1349</v>
      </c>
      <c r="N31" s="30" t="s">
        <v>2545</v>
      </c>
      <c r="O31" s="30" t="s">
        <v>2325</v>
      </c>
      <c r="P31" s="30" t="s">
        <v>2477</v>
      </c>
      <c r="Q31" s="30" t="s">
        <v>1353</v>
      </c>
    </row>
    <row r="32" ht="94.5" customHeight="1">
      <c r="A32" s="30">
        <v>28.0</v>
      </c>
      <c r="B32" s="30" t="s">
        <v>542</v>
      </c>
      <c r="C32" s="30" t="s">
        <v>2477</v>
      </c>
      <c r="D32" s="30" t="s">
        <v>543</v>
      </c>
      <c r="E32" s="30" t="s">
        <v>1917</v>
      </c>
      <c r="F32" s="30" t="s">
        <v>2539</v>
      </c>
      <c r="G32" s="30" t="s">
        <v>2482</v>
      </c>
      <c r="H32" s="30" t="s">
        <v>2079</v>
      </c>
      <c r="I32" s="34" t="s">
        <v>2551</v>
      </c>
      <c r="J32" s="30" t="s">
        <v>2488</v>
      </c>
      <c r="K32" s="30" t="s">
        <v>2489</v>
      </c>
      <c r="L32" s="35">
        <v>37.0</v>
      </c>
      <c r="M32" s="30" t="s">
        <v>1429</v>
      </c>
      <c r="N32" s="30" t="s">
        <v>2556</v>
      </c>
      <c r="O32" s="30" t="s">
        <v>1395</v>
      </c>
      <c r="P32" s="30" t="s">
        <v>2477</v>
      </c>
      <c r="Q32" s="30" t="s">
        <v>1353</v>
      </c>
    </row>
    <row r="33" ht="180.0" customHeight="1">
      <c r="A33" s="30">
        <v>29.0</v>
      </c>
      <c r="B33" s="30" t="s">
        <v>1351</v>
      </c>
      <c r="C33" s="30" t="s">
        <v>2062</v>
      </c>
      <c r="D33" s="30" t="s">
        <v>1354</v>
      </c>
      <c r="E33" s="30" t="s">
        <v>1917</v>
      </c>
      <c r="F33" s="30" t="s">
        <v>2064</v>
      </c>
      <c r="G33" s="30" t="s">
        <v>2066</v>
      </c>
      <c r="H33" s="30" t="s">
        <v>2573</v>
      </c>
      <c r="I33" s="34" t="s">
        <v>2574</v>
      </c>
      <c r="J33" s="30" t="s">
        <v>2070</v>
      </c>
      <c r="K33" s="30" t="s">
        <v>2051</v>
      </c>
      <c r="L33" s="35">
        <v>15.0</v>
      </c>
      <c r="M33" s="30" t="s">
        <v>1389</v>
      </c>
      <c r="N33" s="30" t="s">
        <v>1391</v>
      </c>
      <c r="O33" s="30" t="s">
        <v>1394</v>
      </c>
      <c r="P33" s="30" t="s">
        <v>1397</v>
      </c>
      <c r="Q33" s="30" t="s">
        <v>1400</v>
      </c>
    </row>
    <row r="34" ht="94.5" customHeight="1">
      <c r="A34" s="38">
        <v>30.0</v>
      </c>
      <c r="B34" s="38" t="s">
        <v>2017</v>
      </c>
      <c r="C34" s="38" t="s">
        <v>2577</v>
      </c>
      <c r="D34" s="38" t="s">
        <v>2021</v>
      </c>
      <c r="E34" s="38" t="s">
        <v>2140</v>
      </c>
      <c r="F34" s="38" t="s">
        <v>2580</v>
      </c>
      <c r="G34" s="38" t="s">
        <v>2584</v>
      </c>
      <c r="H34" s="38" t="s">
        <v>2585</v>
      </c>
      <c r="I34" s="39" t="s">
        <v>2588</v>
      </c>
      <c r="J34" s="38" t="s">
        <v>2591</v>
      </c>
      <c r="K34" s="38" t="s">
        <v>2592</v>
      </c>
      <c r="L34" s="40">
        <v>15.0</v>
      </c>
      <c r="M34" s="38" t="s">
        <v>1939</v>
      </c>
      <c r="N34" s="38" t="s">
        <v>1940</v>
      </c>
      <c r="O34" s="38" t="s">
        <v>2054</v>
      </c>
      <c r="P34" s="38" t="s">
        <v>1942</v>
      </c>
      <c r="Q34" s="38" t="s">
        <v>1943</v>
      </c>
    </row>
    <row r="35" ht="94.5" customHeight="1">
      <c r="A35" s="38">
        <v>31.0</v>
      </c>
      <c r="B35" s="38" t="s">
        <v>503</v>
      </c>
      <c r="C35" s="38" t="s">
        <v>2600</v>
      </c>
      <c r="D35" s="38" t="s">
        <v>1893</v>
      </c>
      <c r="E35" s="38" t="s">
        <v>2140</v>
      </c>
      <c r="F35" s="38" t="s">
        <v>2603</v>
      </c>
      <c r="G35" s="38" t="s">
        <v>2604</v>
      </c>
      <c r="H35" s="38" t="s">
        <v>2585</v>
      </c>
      <c r="I35" s="39" t="s">
        <v>2606</v>
      </c>
      <c r="J35" s="38" t="s">
        <v>2607</v>
      </c>
      <c r="K35" s="38" t="s">
        <v>2082</v>
      </c>
      <c r="L35" s="40">
        <v>15.0</v>
      </c>
      <c r="M35" s="38" t="s">
        <v>1939</v>
      </c>
      <c r="N35" s="38" t="s">
        <v>1940</v>
      </c>
      <c r="O35" s="38" t="s">
        <v>1941</v>
      </c>
      <c r="P35" s="38" t="s">
        <v>1942</v>
      </c>
      <c r="Q35" s="38" t="s">
        <v>1943</v>
      </c>
    </row>
    <row r="36" ht="94.5" customHeight="1">
      <c r="A36" s="30">
        <v>32.0</v>
      </c>
      <c r="B36" s="30" t="s">
        <v>58</v>
      </c>
      <c r="C36" s="30" t="s">
        <v>2614</v>
      </c>
      <c r="D36" s="30" t="s">
        <v>60</v>
      </c>
      <c r="E36" s="30" t="s">
        <v>1917</v>
      </c>
      <c r="F36" s="30" t="s">
        <v>2076</v>
      </c>
      <c r="G36" s="30" t="s">
        <v>2616</v>
      </c>
      <c r="H36" s="30" t="s">
        <v>2079</v>
      </c>
      <c r="I36" s="34" t="s">
        <v>2617</v>
      </c>
      <c r="J36" s="30" t="s">
        <v>76</v>
      </c>
      <c r="K36" s="30" t="s">
        <v>2082</v>
      </c>
      <c r="L36" s="35">
        <v>37.0</v>
      </c>
      <c r="M36" s="30" t="s">
        <v>1429</v>
      </c>
      <c r="N36" s="30" t="s">
        <v>2619</v>
      </c>
      <c r="O36" s="30" t="s">
        <v>1395</v>
      </c>
      <c r="P36" s="30" t="s">
        <v>2621</v>
      </c>
      <c r="Q36" s="30" t="s">
        <v>2622</v>
      </c>
    </row>
    <row r="37" ht="94.5" customHeight="1">
      <c r="A37" s="38">
        <v>33.0</v>
      </c>
      <c r="B37" s="38" t="s">
        <v>1946</v>
      </c>
      <c r="C37" s="38" t="s">
        <v>2626</v>
      </c>
      <c r="D37" s="38" t="s">
        <v>1949</v>
      </c>
      <c r="E37" s="38" t="s">
        <v>2140</v>
      </c>
      <c r="F37" s="38" t="s">
        <v>2628</v>
      </c>
      <c r="G37" s="38" t="s">
        <v>2154</v>
      </c>
      <c r="H37" s="38" t="s">
        <v>2631</v>
      </c>
      <c r="I37" s="39" t="s">
        <v>2633</v>
      </c>
      <c r="J37" s="38" t="s">
        <v>2636</v>
      </c>
      <c r="K37" s="38" t="s">
        <v>2082</v>
      </c>
      <c r="L37" s="40">
        <v>15.0</v>
      </c>
      <c r="M37" s="38" t="s">
        <v>1984</v>
      </c>
      <c r="N37" s="38" t="s">
        <v>1985</v>
      </c>
      <c r="O37" s="38" t="s">
        <v>1986</v>
      </c>
      <c r="P37" s="38" t="s">
        <v>1987</v>
      </c>
      <c r="Q37" s="38" t="s">
        <v>1988</v>
      </c>
    </row>
    <row r="38" ht="210.0" customHeight="1">
      <c r="A38" s="38">
        <v>34.0</v>
      </c>
      <c r="B38" s="38" t="s">
        <v>1991</v>
      </c>
      <c r="C38" s="38" t="s">
        <v>2644</v>
      </c>
      <c r="D38" s="38" t="s">
        <v>1995</v>
      </c>
      <c r="E38" s="38" t="s">
        <v>2140</v>
      </c>
      <c r="F38" s="38" t="s">
        <v>2645</v>
      </c>
      <c r="G38" s="38" t="s">
        <v>2173</v>
      </c>
      <c r="H38" s="38" t="s">
        <v>2646</v>
      </c>
      <c r="I38" s="39" t="s">
        <v>2647</v>
      </c>
      <c r="J38" s="38" t="s">
        <v>2648</v>
      </c>
      <c r="K38" s="38" t="s">
        <v>2082</v>
      </c>
      <c r="L38" s="40">
        <v>15.0</v>
      </c>
      <c r="M38" s="38" t="s">
        <v>2012</v>
      </c>
      <c r="N38" s="38" t="s">
        <v>2013</v>
      </c>
      <c r="O38" s="38" t="s">
        <v>2014</v>
      </c>
      <c r="P38" s="38" t="s">
        <v>2015</v>
      </c>
      <c r="Q38" s="38" t="s">
        <v>2016</v>
      </c>
    </row>
    <row r="39" ht="94.5" customHeight="1">
      <c r="A39" s="30">
        <v>35.0</v>
      </c>
      <c r="B39" s="30" t="s">
        <v>2650</v>
      </c>
      <c r="C39" s="30" t="s">
        <v>2651</v>
      </c>
      <c r="D39" s="30" t="s">
        <v>2652</v>
      </c>
      <c r="E39" s="30" t="s">
        <v>1917</v>
      </c>
      <c r="F39" s="30" t="s">
        <v>2076</v>
      </c>
      <c r="G39" s="30" t="s">
        <v>2655</v>
      </c>
      <c r="H39" s="30" t="s">
        <v>2079</v>
      </c>
      <c r="I39" s="34" t="s">
        <v>2658</v>
      </c>
      <c r="J39" s="30" t="s">
        <v>2661</v>
      </c>
      <c r="K39" s="30" t="s">
        <v>2082</v>
      </c>
      <c r="L39" s="35">
        <v>42.0</v>
      </c>
      <c r="M39" s="30" t="s">
        <v>2202</v>
      </c>
      <c r="N39" s="30" t="s">
        <v>2084</v>
      </c>
      <c r="O39" s="30" t="s">
        <v>2204</v>
      </c>
      <c r="P39" s="30" t="s">
        <v>2665</v>
      </c>
      <c r="Q39" s="30" t="s">
        <v>2666</v>
      </c>
    </row>
    <row r="40" ht="94.5" customHeight="1">
      <c r="A40" s="38">
        <v>36.0</v>
      </c>
      <c r="B40" s="38" t="s">
        <v>128</v>
      </c>
      <c r="C40" s="38" t="s">
        <v>2671</v>
      </c>
      <c r="D40" s="38" t="s">
        <v>130</v>
      </c>
      <c r="E40" s="38" t="s">
        <v>2140</v>
      </c>
      <c r="F40" s="38" t="s">
        <v>2675</v>
      </c>
      <c r="G40" s="38" t="s">
        <v>2678</v>
      </c>
      <c r="H40" s="38" t="s">
        <v>2585</v>
      </c>
      <c r="I40" s="39" t="s">
        <v>2679</v>
      </c>
      <c r="J40" s="38" t="s">
        <v>167</v>
      </c>
      <c r="K40" s="38" t="s">
        <v>2082</v>
      </c>
      <c r="L40" s="40">
        <v>15.0</v>
      </c>
      <c r="M40" s="38" t="s">
        <v>1939</v>
      </c>
      <c r="N40" s="38" t="s">
        <v>2680</v>
      </c>
      <c r="O40" s="38" t="s">
        <v>2681</v>
      </c>
      <c r="P40" s="38" t="s">
        <v>1942</v>
      </c>
      <c r="Q40" s="38" t="s">
        <v>1943</v>
      </c>
    </row>
    <row r="41" ht="210.0" customHeight="1">
      <c r="A41" s="30">
        <v>37.0</v>
      </c>
      <c r="B41" s="30" t="s">
        <v>879</v>
      </c>
      <c r="C41" s="30" t="s">
        <v>2683</v>
      </c>
      <c r="D41" s="30" t="s">
        <v>880</v>
      </c>
      <c r="E41" s="30" t="s">
        <v>1917</v>
      </c>
      <c r="F41" s="30" t="s">
        <v>2684</v>
      </c>
      <c r="G41" s="30" t="s">
        <v>2686</v>
      </c>
      <c r="H41" s="30" t="s">
        <v>2687</v>
      </c>
      <c r="I41" s="34" t="s">
        <v>2689</v>
      </c>
      <c r="J41" s="30" t="s">
        <v>2695</v>
      </c>
      <c r="K41" s="30" t="s">
        <v>2082</v>
      </c>
      <c r="L41" s="35">
        <v>22.0</v>
      </c>
      <c r="M41" s="30" t="s">
        <v>2205</v>
      </c>
      <c r="N41" s="30" t="s">
        <v>2192</v>
      </c>
      <c r="O41" s="30" t="s">
        <v>2208</v>
      </c>
      <c r="P41" s="30" t="s">
        <v>2210</v>
      </c>
      <c r="Q41" s="30" t="s">
        <v>2212</v>
      </c>
    </row>
    <row r="42" ht="94.5" customHeight="1">
      <c r="A42" s="30">
        <v>38.0</v>
      </c>
      <c r="B42" s="30" t="s">
        <v>1399</v>
      </c>
      <c r="C42" s="30" t="s">
        <v>2703</v>
      </c>
      <c r="D42" s="30" t="s">
        <v>1401</v>
      </c>
      <c r="E42" s="30" t="s">
        <v>1917</v>
      </c>
      <c r="F42" s="30" t="s">
        <v>2705</v>
      </c>
      <c r="G42" s="30" t="s">
        <v>2709</v>
      </c>
      <c r="H42" s="30" t="s">
        <v>2710</v>
      </c>
      <c r="I42" s="34" t="s">
        <v>2712</v>
      </c>
      <c r="J42" s="30" t="s">
        <v>2714</v>
      </c>
      <c r="K42" s="30" t="s">
        <v>2489</v>
      </c>
      <c r="L42" s="35">
        <v>48.0</v>
      </c>
      <c r="M42" s="30" t="s">
        <v>1392</v>
      </c>
      <c r="N42" s="30" t="s">
        <v>1419</v>
      </c>
      <c r="O42" s="30" t="s">
        <v>1395</v>
      </c>
      <c r="P42" s="30" t="s">
        <v>1420</v>
      </c>
      <c r="Q42" s="30" t="s">
        <v>1398</v>
      </c>
    </row>
    <row r="43" ht="165.0" customHeight="1">
      <c r="A43" s="30">
        <v>39.0</v>
      </c>
      <c r="B43" s="30" t="s">
        <v>466</v>
      </c>
      <c r="C43" s="30" t="s">
        <v>2715</v>
      </c>
      <c r="D43" s="30" t="s">
        <v>2557</v>
      </c>
      <c r="E43" s="30" t="s">
        <v>1917</v>
      </c>
      <c r="F43" s="30" t="s">
        <v>2717</v>
      </c>
      <c r="G43" s="30" t="s">
        <v>2721</v>
      </c>
      <c r="H43" s="30" t="s">
        <v>2722</v>
      </c>
      <c r="I43" s="34" t="s">
        <v>2723</v>
      </c>
      <c r="J43" s="30" t="s">
        <v>2730</v>
      </c>
      <c r="K43" s="30" t="s">
        <v>2082</v>
      </c>
      <c r="L43" s="35">
        <v>52.0</v>
      </c>
      <c r="M43" s="30" t="s">
        <v>2579</v>
      </c>
      <c r="N43" s="30" t="s">
        <v>2581</v>
      </c>
      <c r="O43" s="30" t="s">
        <v>2583</v>
      </c>
      <c r="P43" s="30" t="s">
        <v>2586</v>
      </c>
      <c r="Q43" s="30" t="s">
        <v>2587</v>
      </c>
    </row>
    <row r="44" ht="94.5" customHeight="1">
      <c r="A44" s="30">
        <v>40.0</v>
      </c>
      <c r="B44" s="30" t="s">
        <v>2734</v>
      </c>
      <c r="C44" s="30" t="s">
        <v>2735</v>
      </c>
      <c r="D44" s="30" t="s">
        <v>2736</v>
      </c>
      <c r="E44" s="30" t="s">
        <v>1917</v>
      </c>
      <c r="F44" s="30" t="s">
        <v>2076</v>
      </c>
      <c r="G44" s="30" t="s">
        <v>2737</v>
      </c>
      <c r="H44" s="30" t="s">
        <v>2079</v>
      </c>
      <c r="I44" s="34" t="s">
        <v>2738</v>
      </c>
      <c r="J44" s="30" t="s">
        <v>2739</v>
      </c>
      <c r="K44" s="30" t="s">
        <v>2082</v>
      </c>
      <c r="L44" s="35">
        <v>42.0</v>
      </c>
      <c r="M44" s="30" t="s">
        <v>2202</v>
      </c>
      <c r="N44" s="30" t="s">
        <v>2084</v>
      </c>
      <c r="O44" s="30" t="s">
        <v>1320</v>
      </c>
      <c r="P44" s="30" t="s">
        <v>2740</v>
      </c>
      <c r="Q44" s="30" t="s">
        <v>2207</v>
      </c>
    </row>
    <row r="45" ht="180.0" customHeight="1">
      <c r="A45" s="30">
        <v>41.0</v>
      </c>
      <c r="B45" s="30" t="s">
        <v>594</v>
      </c>
      <c r="C45" s="30" t="s">
        <v>2741</v>
      </c>
      <c r="D45" s="30" t="s">
        <v>595</v>
      </c>
      <c r="E45" s="30" t="s">
        <v>1917</v>
      </c>
      <c r="F45" s="30" t="s">
        <v>2742</v>
      </c>
      <c r="G45" s="30" t="s">
        <v>2594</v>
      </c>
      <c r="H45" s="30" t="s">
        <v>2722</v>
      </c>
      <c r="I45" s="34" t="s">
        <v>2744</v>
      </c>
      <c r="J45" s="30" t="s">
        <v>2746</v>
      </c>
      <c r="K45" s="30" t="s">
        <v>2082</v>
      </c>
      <c r="L45" s="35">
        <v>52.0</v>
      </c>
      <c r="M45" s="30" t="s">
        <v>2579</v>
      </c>
      <c r="N45" s="30" t="s">
        <v>2594</v>
      </c>
      <c r="O45" s="30" t="s">
        <v>2605</v>
      </c>
      <c r="P45" s="30" t="s">
        <v>2586</v>
      </c>
      <c r="Q45" s="30" t="s">
        <v>2587</v>
      </c>
    </row>
    <row r="46" ht="165.0" customHeight="1">
      <c r="A46" s="30">
        <v>42.0</v>
      </c>
      <c r="B46" s="30" t="s">
        <v>169</v>
      </c>
      <c r="C46" s="30" t="s">
        <v>2715</v>
      </c>
      <c r="D46" s="30" t="s">
        <v>171</v>
      </c>
      <c r="E46" s="30" t="s">
        <v>1917</v>
      </c>
      <c r="F46" s="30" t="s">
        <v>2717</v>
      </c>
      <c r="G46" s="30" t="s">
        <v>2721</v>
      </c>
      <c r="H46" s="30" t="s">
        <v>2722</v>
      </c>
      <c r="I46" s="34" t="s">
        <v>2755</v>
      </c>
      <c r="J46" s="30" t="s">
        <v>2730</v>
      </c>
      <c r="K46" s="30" t="s">
        <v>2082</v>
      </c>
      <c r="L46" s="35">
        <v>52.0</v>
      </c>
      <c r="M46" s="30" t="s">
        <v>2579</v>
      </c>
      <c r="N46" s="30" t="s">
        <v>2757</v>
      </c>
      <c r="O46" s="30" t="s">
        <v>2758</v>
      </c>
      <c r="P46" s="30" t="s">
        <v>2586</v>
      </c>
      <c r="Q46" s="30" t="s">
        <v>2587</v>
      </c>
    </row>
    <row r="47" ht="94.5" customHeight="1">
      <c r="A47" s="30">
        <v>43.0</v>
      </c>
      <c r="B47" s="30" t="s">
        <v>2760</v>
      </c>
      <c r="C47" s="30" t="s">
        <v>2762</v>
      </c>
      <c r="D47" s="30" t="s">
        <v>2763</v>
      </c>
      <c r="E47" s="30" t="s">
        <v>1917</v>
      </c>
      <c r="F47" s="30" t="s">
        <v>2076</v>
      </c>
      <c r="G47" s="30" t="s">
        <v>2764</v>
      </c>
      <c r="H47" s="30" t="s">
        <v>2079</v>
      </c>
      <c r="I47" s="34" t="s">
        <v>2765</v>
      </c>
      <c r="J47" s="30" t="s">
        <v>2767</v>
      </c>
      <c r="K47" s="30" t="s">
        <v>2082</v>
      </c>
      <c r="L47" s="35">
        <v>34.0</v>
      </c>
      <c r="M47" s="30" t="s">
        <v>1349</v>
      </c>
      <c r="N47" s="30" t="s">
        <v>2084</v>
      </c>
      <c r="O47" s="30" t="s">
        <v>1350</v>
      </c>
      <c r="P47" s="30" t="s">
        <v>2768</v>
      </c>
      <c r="Q47" s="30" t="s">
        <v>2086</v>
      </c>
    </row>
    <row r="48" ht="94.5" customHeight="1">
      <c r="A48" s="30">
        <v>44.0</v>
      </c>
      <c r="B48" s="30" t="s">
        <v>2769</v>
      </c>
      <c r="C48" s="30" t="s">
        <v>2770</v>
      </c>
      <c r="D48" s="30" t="s">
        <v>2771</v>
      </c>
      <c r="E48" s="30" t="s">
        <v>1917</v>
      </c>
      <c r="F48" s="30" t="s">
        <v>2772</v>
      </c>
      <c r="G48" s="30" t="s">
        <v>2773</v>
      </c>
      <c r="H48" s="30" t="s">
        <v>2079</v>
      </c>
      <c r="I48" s="34" t="s">
        <v>2774</v>
      </c>
      <c r="J48" s="30" t="s">
        <v>2775</v>
      </c>
      <c r="K48" s="30" t="s">
        <v>2082</v>
      </c>
      <c r="L48" s="35">
        <v>34.0</v>
      </c>
      <c r="M48" s="30" t="s">
        <v>1349</v>
      </c>
      <c r="N48" s="30" t="s">
        <v>2084</v>
      </c>
      <c r="O48" s="30" t="s">
        <v>1350</v>
      </c>
      <c r="P48" s="30" t="s">
        <v>2778</v>
      </c>
      <c r="Q48" s="30" t="s">
        <v>2086</v>
      </c>
    </row>
    <row r="49" ht="94.5" customHeight="1">
      <c r="A49" s="38">
        <v>45.0</v>
      </c>
      <c r="B49" s="38" t="s">
        <v>832</v>
      </c>
      <c r="C49" s="38" t="s">
        <v>1361</v>
      </c>
      <c r="D49" s="38" t="s">
        <v>834</v>
      </c>
      <c r="E49" s="38" t="s">
        <v>2140</v>
      </c>
      <c r="F49" s="38" t="s">
        <v>2783</v>
      </c>
      <c r="G49" s="38" t="s">
        <v>2784</v>
      </c>
      <c r="H49" s="38" t="s">
        <v>2785</v>
      </c>
      <c r="I49" s="39" t="s">
        <v>2787</v>
      </c>
      <c r="J49" s="38" t="s">
        <v>2789</v>
      </c>
      <c r="K49" s="38" t="s">
        <v>2489</v>
      </c>
      <c r="L49" s="40">
        <v>15.0</v>
      </c>
      <c r="M49" s="38" t="s">
        <v>1318</v>
      </c>
      <c r="N49" s="38" t="s">
        <v>1319</v>
      </c>
      <c r="O49" s="38" t="s">
        <v>1320</v>
      </c>
      <c r="P49" s="38" t="s">
        <v>1361</v>
      </c>
      <c r="Q49" s="38" t="s">
        <v>1322</v>
      </c>
    </row>
    <row r="50" ht="94.5" customHeight="1">
      <c r="A50" s="38">
        <v>46.0</v>
      </c>
      <c r="B50" s="38" t="s">
        <v>801</v>
      </c>
      <c r="C50" s="38" t="s">
        <v>2791</v>
      </c>
      <c r="D50" s="38" t="s">
        <v>802</v>
      </c>
      <c r="E50" s="38" t="s">
        <v>2140</v>
      </c>
      <c r="F50" s="38" t="s">
        <v>2792</v>
      </c>
      <c r="G50" s="38" t="s">
        <v>2793</v>
      </c>
      <c r="H50" s="38" t="s">
        <v>2785</v>
      </c>
      <c r="I50" s="39" t="s">
        <v>2794</v>
      </c>
      <c r="J50" s="38" t="s">
        <v>1316</v>
      </c>
      <c r="K50" s="38" t="s">
        <v>2082</v>
      </c>
      <c r="L50" s="40">
        <v>15.0</v>
      </c>
      <c r="M50" s="38" t="s">
        <v>1318</v>
      </c>
      <c r="N50" s="38" t="s">
        <v>1343</v>
      </c>
      <c r="O50" s="38" t="s">
        <v>1320</v>
      </c>
      <c r="P50" s="38" t="s">
        <v>1345</v>
      </c>
      <c r="Q50" s="38" t="s">
        <v>1322</v>
      </c>
    </row>
    <row r="51" ht="135.0" customHeight="1">
      <c r="A51" s="30">
        <v>47.0</v>
      </c>
      <c r="B51" s="30" t="s">
        <v>2060</v>
      </c>
      <c r="C51" s="30" t="s">
        <v>2797</v>
      </c>
      <c r="D51" s="30" t="s">
        <v>2063</v>
      </c>
      <c r="E51" s="30" t="s">
        <v>1917</v>
      </c>
      <c r="F51" s="30" t="s">
        <v>2799</v>
      </c>
      <c r="G51" s="30" t="s">
        <v>2240</v>
      </c>
      <c r="H51" s="30" t="s">
        <v>2800</v>
      </c>
      <c r="I51" s="34" t="s">
        <v>2801</v>
      </c>
      <c r="J51" s="30" t="s">
        <v>2247</v>
      </c>
      <c r="K51" s="30" t="s">
        <v>2082</v>
      </c>
      <c r="L51" s="35">
        <v>56.0</v>
      </c>
      <c r="M51" s="30" t="s">
        <v>1485</v>
      </c>
      <c r="N51" s="30" t="s">
        <v>2131</v>
      </c>
      <c r="O51" s="30" t="s">
        <v>2135</v>
      </c>
      <c r="P51" s="30" t="s">
        <v>1490</v>
      </c>
      <c r="Q51" s="30" t="s">
        <v>1491</v>
      </c>
    </row>
    <row r="52" ht="94.5" customHeight="1">
      <c r="A52" s="38">
        <v>48.0</v>
      </c>
      <c r="B52" s="38" t="s">
        <v>841</v>
      </c>
      <c r="C52" s="38" t="s">
        <v>2803</v>
      </c>
      <c r="D52" s="38" t="s">
        <v>842</v>
      </c>
      <c r="E52" s="38" t="s">
        <v>2140</v>
      </c>
      <c r="F52" s="38" t="s">
        <v>2783</v>
      </c>
      <c r="G52" s="38" t="s">
        <v>2804</v>
      </c>
      <c r="H52" s="38" t="s">
        <v>2785</v>
      </c>
      <c r="I52" s="39" t="s">
        <v>2805</v>
      </c>
      <c r="J52" s="38" t="s">
        <v>2806</v>
      </c>
      <c r="K52" s="38" t="s">
        <v>2489</v>
      </c>
      <c r="L52" s="40">
        <v>15.0</v>
      </c>
      <c r="M52" s="38" t="s">
        <v>1318</v>
      </c>
      <c r="N52" s="38" t="s">
        <v>1319</v>
      </c>
      <c r="O52" s="38" t="s">
        <v>1320</v>
      </c>
      <c r="P52" s="38" t="s">
        <v>1363</v>
      </c>
      <c r="Q52" s="38" t="s">
        <v>1322</v>
      </c>
    </row>
    <row r="53" ht="94.5" customHeight="1">
      <c r="A53" s="38">
        <v>49.0</v>
      </c>
      <c r="B53" s="38" t="s">
        <v>792</v>
      </c>
      <c r="C53" s="38" t="s">
        <v>2808</v>
      </c>
      <c r="D53" s="38" t="s">
        <v>793</v>
      </c>
      <c r="E53" s="38" t="s">
        <v>2140</v>
      </c>
      <c r="F53" s="38" t="s">
        <v>2783</v>
      </c>
      <c r="G53" s="38" t="s">
        <v>2809</v>
      </c>
      <c r="H53" s="38" t="s">
        <v>2785</v>
      </c>
      <c r="I53" s="39" t="s">
        <v>2810</v>
      </c>
      <c r="J53" s="38" t="s">
        <v>1316</v>
      </c>
      <c r="K53" s="38" t="s">
        <v>2082</v>
      </c>
      <c r="L53" s="40">
        <v>15.0</v>
      </c>
      <c r="M53" s="38" t="s">
        <v>1318</v>
      </c>
      <c r="N53" s="38" t="s">
        <v>1319</v>
      </c>
      <c r="O53" s="38" t="s">
        <v>1320</v>
      </c>
      <c r="P53" s="38" t="s">
        <v>1339</v>
      </c>
      <c r="Q53" s="38" t="s">
        <v>1322</v>
      </c>
    </row>
    <row r="54" ht="135.0" customHeight="1">
      <c r="A54" s="30">
        <v>50.0</v>
      </c>
      <c r="B54" s="30" t="s">
        <v>730</v>
      </c>
      <c r="C54" s="30" t="s">
        <v>2818</v>
      </c>
      <c r="D54" s="30" t="s">
        <v>732</v>
      </c>
      <c r="E54" s="30" t="s">
        <v>1917</v>
      </c>
      <c r="F54" s="30" t="s">
        <v>2799</v>
      </c>
      <c r="G54" s="30" t="s">
        <v>2221</v>
      </c>
      <c r="H54" s="30" t="s">
        <v>2800</v>
      </c>
      <c r="I54" s="34" t="s">
        <v>2821</v>
      </c>
      <c r="J54" s="30" t="s">
        <v>2822</v>
      </c>
      <c r="K54" s="30" t="s">
        <v>2082</v>
      </c>
      <c r="L54" s="35">
        <v>56.0</v>
      </c>
      <c r="M54" s="30" t="s">
        <v>1485</v>
      </c>
      <c r="N54" s="30" t="s">
        <v>2221</v>
      </c>
      <c r="O54" s="30" t="s">
        <v>2234</v>
      </c>
      <c r="P54" s="30" t="s">
        <v>1490</v>
      </c>
      <c r="Q54" s="30" t="s">
        <v>1491</v>
      </c>
    </row>
    <row r="55" ht="94.5" customHeight="1">
      <c r="A55" s="30">
        <v>51.0</v>
      </c>
      <c r="B55" s="30" t="s">
        <v>861</v>
      </c>
      <c r="C55" s="30" t="s">
        <v>2831</v>
      </c>
      <c r="D55" s="30" t="s">
        <v>862</v>
      </c>
      <c r="E55" s="30" t="s">
        <v>1917</v>
      </c>
      <c r="F55" s="30" t="s">
        <v>2833</v>
      </c>
      <c r="G55" s="30" t="s">
        <v>2836</v>
      </c>
      <c r="H55" s="30" t="s">
        <v>2079</v>
      </c>
      <c r="I55" s="34" t="s">
        <v>2837</v>
      </c>
      <c r="J55" s="30" t="s">
        <v>2839</v>
      </c>
      <c r="K55" s="30" t="s">
        <v>2840</v>
      </c>
      <c r="L55" s="35">
        <v>42.0</v>
      </c>
      <c r="M55" s="30" t="s">
        <v>2202</v>
      </c>
      <c r="N55" s="30" t="s">
        <v>2841</v>
      </c>
      <c r="O55" s="30" t="s">
        <v>1320</v>
      </c>
      <c r="P55" s="30" t="s">
        <v>2831</v>
      </c>
      <c r="Q55" s="30" t="s">
        <v>1353</v>
      </c>
    </row>
    <row r="56" ht="135.0" customHeight="1">
      <c r="A56" s="30">
        <v>52.0</v>
      </c>
      <c r="B56" s="30" t="s">
        <v>405</v>
      </c>
      <c r="C56" s="30" t="s">
        <v>892</v>
      </c>
      <c r="D56" s="30" t="s">
        <v>889</v>
      </c>
      <c r="E56" s="30" t="s">
        <v>1917</v>
      </c>
      <c r="F56" s="30" t="s">
        <v>2845</v>
      </c>
      <c r="G56" s="30" t="s">
        <v>2847</v>
      </c>
      <c r="H56" s="30" t="s">
        <v>2800</v>
      </c>
      <c r="I56" s="34" t="s">
        <v>2848</v>
      </c>
      <c r="J56" s="30" t="s">
        <v>1297</v>
      </c>
      <c r="K56" s="30" t="s">
        <v>2082</v>
      </c>
      <c r="L56" s="35">
        <v>56.0</v>
      </c>
      <c r="M56" s="30" t="s">
        <v>1485</v>
      </c>
      <c r="N56" s="30" t="s">
        <v>2251</v>
      </c>
      <c r="O56" s="30" t="s">
        <v>2135</v>
      </c>
      <c r="P56" s="30" t="s">
        <v>1490</v>
      </c>
      <c r="Q56" s="30" t="s">
        <v>1491</v>
      </c>
    </row>
    <row r="57" ht="94.5" customHeight="1">
      <c r="A57" s="30">
        <v>53.0</v>
      </c>
      <c r="B57" s="30" t="s">
        <v>2850</v>
      </c>
      <c r="C57" s="30" t="s">
        <v>2853</v>
      </c>
      <c r="D57" s="30" t="s">
        <v>2854</v>
      </c>
      <c r="E57" s="30" t="s">
        <v>1917</v>
      </c>
      <c r="F57" s="30" t="s">
        <v>2859</v>
      </c>
      <c r="G57" s="30" t="s">
        <v>2861</v>
      </c>
      <c r="H57" s="30" t="s">
        <v>2079</v>
      </c>
      <c r="I57" s="34" t="s">
        <v>2862</v>
      </c>
      <c r="J57" s="30" t="s">
        <v>2864</v>
      </c>
      <c r="K57" s="30" t="s">
        <v>2082</v>
      </c>
      <c r="L57" s="35">
        <v>12.0</v>
      </c>
      <c r="M57" s="30" t="s">
        <v>2865</v>
      </c>
      <c r="N57" s="30" t="s">
        <v>2084</v>
      </c>
      <c r="O57" s="30" t="s">
        <v>1290</v>
      </c>
      <c r="P57" s="30" t="s">
        <v>2868</v>
      </c>
      <c r="Q57" s="30" t="s">
        <v>2086</v>
      </c>
    </row>
    <row r="58" ht="94.5" customHeight="1">
      <c r="A58" s="30">
        <v>54.0</v>
      </c>
      <c r="B58" s="30" t="s">
        <v>2869</v>
      </c>
      <c r="C58" s="30" t="s">
        <v>2871</v>
      </c>
      <c r="D58" s="30" t="s">
        <v>2872</v>
      </c>
      <c r="E58" s="30" t="s">
        <v>1917</v>
      </c>
      <c r="F58" s="30" t="s">
        <v>2873</v>
      </c>
      <c r="G58" s="30" t="s">
        <v>2874</v>
      </c>
      <c r="H58" s="30" t="s">
        <v>2079</v>
      </c>
      <c r="I58" s="34" t="s">
        <v>2875</v>
      </c>
      <c r="J58" s="30" t="s">
        <v>2878</v>
      </c>
      <c r="K58" s="30" t="s">
        <v>2082</v>
      </c>
      <c r="L58" s="35">
        <v>15.0</v>
      </c>
      <c r="M58" s="30" t="s">
        <v>1410</v>
      </c>
      <c r="N58" s="30" t="s">
        <v>2084</v>
      </c>
      <c r="O58" s="30" t="s">
        <v>2657</v>
      </c>
      <c r="P58" s="30" t="s">
        <v>1412</v>
      </c>
      <c r="Q58" s="30" t="s">
        <v>1413</v>
      </c>
    </row>
    <row r="59" ht="94.5" customHeight="1">
      <c r="A59" s="30">
        <v>55.0</v>
      </c>
      <c r="B59" s="30" t="s">
        <v>2883</v>
      </c>
      <c r="C59" s="30" t="s">
        <v>2884</v>
      </c>
      <c r="D59" s="30" t="s">
        <v>2886</v>
      </c>
      <c r="E59" s="30" t="s">
        <v>1917</v>
      </c>
      <c r="F59" s="30" t="s">
        <v>2859</v>
      </c>
      <c r="G59" s="30" t="s">
        <v>2861</v>
      </c>
      <c r="H59" s="30" t="s">
        <v>2079</v>
      </c>
      <c r="I59" s="34" t="s">
        <v>2889</v>
      </c>
      <c r="J59" s="30" t="s">
        <v>2894</v>
      </c>
      <c r="K59" s="30" t="s">
        <v>2082</v>
      </c>
      <c r="L59" s="35">
        <v>34.0</v>
      </c>
      <c r="M59" s="30" t="s">
        <v>1349</v>
      </c>
      <c r="N59" s="30" t="s">
        <v>2084</v>
      </c>
      <c r="O59" s="30" t="s">
        <v>1350</v>
      </c>
      <c r="P59" s="30" t="s">
        <v>2896</v>
      </c>
      <c r="Q59" s="30" t="s">
        <v>2086</v>
      </c>
    </row>
    <row r="60" ht="94.5" customHeight="1">
      <c r="A60" s="30">
        <v>56.0</v>
      </c>
      <c r="B60" s="30" t="s">
        <v>2899</v>
      </c>
      <c r="C60" s="30" t="s">
        <v>2902</v>
      </c>
      <c r="D60" s="30" t="s">
        <v>2903</v>
      </c>
      <c r="E60" s="30" t="s">
        <v>1917</v>
      </c>
      <c r="F60" s="30" t="s">
        <v>2076</v>
      </c>
      <c r="G60" s="30" t="s">
        <v>2904</v>
      </c>
      <c r="H60" s="30" t="s">
        <v>2079</v>
      </c>
      <c r="I60" s="34" t="s">
        <v>2905</v>
      </c>
      <c r="J60" s="30" t="s">
        <v>2908</v>
      </c>
      <c r="K60" s="30" t="s">
        <v>2082</v>
      </c>
      <c r="L60" s="35">
        <v>12.0</v>
      </c>
      <c r="M60" s="30" t="s">
        <v>2865</v>
      </c>
      <c r="N60" s="30" t="s">
        <v>2084</v>
      </c>
      <c r="O60" s="30" t="s">
        <v>1290</v>
      </c>
      <c r="P60" s="30" t="s">
        <v>2909</v>
      </c>
      <c r="Q60" s="30" t="s">
        <v>2086</v>
      </c>
    </row>
    <row r="61" ht="94.5" customHeight="1">
      <c r="A61" s="30">
        <v>57.0</v>
      </c>
      <c r="B61" s="30" t="s">
        <v>471</v>
      </c>
      <c r="C61" s="30" t="s">
        <v>2910</v>
      </c>
      <c r="D61" s="30" t="s">
        <v>2911</v>
      </c>
      <c r="E61" s="30" t="s">
        <v>1917</v>
      </c>
      <c r="F61" s="30" t="s">
        <v>2912</v>
      </c>
      <c r="G61" s="30" t="s">
        <v>2861</v>
      </c>
      <c r="H61" s="30" t="s">
        <v>2079</v>
      </c>
      <c r="I61" s="34" t="s">
        <v>2914</v>
      </c>
      <c r="J61" s="30" t="s">
        <v>2915</v>
      </c>
      <c r="K61" s="30" t="s">
        <v>2082</v>
      </c>
      <c r="L61" s="35">
        <v>15.0</v>
      </c>
      <c r="M61" s="30" t="s">
        <v>1410</v>
      </c>
      <c r="N61" s="30" t="s">
        <v>2084</v>
      </c>
      <c r="O61" s="30" t="s">
        <v>1329</v>
      </c>
      <c r="P61" s="30" t="s">
        <v>1412</v>
      </c>
      <c r="Q61" s="30" t="s">
        <v>1413</v>
      </c>
    </row>
    <row r="62" ht="94.5" customHeight="1">
      <c r="A62" s="30">
        <v>58.0</v>
      </c>
      <c r="B62" s="30" t="s">
        <v>32</v>
      </c>
      <c r="C62" s="30" t="s">
        <v>2917</v>
      </c>
      <c r="D62" s="30" t="s">
        <v>34</v>
      </c>
      <c r="E62" s="30" t="s">
        <v>1917</v>
      </c>
      <c r="F62" s="30" t="s">
        <v>2919</v>
      </c>
      <c r="G62" s="30" t="s">
        <v>2926</v>
      </c>
      <c r="H62" s="30" t="s">
        <v>2079</v>
      </c>
      <c r="I62" s="34" t="s">
        <v>2928</v>
      </c>
      <c r="J62" s="30" t="s">
        <v>2931</v>
      </c>
      <c r="K62" s="30" t="s">
        <v>2082</v>
      </c>
      <c r="L62" s="35">
        <v>37.0</v>
      </c>
      <c r="M62" s="30" t="s">
        <v>1429</v>
      </c>
      <c r="N62" s="30" t="s">
        <v>2932</v>
      </c>
      <c r="O62" s="30" t="s">
        <v>1395</v>
      </c>
      <c r="P62" s="30" t="s">
        <v>2917</v>
      </c>
      <c r="Q62" s="30" t="s">
        <v>1353</v>
      </c>
    </row>
    <row r="63" ht="94.5" customHeight="1">
      <c r="A63" s="30">
        <v>59.0</v>
      </c>
      <c r="B63" s="30" t="s">
        <v>78</v>
      </c>
      <c r="C63" s="30" t="s">
        <v>2934</v>
      </c>
      <c r="D63" s="30" t="s">
        <v>80</v>
      </c>
      <c r="E63" s="30" t="s">
        <v>1917</v>
      </c>
      <c r="F63" s="30" t="s">
        <v>2935</v>
      </c>
      <c r="G63" s="30" t="s">
        <v>2936</v>
      </c>
      <c r="H63" s="30" t="s">
        <v>2079</v>
      </c>
      <c r="I63" s="34" t="s">
        <v>2937</v>
      </c>
      <c r="J63" s="30" t="s">
        <v>2940</v>
      </c>
      <c r="K63" s="30" t="s">
        <v>2082</v>
      </c>
      <c r="L63" s="35">
        <v>37.0</v>
      </c>
      <c r="M63" s="30" t="s">
        <v>1429</v>
      </c>
      <c r="N63" s="30" t="s">
        <v>2619</v>
      </c>
      <c r="O63" s="30" t="s">
        <v>1395</v>
      </c>
      <c r="P63" s="30" t="s">
        <v>2941</v>
      </c>
      <c r="Q63" s="30" t="s">
        <v>2943</v>
      </c>
    </row>
    <row r="64" ht="94.5" customHeight="1">
      <c r="A64" s="30">
        <v>60.0</v>
      </c>
      <c r="B64" s="30" t="s">
        <v>223</v>
      </c>
      <c r="C64" s="30" t="s">
        <v>2944</v>
      </c>
      <c r="D64" s="30" t="s">
        <v>224</v>
      </c>
      <c r="E64" s="30" t="s">
        <v>1917</v>
      </c>
      <c r="F64" s="30" t="s">
        <v>2122</v>
      </c>
      <c r="G64" s="30" t="s">
        <v>2946</v>
      </c>
      <c r="H64" s="30" t="s">
        <v>2079</v>
      </c>
      <c r="I64" s="34" t="s">
        <v>2949</v>
      </c>
      <c r="J64" s="30" t="s">
        <v>239</v>
      </c>
      <c r="K64" s="30" t="s">
        <v>2082</v>
      </c>
      <c r="L64" s="35">
        <v>37.0</v>
      </c>
      <c r="M64" s="30" t="s">
        <v>1429</v>
      </c>
      <c r="N64" s="30" t="s">
        <v>2619</v>
      </c>
      <c r="O64" s="30" t="s">
        <v>1395</v>
      </c>
      <c r="P64" s="30" t="s">
        <v>2953</v>
      </c>
      <c r="Q64" s="30" t="s">
        <v>2955</v>
      </c>
    </row>
    <row r="65" ht="94.5" customHeight="1">
      <c r="A65" s="30">
        <v>61.0</v>
      </c>
      <c r="B65" s="30" t="s">
        <v>242</v>
      </c>
      <c r="C65" s="30" t="s">
        <v>2957</v>
      </c>
      <c r="D65" s="30" t="s">
        <v>243</v>
      </c>
      <c r="E65" s="30" t="s">
        <v>1917</v>
      </c>
      <c r="F65" s="30" t="s">
        <v>2958</v>
      </c>
      <c r="G65" s="30" t="s">
        <v>246</v>
      </c>
      <c r="H65" s="30" t="s">
        <v>2079</v>
      </c>
      <c r="I65" s="34" t="s">
        <v>2960</v>
      </c>
      <c r="J65" s="30" t="s">
        <v>261</v>
      </c>
      <c r="K65" s="30" t="s">
        <v>2082</v>
      </c>
      <c r="L65" s="35">
        <v>37.0</v>
      </c>
      <c r="M65" s="30" t="s">
        <v>1429</v>
      </c>
      <c r="N65" s="30" t="s">
        <v>2313</v>
      </c>
      <c r="O65" s="30" t="s">
        <v>1395</v>
      </c>
      <c r="P65" s="30" t="s">
        <v>2966</v>
      </c>
      <c r="Q65" s="30" t="s">
        <v>2968</v>
      </c>
    </row>
    <row r="66" ht="94.5" customHeight="1">
      <c r="A66" s="30">
        <v>62.0</v>
      </c>
      <c r="B66" s="30" t="s">
        <v>631</v>
      </c>
      <c r="C66" s="30" t="s">
        <v>2971</v>
      </c>
      <c r="D66" s="30" t="s">
        <v>632</v>
      </c>
      <c r="E66" s="30" t="s">
        <v>1917</v>
      </c>
      <c r="F66" s="30" t="s">
        <v>2972</v>
      </c>
      <c r="G66" s="30" t="s">
        <v>35</v>
      </c>
      <c r="H66" s="30" t="s">
        <v>2079</v>
      </c>
      <c r="I66" s="34" t="s">
        <v>2974</v>
      </c>
      <c r="J66" s="30" t="s">
        <v>2976</v>
      </c>
      <c r="K66" s="30" t="s">
        <v>2082</v>
      </c>
      <c r="L66" s="35">
        <v>34.0</v>
      </c>
      <c r="M66" s="30" t="s">
        <v>1349</v>
      </c>
      <c r="N66" s="30" t="s">
        <v>35</v>
      </c>
      <c r="O66" s="30" t="s">
        <v>2325</v>
      </c>
      <c r="P66" s="30" t="s">
        <v>2977</v>
      </c>
      <c r="Q66" s="30" t="s">
        <v>2979</v>
      </c>
    </row>
    <row r="67" ht="94.5" customHeight="1">
      <c r="A67" s="30">
        <v>63.0</v>
      </c>
      <c r="B67" s="30" t="s">
        <v>676</v>
      </c>
      <c r="C67" s="30" t="s">
        <v>2981</v>
      </c>
      <c r="D67" s="30" t="s">
        <v>678</v>
      </c>
      <c r="E67" s="30" t="s">
        <v>1917</v>
      </c>
      <c r="F67" s="30" t="s">
        <v>2972</v>
      </c>
      <c r="G67" s="30" t="s">
        <v>35</v>
      </c>
      <c r="H67" s="30" t="s">
        <v>2079</v>
      </c>
      <c r="I67" s="34" t="s">
        <v>2986</v>
      </c>
      <c r="J67" s="30" t="s">
        <v>2988</v>
      </c>
      <c r="K67" s="30" t="s">
        <v>2082</v>
      </c>
      <c r="L67" s="35">
        <v>34.0</v>
      </c>
      <c r="M67" s="30" t="s">
        <v>1349</v>
      </c>
      <c r="N67" s="30" t="s">
        <v>35</v>
      </c>
      <c r="O67" s="30" t="s">
        <v>2325</v>
      </c>
      <c r="P67" s="30" t="s">
        <v>2990</v>
      </c>
      <c r="Q67" s="30" t="s">
        <v>2991</v>
      </c>
    </row>
    <row r="68" ht="94.5" customHeight="1">
      <c r="A68" s="30">
        <v>64.0</v>
      </c>
      <c r="B68" s="30" t="s">
        <v>682</v>
      </c>
      <c r="C68" s="30" t="s">
        <v>2994</v>
      </c>
      <c r="D68" s="30" t="s">
        <v>683</v>
      </c>
      <c r="E68" s="30" t="s">
        <v>1917</v>
      </c>
      <c r="F68" s="30" t="s">
        <v>2972</v>
      </c>
      <c r="G68" s="30" t="s">
        <v>35</v>
      </c>
      <c r="H68" s="30" t="s">
        <v>2079</v>
      </c>
      <c r="I68" s="34" t="s">
        <v>2996</v>
      </c>
      <c r="J68" s="30" t="s">
        <v>3002</v>
      </c>
      <c r="K68" s="30" t="s">
        <v>2082</v>
      </c>
      <c r="L68" s="35">
        <v>34.0</v>
      </c>
      <c r="M68" s="30" t="s">
        <v>1349</v>
      </c>
      <c r="N68" s="30" t="s">
        <v>35</v>
      </c>
      <c r="O68" s="30" t="s">
        <v>2325</v>
      </c>
      <c r="P68" s="30" t="s">
        <v>3005</v>
      </c>
      <c r="Q68" s="30" t="s">
        <v>3007</v>
      </c>
    </row>
    <row r="69" ht="94.5" customHeight="1">
      <c r="A69" s="30">
        <v>65.0</v>
      </c>
      <c r="B69" s="30" t="s">
        <v>1455</v>
      </c>
      <c r="C69" s="30" t="s">
        <v>3008</v>
      </c>
      <c r="D69" s="30" t="s">
        <v>1456</v>
      </c>
      <c r="E69" s="30" t="s">
        <v>1917</v>
      </c>
      <c r="F69" s="30" t="s">
        <v>3009</v>
      </c>
      <c r="G69" s="30" t="s">
        <v>2861</v>
      </c>
      <c r="H69" s="30" t="s">
        <v>2079</v>
      </c>
      <c r="I69" s="34" t="s">
        <v>3010</v>
      </c>
      <c r="J69" s="30" t="s">
        <v>1461</v>
      </c>
      <c r="K69" s="30" t="s">
        <v>2082</v>
      </c>
      <c r="L69" s="35">
        <v>15.0</v>
      </c>
      <c r="M69" s="30" t="s">
        <v>1410</v>
      </c>
      <c r="N69" s="30" t="s">
        <v>1467</v>
      </c>
      <c r="O69" s="30" t="s">
        <v>1395</v>
      </c>
      <c r="P69" s="30" t="s">
        <v>1412</v>
      </c>
      <c r="Q69" s="30" t="s">
        <v>1413</v>
      </c>
    </row>
    <row r="70" ht="94.5" customHeight="1">
      <c r="A70" s="30">
        <v>66.0</v>
      </c>
      <c r="B70" s="30" t="s">
        <v>33</v>
      </c>
      <c r="C70" s="30" t="s">
        <v>2910</v>
      </c>
      <c r="D70" s="30" t="s">
        <v>36</v>
      </c>
      <c r="E70" s="30" t="s">
        <v>1917</v>
      </c>
      <c r="F70" s="30" t="s">
        <v>3024</v>
      </c>
      <c r="G70" s="30" t="s">
        <v>2861</v>
      </c>
      <c r="H70" s="30" t="s">
        <v>2079</v>
      </c>
      <c r="I70" s="34" t="s">
        <v>3028</v>
      </c>
      <c r="J70" s="30" t="s">
        <v>3031</v>
      </c>
      <c r="K70" s="30" t="s">
        <v>2082</v>
      </c>
      <c r="L70" s="35">
        <v>15.0</v>
      </c>
      <c r="M70" s="30" t="s">
        <v>1410</v>
      </c>
      <c r="N70" s="30" t="s">
        <v>3034</v>
      </c>
      <c r="O70" s="30" t="s">
        <v>1395</v>
      </c>
      <c r="P70" s="30" t="s">
        <v>1412</v>
      </c>
      <c r="Q70" s="30" t="s">
        <v>1413</v>
      </c>
    </row>
    <row r="71" ht="94.5" customHeight="1">
      <c r="A71" s="30">
        <v>67.0</v>
      </c>
      <c r="B71" s="30" t="s">
        <v>194</v>
      </c>
      <c r="C71" s="30" t="s">
        <v>3037</v>
      </c>
      <c r="D71" s="30" t="s">
        <v>196</v>
      </c>
      <c r="E71" s="30" t="s">
        <v>1917</v>
      </c>
      <c r="F71" s="30" t="s">
        <v>2122</v>
      </c>
      <c r="G71" s="30" t="s">
        <v>3043</v>
      </c>
      <c r="H71" s="30" t="s">
        <v>2079</v>
      </c>
      <c r="I71" s="34" t="s">
        <v>3045</v>
      </c>
      <c r="J71" s="30" t="s">
        <v>3047</v>
      </c>
      <c r="K71" s="30" t="s">
        <v>2082</v>
      </c>
      <c r="L71" s="35">
        <v>37.0</v>
      </c>
      <c r="M71" s="30" t="s">
        <v>1429</v>
      </c>
      <c r="N71" s="30" t="s">
        <v>2619</v>
      </c>
      <c r="O71" s="30" t="s">
        <v>1395</v>
      </c>
      <c r="P71" s="30" t="s">
        <v>3037</v>
      </c>
      <c r="Q71" s="30" t="s">
        <v>1353</v>
      </c>
    </row>
    <row r="72" ht="94.5" customHeight="1">
      <c r="A72" s="30">
        <v>68.0</v>
      </c>
      <c r="B72" s="30" t="s">
        <v>347</v>
      </c>
      <c r="C72" s="30" t="s">
        <v>1433</v>
      </c>
      <c r="D72" s="30" t="s">
        <v>348</v>
      </c>
      <c r="E72" s="30" t="s">
        <v>1917</v>
      </c>
      <c r="F72" s="30" t="s">
        <v>3052</v>
      </c>
      <c r="G72" s="30" t="s">
        <v>3058</v>
      </c>
      <c r="H72" s="30" t="s">
        <v>2079</v>
      </c>
      <c r="I72" s="34" t="s">
        <v>3062</v>
      </c>
      <c r="J72" s="30" t="s">
        <v>3067</v>
      </c>
      <c r="K72" s="30" t="s">
        <v>3069</v>
      </c>
      <c r="L72" s="35">
        <v>37.0</v>
      </c>
      <c r="M72" s="30" t="s">
        <v>1429</v>
      </c>
      <c r="N72" s="30" t="s">
        <v>1431</v>
      </c>
      <c r="O72" s="30" t="s">
        <v>1395</v>
      </c>
      <c r="P72" s="30" t="s">
        <v>1433</v>
      </c>
      <c r="Q72" s="30" t="s">
        <v>1353</v>
      </c>
    </row>
    <row r="73" ht="94.5" customHeight="1">
      <c r="A73" s="30">
        <v>69.0</v>
      </c>
      <c r="B73" s="30" t="s">
        <v>1402</v>
      </c>
      <c r="C73" s="30" t="s">
        <v>3070</v>
      </c>
      <c r="D73" s="30" t="s">
        <v>1404</v>
      </c>
      <c r="E73" s="30" t="s">
        <v>1917</v>
      </c>
      <c r="F73" s="30" t="s">
        <v>3071</v>
      </c>
      <c r="G73" s="30" t="s">
        <v>3072</v>
      </c>
      <c r="H73" s="30" t="s">
        <v>2079</v>
      </c>
      <c r="I73" s="34" t="s">
        <v>3073</v>
      </c>
      <c r="J73" s="30" t="s">
        <v>3047</v>
      </c>
      <c r="K73" s="30" t="s">
        <v>2082</v>
      </c>
      <c r="L73" s="35">
        <v>15.0</v>
      </c>
      <c r="M73" s="30" t="s">
        <v>1410</v>
      </c>
      <c r="N73" s="30" t="s">
        <v>1411</v>
      </c>
      <c r="O73" s="30" t="s">
        <v>1395</v>
      </c>
      <c r="P73" s="30" t="s">
        <v>1412</v>
      </c>
      <c r="Q73" s="30" t="s">
        <v>1413</v>
      </c>
    </row>
    <row r="74" ht="114.0" customHeight="1">
      <c r="A74" s="30">
        <v>70.0</v>
      </c>
      <c r="B74" s="30" t="s">
        <v>763</v>
      </c>
      <c r="C74" s="30" t="s">
        <v>1330</v>
      </c>
      <c r="D74" s="30" t="s">
        <v>765</v>
      </c>
      <c r="E74" s="30" t="s">
        <v>1917</v>
      </c>
      <c r="F74" s="30" t="s">
        <v>3082</v>
      </c>
      <c r="G74" s="30" t="s">
        <v>3086</v>
      </c>
      <c r="H74" s="30" t="s">
        <v>2079</v>
      </c>
      <c r="I74" s="34" t="s">
        <v>3087</v>
      </c>
      <c r="J74" s="30" t="s">
        <v>3088</v>
      </c>
      <c r="K74" s="30" t="s">
        <v>2082</v>
      </c>
      <c r="L74" s="35">
        <v>53.0</v>
      </c>
      <c r="M74" s="30" t="s">
        <v>1326</v>
      </c>
      <c r="N74" s="30" t="s">
        <v>1328</v>
      </c>
      <c r="O74" s="30" t="s">
        <v>1329</v>
      </c>
      <c r="P74" s="30" t="s">
        <v>1330</v>
      </c>
      <c r="Q74" s="30" t="s">
        <v>1331</v>
      </c>
    </row>
    <row r="75" ht="240.0" customHeight="1">
      <c r="A75" s="30">
        <v>71.0</v>
      </c>
      <c r="B75" s="30" t="s">
        <v>1273</v>
      </c>
      <c r="C75" s="30" t="s">
        <v>3098</v>
      </c>
      <c r="D75" s="30" t="s">
        <v>1274</v>
      </c>
      <c r="E75" s="30" t="s">
        <v>1917</v>
      </c>
      <c r="F75" s="30" t="s">
        <v>3104</v>
      </c>
      <c r="G75" s="30" t="s">
        <v>3121</v>
      </c>
      <c r="H75" s="30" t="s">
        <v>3122</v>
      </c>
      <c r="I75" s="34" t="s">
        <v>3124</v>
      </c>
      <c r="J75" s="30" t="s">
        <v>3133</v>
      </c>
      <c r="K75" s="30" t="s">
        <v>2082</v>
      </c>
      <c r="L75" s="35">
        <v>60.0</v>
      </c>
      <c r="M75" s="30" t="s">
        <v>1334</v>
      </c>
      <c r="N75" s="30" t="s">
        <v>1338</v>
      </c>
      <c r="O75" s="30" t="s">
        <v>1340</v>
      </c>
      <c r="P75" s="30" t="s">
        <v>1344</v>
      </c>
      <c r="Q75" s="30" t="s">
        <v>1347</v>
      </c>
    </row>
    <row r="76" ht="94.5" customHeight="1">
      <c r="A76" s="30">
        <v>72.0</v>
      </c>
      <c r="B76" s="30" t="s">
        <v>1415</v>
      </c>
      <c r="C76" s="30" t="s">
        <v>1433</v>
      </c>
      <c r="D76" s="30" t="s">
        <v>1416</v>
      </c>
      <c r="E76" s="30" t="s">
        <v>1917</v>
      </c>
      <c r="F76" s="30" t="s">
        <v>3052</v>
      </c>
      <c r="G76" s="30" t="s">
        <v>3058</v>
      </c>
      <c r="H76" s="30" t="s">
        <v>2079</v>
      </c>
      <c r="I76" s="34" t="s">
        <v>3144</v>
      </c>
      <c r="J76" s="30" t="s">
        <v>3067</v>
      </c>
      <c r="K76" s="30" t="s">
        <v>3069</v>
      </c>
      <c r="L76" s="35">
        <v>37.0</v>
      </c>
      <c r="M76" s="30" t="s">
        <v>1429</v>
      </c>
      <c r="N76" s="30" t="s">
        <v>1431</v>
      </c>
      <c r="O76" s="30" t="s">
        <v>1395</v>
      </c>
      <c r="P76" s="30" t="s">
        <v>1433</v>
      </c>
      <c r="Q76" s="30" t="s">
        <v>1353</v>
      </c>
    </row>
    <row r="77" ht="94.5" customHeight="1">
      <c r="A77" s="30">
        <v>73.0</v>
      </c>
      <c r="B77" s="30" t="s">
        <v>3156</v>
      </c>
      <c r="C77" s="30" t="s">
        <v>3157</v>
      </c>
      <c r="D77" s="30" t="s">
        <v>3158</v>
      </c>
      <c r="E77" s="30" t="s">
        <v>1917</v>
      </c>
      <c r="F77" s="30" t="s">
        <v>3159</v>
      </c>
      <c r="G77" s="30" t="s">
        <v>3160</v>
      </c>
      <c r="H77" s="30" t="s">
        <v>2079</v>
      </c>
      <c r="I77" s="34" t="s">
        <v>3161</v>
      </c>
      <c r="J77" s="30" t="s">
        <v>3162</v>
      </c>
      <c r="K77" s="30" t="s">
        <v>2082</v>
      </c>
      <c r="L77" s="35">
        <v>34.0</v>
      </c>
      <c r="M77" s="30" t="s">
        <v>1349</v>
      </c>
      <c r="N77" s="30" t="s">
        <v>2084</v>
      </c>
      <c r="O77" s="30" t="s">
        <v>1350</v>
      </c>
      <c r="P77" s="30" t="s">
        <v>3163</v>
      </c>
      <c r="Q77" s="30" t="s">
        <v>2086</v>
      </c>
    </row>
    <row r="78" ht="150.0" customHeight="1">
      <c r="A78" s="30">
        <v>74.0</v>
      </c>
      <c r="B78" s="30" t="s">
        <v>537</v>
      </c>
      <c r="C78" s="30" t="s">
        <v>2419</v>
      </c>
      <c r="D78" s="30" t="s">
        <v>2389</v>
      </c>
      <c r="E78" s="30" t="s">
        <v>1917</v>
      </c>
      <c r="F78" s="30" t="s">
        <v>3164</v>
      </c>
      <c r="G78" s="30" t="s">
        <v>3166</v>
      </c>
      <c r="H78" s="30" t="s">
        <v>3167</v>
      </c>
      <c r="I78" s="34" t="s">
        <v>3170</v>
      </c>
      <c r="J78" s="30" t="s">
        <v>3174</v>
      </c>
      <c r="K78" s="30" t="s">
        <v>2592</v>
      </c>
      <c r="L78" s="35">
        <v>15.0</v>
      </c>
      <c r="M78" s="30" t="s">
        <v>2416</v>
      </c>
      <c r="N78" s="30" t="s">
        <v>2417</v>
      </c>
      <c r="O78" s="30" t="s">
        <v>2418</v>
      </c>
      <c r="P78" s="30" t="s">
        <v>2419</v>
      </c>
      <c r="Q78" s="30" t="s">
        <v>2420</v>
      </c>
    </row>
    <row r="79" ht="165.0" customHeight="1">
      <c r="A79" s="30">
        <v>75.0</v>
      </c>
      <c r="B79" s="30" t="s">
        <v>567</v>
      </c>
      <c r="C79" s="30" t="s">
        <v>3182</v>
      </c>
      <c r="D79" s="30" t="s">
        <v>568</v>
      </c>
      <c r="E79" s="30" t="s">
        <v>1917</v>
      </c>
      <c r="F79" s="30" t="s">
        <v>3164</v>
      </c>
      <c r="G79" s="30" t="s">
        <v>3183</v>
      </c>
      <c r="H79" s="30" t="s">
        <v>3167</v>
      </c>
      <c r="I79" s="34" t="s">
        <v>3184</v>
      </c>
      <c r="J79" s="30" t="s">
        <v>3185</v>
      </c>
      <c r="K79" s="30" t="s">
        <v>2592</v>
      </c>
      <c r="L79" s="35">
        <v>15.0</v>
      </c>
      <c r="M79" s="30" t="s">
        <v>3186</v>
      </c>
      <c r="N79" s="30" t="s">
        <v>3187</v>
      </c>
      <c r="O79" s="30" t="s">
        <v>3188</v>
      </c>
      <c r="P79" s="30" t="s">
        <v>3182</v>
      </c>
      <c r="Q79" s="30" t="s">
        <v>2420</v>
      </c>
    </row>
    <row r="80" ht="165.0" customHeight="1">
      <c r="A80" s="30">
        <v>76.0</v>
      </c>
      <c r="B80" s="30" t="s">
        <v>491</v>
      </c>
      <c r="C80" s="30" t="s">
        <v>3182</v>
      </c>
      <c r="D80" s="30" t="s">
        <v>492</v>
      </c>
      <c r="E80" s="30" t="s">
        <v>1917</v>
      </c>
      <c r="F80" s="30" t="s">
        <v>3164</v>
      </c>
      <c r="G80" s="30" t="s">
        <v>3183</v>
      </c>
      <c r="H80" s="30" t="s">
        <v>3167</v>
      </c>
      <c r="I80" s="34" t="s">
        <v>3200</v>
      </c>
      <c r="J80" s="30" t="s">
        <v>499</v>
      </c>
      <c r="K80" s="30" t="s">
        <v>2592</v>
      </c>
      <c r="L80" s="35">
        <v>15.0</v>
      </c>
      <c r="M80" s="30" t="s">
        <v>3205</v>
      </c>
      <c r="N80" s="30" t="s">
        <v>3207</v>
      </c>
      <c r="O80" s="30" t="s">
        <v>3208</v>
      </c>
      <c r="P80" s="30" t="s">
        <v>3182</v>
      </c>
      <c r="Q80" s="30" t="s">
        <v>2420</v>
      </c>
    </row>
    <row r="81" ht="94.5" customHeight="1">
      <c r="A81" s="30">
        <v>77.0</v>
      </c>
      <c r="B81" s="30" t="s">
        <v>2888</v>
      </c>
      <c r="C81" s="30" t="s">
        <v>3210</v>
      </c>
      <c r="D81" s="30" t="s">
        <v>2890</v>
      </c>
      <c r="E81" s="30" t="s">
        <v>1917</v>
      </c>
      <c r="F81" s="30" t="s">
        <v>2076</v>
      </c>
      <c r="G81" s="30" t="s">
        <v>3211</v>
      </c>
      <c r="H81" s="30" t="s">
        <v>2079</v>
      </c>
      <c r="I81" s="34" t="s">
        <v>3212</v>
      </c>
      <c r="J81" s="30" t="s">
        <v>3214</v>
      </c>
      <c r="K81" s="30" t="s">
        <v>2082</v>
      </c>
      <c r="L81" s="35">
        <v>42.0</v>
      </c>
      <c r="M81" s="30" t="s">
        <v>2202</v>
      </c>
      <c r="N81" s="30" t="s">
        <v>2084</v>
      </c>
      <c r="O81" s="30" t="s">
        <v>1320</v>
      </c>
      <c r="P81" s="30" t="s">
        <v>2918</v>
      </c>
      <c r="Q81" s="30" t="s">
        <v>2207</v>
      </c>
    </row>
    <row r="82" ht="94.5" customHeight="1">
      <c r="A82" s="30">
        <v>78.0</v>
      </c>
      <c r="B82" s="30" t="s">
        <v>3220</v>
      </c>
      <c r="C82" s="30" t="s">
        <v>3224</v>
      </c>
      <c r="D82" s="30" t="s">
        <v>3225</v>
      </c>
      <c r="E82" s="30" t="s">
        <v>1917</v>
      </c>
      <c r="F82" s="30" t="s">
        <v>2076</v>
      </c>
      <c r="G82" s="30" t="s">
        <v>3228</v>
      </c>
      <c r="H82" s="30" t="s">
        <v>2079</v>
      </c>
      <c r="I82" s="34" t="s">
        <v>3230</v>
      </c>
      <c r="J82" s="30" t="s">
        <v>3231</v>
      </c>
      <c r="K82" s="30" t="s">
        <v>2082</v>
      </c>
      <c r="L82" s="35">
        <v>34.0</v>
      </c>
      <c r="M82" s="30" t="s">
        <v>1349</v>
      </c>
      <c r="N82" s="30" t="s">
        <v>2084</v>
      </c>
      <c r="O82" s="30" t="s">
        <v>1350</v>
      </c>
      <c r="P82" s="30" t="s">
        <v>3232</v>
      </c>
      <c r="Q82" s="30" t="s">
        <v>2207</v>
      </c>
    </row>
    <row r="83" ht="94.5" customHeight="1">
      <c r="A83" s="30">
        <v>79.0</v>
      </c>
      <c r="B83" s="30" t="s">
        <v>3233</v>
      </c>
      <c r="C83" s="30" t="s">
        <v>3235</v>
      </c>
      <c r="D83" s="30" t="s">
        <v>3236</v>
      </c>
      <c r="E83" s="30" t="s">
        <v>1917</v>
      </c>
      <c r="F83" s="30" t="s">
        <v>2076</v>
      </c>
      <c r="G83" s="30" t="s">
        <v>3237</v>
      </c>
      <c r="H83" s="30" t="s">
        <v>2079</v>
      </c>
      <c r="I83" s="34" t="s">
        <v>3239</v>
      </c>
      <c r="J83" s="30" t="s">
        <v>3231</v>
      </c>
      <c r="K83" s="30" t="s">
        <v>2082</v>
      </c>
      <c r="L83" s="35">
        <v>34.0</v>
      </c>
      <c r="M83" s="30" t="s">
        <v>1349</v>
      </c>
      <c r="N83" s="30" t="s">
        <v>2084</v>
      </c>
      <c r="O83" s="30" t="s">
        <v>1350</v>
      </c>
      <c r="P83" s="30" t="s">
        <v>3242</v>
      </c>
      <c r="Q83" s="30" t="s">
        <v>2207</v>
      </c>
    </row>
    <row r="84" ht="94.5" customHeight="1">
      <c r="A84" s="30">
        <v>80.0</v>
      </c>
      <c r="B84" s="30" t="s">
        <v>2920</v>
      </c>
      <c r="C84" s="30" t="s">
        <v>3243</v>
      </c>
      <c r="D84" s="30" t="s">
        <v>2921</v>
      </c>
      <c r="E84" s="30" t="s">
        <v>1917</v>
      </c>
      <c r="F84" s="30" t="s">
        <v>2076</v>
      </c>
      <c r="G84" s="30" t="s">
        <v>3211</v>
      </c>
      <c r="H84" s="30" t="s">
        <v>2079</v>
      </c>
      <c r="I84" s="34" t="s">
        <v>3255</v>
      </c>
      <c r="J84" s="30" t="s">
        <v>3258</v>
      </c>
      <c r="K84" s="30" t="s">
        <v>2082</v>
      </c>
      <c r="L84" s="35">
        <v>42.0</v>
      </c>
      <c r="M84" s="30" t="s">
        <v>2202</v>
      </c>
      <c r="N84" s="30" t="s">
        <v>2084</v>
      </c>
      <c r="O84" s="30" t="s">
        <v>1320</v>
      </c>
      <c r="P84" s="30" t="s">
        <v>2947</v>
      </c>
      <c r="Q84" s="30" t="s">
        <v>2207</v>
      </c>
    </row>
    <row r="85" ht="165.0" customHeight="1">
      <c r="A85" s="30">
        <v>81.0</v>
      </c>
      <c r="B85" s="30" t="s">
        <v>525</v>
      </c>
      <c r="C85" s="30" t="s">
        <v>3262</v>
      </c>
      <c r="D85" s="30" t="s">
        <v>2423</v>
      </c>
      <c r="E85" s="30" t="s">
        <v>1917</v>
      </c>
      <c r="F85" s="30" t="s">
        <v>3263</v>
      </c>
      <c r="G85" s="30" t="s">
        <v>3265</v>
      </c>
      <c r="H85" s="30" t="s">
        <v>3266</v>
      </c>
      <c r="I85" s="34" t="s">
        <v>3268</v>
      </c>
      <c r="J85" s="30" t="s">
        <v>3214</v>
      </c>
      <c r="K85" s="30" t="s">
        <v>2082</v>
      </c>
      <c r="L85" s="35">
        <v>15.0</v>
      </c>
      <c r="M85" s="30" t="s">
        <v>2455</v>
      </c>
      <c r="N85" s="30" t="s">
        <v>2456</v>
      </c>
      <c r="O85" s="30" t="s">
        <v>2458</v>
      </c>
      <c r="P85" s="30" t="s">
        <v>2460</v>
      </c>
      <c r="Q85" s="30" t="s">
        <v>2461</v>
      </c>
    </row>
    <row r="86" ht="94.5" customHeight="1">
      <c r="A86" s="30">
        <v>82.0</v>
      </c>
      <c r="B86" s="30" t="s">
        <v>480</v>
      </c>
      <c r="C86" s="30" t="s">
        <v>3278</v>
      </c>
      <c r="D86" s="30" t="s">
        <v>481</v>
      </c>
      <c r="E86" s="30" t="s">
        <v>1917</v>
      </c>
      <c r="F86" s="30" t="s">
        <v>2300</v>
      </c>
      <c r="G86" s="30" t="s">
        <v>3280</v>
      </c>
      <c r="H86" s="30" t="s">
        <v>2079</v>
      </c>
      <c r="I86" s="34" t="s">
        <v>3281</v>
      </c>
      <c r="J86" s="30" t="s">
        <v>490</v>
      </c>
      <c r="K86" s="30" t="s">
        <v>2082</v>
      </c>
      <c r="L86" s="35">
        <v>37.0</v>
      </c>
      <c r="M86" s="30" t="s">
        <v>1429</v>
      </c>
      <c r="N86" s="30" t="s">
        <v>2313</v>
      </c>
      <c r="O86" s="30" t="s">
        <v>1395</v>
      </c>
      <c r="P86" s="30" t="s">
        <v>3286</v>
      </c>
      <c r="Q86" s="30" t="s">
        <v>3292</v>
      </c>
    </row>
    <row r="87" ht="94.5" customHeight="1">
      <c r="A87" s="30">
        <v>83.0</v>
      </c>
      <c r="B87" s="30" t="s">
        <v>1435</v>
      </c>
      <c r="C87" s="30" t="s">
        <v>3296</v>
      </c>
      <c r="D87" s="30" t="s">
        <v>1437</v>
      </c>
      <c r="E87" s="30" t="s">
        <v>1917</v>
      </c>
      <c r="F87" s="30" t="s">
        <v>3300</v>
      </c>
      <c r="G87" s="30" t="s">
        <v>3211</v>
      </c>
      <c r="H87" s="30" t="s">
        <v>2079</v>
      </c>
      <c r="I87" s="34" t="s">
        <v>3304</v>
      </c>
      <c r="J87" s="30" t="s">
        <v>3305</v>
      </c>
      <c r="K87" s="30" t="s">
        <v>2082</v>
      </c>
      <c r="L87" s="35">
        <v>37.0</v>
      </c>
      <c r="M87" s="30" t="s">
        <v>1429</v>
      </c>
      <c r="N87" s="30" t="s">
        <v>1452</v>
      </c>
      <c r="O87" s="30" t="s">
        <v>1395</v>
      </c>
      <c r="P87" s="30" t="s">
        <v>1454</v>
      </c>
      <c r="Q87" s="30" t="s">
        <v>1353</v>
      </c>
    </row>
    <row r="88" ht="94.5" customHeight="1">
      <c r="A88" s="30">
        <v>84.0</v>
      </c>
      <c r="B88" s="30" t="s">
        <v>2950</v>
      </c>
      <c r="C88" s="30" t="s">
        <v>2984</v>
      </c>
      <c r="D88" s="30" t="s">
        <v>2951</v>
      </c>
      <c r="E88" s="30" t="s">
        <v>1917</v>
      </c>
      <c r="F88" s="30" t="s">
        <v>3306</v>
      </c>
      <c r="G88" s="30" t="s">
        <v>3309</v>
      </c>
      <c r="H88" s="30" t="s">
        <v>2079</v>
      </c>
      <c r="I88" s="34" t="s">
        <v>3312</v>
      </c>
      <c r="J88" s="30" t="s">
        <v>3318</v>
      </c>
      <c r="K88" s="30" t="s">
        <v>2082</v>
      </c>
      <c r="L88" s="35">
        <v>42.0</v>
      </c>
      <c r="M88" s="30" t="s">
        <v>2202</v>
      </c>
      <c r="N88" s="30" t="s">
        <v>2084</v>
      </c>
      <c r="O88" s="30" t="s">
        <v>1320</v>
      </c>
      <c r="P88" s="30" t="s">
        <v>2984</v>
      </c>
      <c r="Q88" s="30" t="s">
        <v>1353</v>
      </c>
    </row>
    <row r="89" ht="94.5" customHeight="1">
      <c r="A89" s="30">
        <v>85.0</v>
      </c>
      <c r="B89" s="30" t="s">
        <v>3322</v>
      </c>
      <c r="C89" s="30" t="s">
        <v>3323</v>
      </c>
      <c r="D89" s="30" t="s">
        <v>3324</v>
      </c>
      <c r="E89" s="30" t="s">
        <v>1917</v>
      </c>
      <c r="F89" s="30" t="s">
        <v>3326</v>
      </c>
      <c r="G89" s="30" t="s">
        <v>3327</v>
      </c>
      <c r="H89" s="30" t="s">
        <v>2079</v>
      </c>
      <c r="I89" s="34" t="s">
        <v>3328</v>
      </c>
      <c r="J89" s="30" t="s">
        <v>3329</v>
      </c>
      <c r="K89" s="30" t="s">
        <v>2082</v>
      </c>
      <c r="L89" s="35">
        <v>34.0</v>
      </c>
      <c r="M89" s="30" t="s">
        <v>1349</v>
      </c>
      <c r="N89" s="30" t="s">
        <v>2084</v>
      </c>
      <c r="O89" s="30" t="s">
        <v>1350</v>
      </c>
      <c r="P89" s="30" t="s">
        <v>3330</v>
      </c>
      <c r="Q89" s="30" t="s">
        <v>2086</v>
      </c>
    </row>
    <row r="90" ht="94.5" customHeight="1">
      <c r="A90" s="30">
        <v>86.0</v>
      </c>
      <c r="B90" s="30" t="s">
        <v>695</v>
      </c>
      <c r="C90" s="30" t="s">
        <v>3331</v>
      </c>
      <c r="D90" s="30" t="s">
        <v>2391</v>
      </c>
      <c r="E90" s="30" t="s">
        <v>1917</v>
      </c>
      <c r="F90" s="30" t="s">
        <v>2076</v>
      </c>
      <c r="G90" s="30" t="s">
        <v>3333</v>
      </c>
      <c r="H90" s="30" t="s">
        <v>2079</v>
      </c>
      <c r="I90" s="34" t="s">
        <v>3335</v>
      </c>
      <c r="J90" s="30" t="s">
        <v>3340</v>
      </c>
      <c r="K90" s="30" t="s">
        <v>2082</v>
      </c>
      <c r="L90" s="35">
        <v>53.0</v>
      </c>
      <c r="M90" s="30" t="s">
        <v>1326</v>
      </c>
      <c r="N90" s="30" t="s">
        <v>2445</v>
      </c>
      <c r="O90" s="30" t="s">
        <v>1329</v>
      </c>
      <c r="P90" s="30" t="s">
        <v>2446</v>
      </c>
      <c r="Q90" s="30" t="s">
        <v>2447</v>
      </c>
    </row>
    <row r="91" ht="94.5" customHeight="1">
      <c r="A91" s="30">
        <v>87.0</v>
      </c>
      <c r="B91" s="30" t="s">
        <v>619</v>
      </c>
      <c r="C91" s="30" t="s">
        <v>2984</v>
      </c>
      <c r="D91" s="30" t="s">
        <v>620</v>
      </c>
      <c r="E91" s="30" t="s">
        <v>1917</v>
      </c>
      <c r="F91" s="30" t="s">
        <v>3348</v>
      </c>
      <c r="G91" s="30" t="s">
        <v>3309</v>
      </c>
      <c r="H91" s="30" t="s">
        <v>2079</v>
      </c>
      <c r="I91" s="34" t="s">
        <v>3349</v>
      </c>
      <c r="J91" s="30" t="s">
        <v>3318</v>
      </c>
      <c r="K91" s="30" t="s">
        <v>2082</v>
      </c>
      <c r="L91" s="35">
        <v>34.0</v>
      </c>
      <c r="M91" s="30" t="s">
        <v>1349</v>
      </c>
      <c r="N91" s="30" t="s">
        <v>35</v>
      </c>
      <c r="O91" s="30" t="s">
        <v>2325</v>
      </c>
      <c r="P91" s="30" t="s">
        <v>2984</v>
      </c>
      <c r="Q91" s="30" t="s">
        <v>1353</v>
      </c>
    </row>
    <row r="92" ht="94.5" customHeight="1">
      <c r="A92" s="30">
        <v>88.0</v>
      </c>
      <c r="B92" s="30" t="s">
        <v>310</v>
      </c>
      <c r="C92" s="30" t="s">
        <v>3356</v>
      </c>
      <c r="D92" s="30" t="s">
        <v>311</v>
      </c>
      <c r="E92" s="30" t="s">
        <v>1917</v>
      </c>
      <c r="F92" s="30" t="s">
        <v>3360</v>
      </c>
      <c r="G92" s="30" t="s">
        <v>3364</v>
      </c>
      <c r="H92" s="30" t="s">
        <v>2079</v>
      </c>
      <c r="I92" s="34" t="s">
        <v>3369</v>
      </c>
      <c r="J92" s="30" t="s">
        <v>3371</v>
      </c>
      <c r="K92" s="30" t="s">
        <v>2082</v>
      </c>
      <c r="L92" s="35">
        <v>37.0</v>
      </c>
      <c r="M92" s="30" t="s">
        <v>1429</v>
      </c>
      <c r="N92" s="30" t="s">
        <v>3372</v>
      </c>
      <c r="O92" s="30" t="s">
        <v>1395</v>
      </c>
      <c r="P92" s="30" t="s">
        <v>3356</v>
      </c>
      <c r="Q92" s="30" t="s">
        <v>1353</v>
      </c>
    </row>
    <row r="93" ht="94.5" customHeight="1">
      <c r="A93" s="30">
        <v>89.0</v>
      </c>
      <c r="B93" s="30" t="s">
        <v>580</v>
      </c>
      <c r="C93" s="30" t="s">
        <v>3356</v>
      </c>
      <c r="D93" s="30" t="s">
        <v>581</v>
      </c>
      <c r="E93" s="30" t="s">
        <v>1917</v>
      </c>
      <c r="F93" s="30" t="s">
        <v>3360</v>
      </c>
      <c r="G93" s="30" t="s">
        <v>3364</v>
      </c>
      <c r="H93" s="30" t="s">
        <v>2079</v>
      </c>
      <c r="I93" s="34" t="s">
        <v>3378</v>
      </c>
      <c r="J93" s="30" t="s">
        <v>3371</v>
      </c>
      <c r="K93" s="30" t="s">
        <v>2082</v>
      </c>
      <c r="L93" s="35">
        <v>37.0</v>
      </c>
      <c r="M93" s="30" t="s">
        <v>1429</v>
      </c>
      <c r="N93" s="30" t="s">
        <v>3372</v>
      </c>
      <c r="O93" s="30" t="s">
        <v>1395</v>
      </c>
      <c r="P93" s="30" t="s">
        <v>3356</v>
      </c>
      <c r="Q93" s="30" t="s">
        <v>1353</v>
      </c>
    </row>
    <row r="94" ht="94.5" customHeight="1">
      <c r="A94" s="30">
        <v>90.0</v>
      </c>
      <c r="B94" s="30" t="s">
        <v>1555</v>
      </c>
      <c r="C94" s="30" t="s">
        <v>1569</v>
      </c>
      <c r="D94" s="30" t="s">
        <v>1556</v>
      </c>
      <c r="E94" s="30" t="s">
        <v>1917</v>
      </c>
      <c r="F94" s="30" t="s">
        <v>3387</v>
      </c>
      <c r="G94" s="30" t="s">
        <v>3389</v>
      </c>
      <c r="H94" s="30" t="s">
        <v>2079</v>
      </c>
      <c r="I94" s="34" t="s">
        <v>3390</v>
      </c>
      <c r="J94" s="30" t="s">
        <v>3391</v>
      </c>
      <c r="K94" s="30" t="s">
        <v>2082</v>
      </c>
      <c r="L94" s="35">
        <v>37.0</v>
      </c>
      <c r="M94" s="30" t="s">
        <v>1429</v>
      </c>
      <c r="N94" s="30" t="s">
        <v>1568</v>
      </c>
      <c r="O94" s="30" t="s">
        <v>1395</v>
      </c>
      <c r="P94" s="30" t="s">
        <v>1569</v>
      </c>
      <c r="Q94" s="30" t="s">
        <v>1353</v>
      </c>
    </row>
    <row r="95" ht="94.5" customHeight="1">
      <c r="A95" s="30">
        <v>91.0</v>
      </c>
      <c r="B95" s="30" t="s">
        <v>3392</v>
      </c>
      <c r="C95" s="30" t="s">
        <v>3393</v>
      </c>
      <c r="D95" s="30" t="s">
        <v>3394</v>
      </c>
      <c r="E95" s="30" t="s">
        <v>1917</v>
      </c>
      <c r="F95" s="30" t="s">
        <v>3395</v>
      </c>
      <c r="G95" s="30" t="s">
        <v>3396</v>
      </c>
      <c r="H95" s="30" t="s">
        <v>2079</v>
      </c>
      <c r="I95" s="34" t="s">
        <v>3397</v>
      </c>
      <c r="J95" s="30" t="s">
        <v>3398</v>
      </c>
      <c r="K95" s="30" t="s">
        <v>2082</v>
      </c>
      <c r="L95" s="35">
        <v>34.0</v>
      </c>
      <c r="M95" s="30" t="s">
        <v>1349</v>
      </c>
      <c r="N95" s="30" t="s">
        <v>2084</v>
      </c>
      <c r="O95" s="30" t="s">
        <v>1350</v>
      </c>
      <c r="P95" s="30" t="s">
        <v>3401</v>
      </c>
      <c r="Q95" s="30" t="s">
        <v>2086</v>
      </c>
    </row>
    <row r="96" ht="94.5" customHeight="1">
      <c r="A96" s="38">
        <v>92.0</v>
      </c>
      <c r="B96" s="38" t="s">
        <v>779</v>
      </c>
      <c r="C96" s="38" t="s">
        <v>3406</v>
      </c>
      <c r="D96" s="38" t="s">
        <v>781</v>
      </c>
      <c r="E96" s="38" t="s">
        <v>2140</v>
      </c>
      <c r="F96" s="38" t="s">
        <v>2792</v>
      </c>
      <c r="G96" s="38" t="s">
        <v>3409</v>
      </c>
      <c r="H96" s="38" t="s">
        <v>2785</v>
      </c>
      <c r="I96" s="39" t="s">
        <v>3411</v>
      </c>
      <c r="J96" s="38" t="s">
        <v>1316</v>
      </c>
      <c r="K96" s="38" t="s">
        <v>2082</v>
      </c>
      <c r="L96" s="40">
        <v>15.0</v>
      </c>
      <c r="M96" s="38" t="s">
        <v>1335</v>
      </c>
      <c r="N96" s="38" t="s">
        <v>1336</v>
      </c>
      <c r="O96" s="38" t="s">
        <v>1329</v>
      </c>
      <c r="P96" s="38" t="s">
        <v>1337</v>
      </c>
      <c r="Q96" s="38" t="s">
        <v>1322</v>
      </c>
    </row>
    <row r="97" ht="94.5" customHeight="1">
      <c r="A97" s="38">
        <v>93.0</v>
      </c>
      <c r="B97" s="38" t="s">
        <v>789</v>
      </c>
      <c r="C97" s="38" t="s">
        <v>909</v>
      </c>
      <c r="D97" s="38" t="s">
        <v>906</v>
      </c>
      <c r="E97" s="38" t="s">
        <v>2140</v>
      </c>
      <c r="F97" s="38" t="s">
        <v>3417</v>
      </c>
      <c r="G97" s="38" t="s">
        <v>3418</v>
      </c>
      <c r="H97" s="38" t="s">
        <v>2785</v>
      </c>
      <c r="I97" s="39" t="s">
        <v>3422</v>
      </c>
      <c r="J97" s="38" t="s">
        <v>1297</v>
      </c>
      <c r="K97" s="38" t="s">
        <v>2082</v>
      </c>
      <c r="L97" s="40">
        <v>15.0</v>
      </c>
      <c r="M97" s="38" t="s">
        <v>1318</v>
      </c>
      <c r="N97" s="38" t="s">
        <v>2987</v>
      </c>
      <c r="O97" s="38" t="s">
        <v>1320</v>
      </c>
      <c r="P97" s="38" t="s">
        <v>909</v>
      </c>
      <c r="Q97" s="38" t="s">
        <v>1322</v>
      </c>
    </row>
    <row r="98" ht="94.5" customHeight="1">
      <c r="A98" s="30">
        <v>94.0</v>
      </c>
      <c r="B98" s="30" t="s">
        <v>775</v>
      </c>
      <c r="C98" s="30" t="s">
        <v>2531</v>
      </c>
      <c r="D98" s="30" t="s">
        <v>777</v>
      </c>
      <c r="E98" s="30" t="s">
        <v>1917</v>
      </c>
      <c r="F98" s="30" t="s">
        <v>3431</v>
      </c>
      <c r="G98" s="30" t="s">
        <v>3434</v>
      </c>
      <c r="H98" s="30" t="s">
        <v>2079</v>
      </c>
      <c r="I98" s="34" t="s">
        <v>3435</v>
      </c>
      <c r="J98" s="30" t="s">
        <v>3442</v>
      </c>
      <c r="K98" s="30" t="s">
        <v>2082</v>
      </c>
      <c r="L98" s="35">
        <v>53.0</v>
      </c>
      <c r="M98" s="30" t="s">
        <v>1326</v>
      </c>
      <c r="N98" s="30" t="s">
        <v>2530</v>
      </c>
      <c r="O98" s="30" t="s">
        <v>1329</v>
      </c>
      <c r="P98" s="30" t="s">
        <v>2531</v>
      </c>
      <c r="Q98" s="30" t="s">
        <v>1353</v>
      </c>
    </row>
    <row r="99" ht="94.5" customHeight="1">
      <c r="A99" s="38">
        <v>95.0</v>
      </c>
      <c r="B99" s="38" t="s">
        <v>746</v>
      </c>
      <c r="C99" s="38" t="s">
        <v>3443</v>
      </c>
      <c r="D99" s="38" t="s">
        <v>747</v>
      </c>
      <c r="E99" s="38" t="s">
        <v>2140</v>
      </c>
      <c r="F99" s="38" t="s">
        <v>3444</v>
      </c>
      <c r="G99" s="38" t="s">
        <v>1463</v>
      </c>
      <c r="H99" s="38" t="s">
        <v>2143</v>
      </c>
      <c r="I99" s="39" t="s">
        <v>3447</v>
      </c>
      <c r="J99" s="38" t="s">
        <v>3449</v>
      </c>
      <c r="K99" s="38" t="s">
        <v>2082</v>
      </c>
      <c r="L99" s="40">
        <v>8.0</v>
      </c>
      <c r="M99" s="38" t="s">
        <v>1462</v>
      </c>
      <c r="N99" s="38" t="s">
        <v>1463</v>
      </c>
      <c r="O99" s="38" t="s">
        <v>1290</v>
      </c>
      <c r="P99" s="38" t="s">
        <v>1465</v>
      </c>
      <c r="Q99" s="38" t="s">
        <v>1466</v>
      </c>
    </row>
    <row r="100" ht="94.5" customHeight="1">
      <c r="A100" s="30">
        <v>96.0</v>
      </c>
      <c r="B100" s="30" t="s">
        <v>2995</v>
      </c>
      <c r="C100" s="30" t="s">
        <v>3455</v>
      </c>
      <c r="D100" s="30" t="s">
        <v>2997</v>
      </c>
      <c r="E100" s="30" t="s">
        <v>1917</v>
      </c>
      <c r="F100" s="30" t="s">
        <v>2076</v>
      </c>
      <c r="G100" s="30" t="s">
        <v>3458</v>
      </c>
      <c r="H100" s="30" t="s">
        <v>2079</v>
      </c>
      <c r="I100" s="34" t="s">
        <v>3460</v>
      </c>
      <c r="J100" s="30" t="s">
        <v>3462</v>
      </c>
      <c r="K100" s="30" t="s">
        <v>2082</v>
      </c>
      <c r="L100" s="35">
        <v>42.0</v>
      </c>
      <c r="M100" s="30" t="s">
        <v>2202</v>
      </c>
      <c r="N100" s="30" t="s">
        <v>2084</v>
      </c>
      <c r="O100" s="30" t="s">
        <v>1320</v>
      </c>
      <c r="P100" s="30" t="s">
        <v>3013</v>
      </c>
      <c r="Q100" s="30" t="s">
        <v>2207</v>
      </c>
    </row>
    <row r="101" ht="94.5" customHeight="1">
      <c r="A101" s="30">
        <v>97.0</v>
      </c>
      <c r="B101" s="30" t="s">
        <v>3015</v>
      </c>
      <c r="C101" s="30" t="s">
        <v>3465</v>
      </c>
      <c r="D101" s="30" t="s">
        <v>3016</v>
      </c>
      <c r="E101" s="30" t="s">
        <v>1917</v>
      </c>
      <c r="F101" s="30" t="s">
        <v>2076</v>
      </c>
      <c r="G101" s="30" t="s">
        <v>3018</v>
      </c>
      <c r="H101" s="30" t="s">
        <v>2079</v>
      </c>
      <c r="I101" s="34" t="s">
        <v>3467</v>
      </c>
      <c r="J101" s="30" t="s">
        <v>3462</v>
      </c>
      <c r="K101" s="30" t="s">
        <v>2082</v>
      </c>
      <c r="L101" s="35">
        <v>42.0</v>
      </c>
      <c r="M101" s="30" t="s">
        <v>2202</v>
      </c>
      <c r="N101" s="30" t="s">
        <v>2084</v>
      </c>
      <c r="O101" s="30" t="s">
        <v>1320</v>
      </c>
      <c r="P101" s="30" t="s">
        <v>3033</v>
      </c>
      <c r="Q101" s="30" t="s">
        <v>2207</v>
      </c>
    </row>
    <row r="102" ht="94.5" customHeight="1">
      <c r="A102" s="30">
        <v>98.0</v>
      </c>
      <c r="B102" s="30" t="s">
        <v>3035</v>
      </c>
      <c r="C102" s="30" t="s">
        <v>3474</v>
      </c>
      <c r="D102" s="30" t="s">
        <v>3036</v>
      </c>
      <c r="E102" s="30" t="s">
        <v>1917</v>
      </c>
      <c r="F102" s="30" t="s">
        <v>2076</v>
      </c>
      <c r="G102" s="30" t="s">
        <v>3040</v>
      </c>
      <c r="H102" s="30" t="s">
        <v>2079</v>
      </c>
      <c r="I102" s="34" t="s">
        <v>3480</v>
      </c>
      <c r="J102" s="30" t="s">
        <v>3046</v>
      </c>
      <c r="K102" s="30" t="s">
        <v>2082</v>
      </c>
      <c r="L102" s="35">
        <v>42.0</v>
      </c>
      <c r="M102" s="30" t="s">
        <v>2202</v>
      </c>
      <c r="N102" s="30" t="s">
        <v>2084</v>
      </c>
      <c r="O102" s="30" t="s">
        <v>1320</v>
      </c>
      <c r="P102" s="30" t="s">
        <v>3054</v>
      </c>
      <c r="Q102" s="30" t="s">
        <v>2207</v>
      </c>
    </row>
    <row r="103" ht="94.5" customHeight="1">
      <c r="A103" s="30">
        <v>99.0</v>
      </c>
      <c r="B103" s="30" t="s">
        <v>3055</v>
      </c>
      <c r="C103" s="30" t="s">
        <v>3482</v>
      </c>
      <c r="D103" s="30" t="s">
        <v>3057</v>
      </c>
      <c r="E103" s="30" t="s">
        <v>1917</v>
      </c>
      <c r="F103" s="30" t="s">
        <v>2076</v>
      </c>
      <c r="G103" s="30" t="s">
        <v>3483</v>
      </c>
      <c r="H103" s="30" t="s">
        <v>2079</v>
      </c>
      <c r="I103" s="34" t="s">
        <v>3484</v>
      </c>
      <c r="J103" s="30" t="s">
        <v>3486</v>
      </c>
      <c r="K103" s="30" t="s">
        <v>2082</v>
      </c>
      <c r="L103" s="35">
        <v>42.0</v>
      </c>
      <c r="M103" s="30" t="s">
        <v>2202</v>
      </c>
      <c r="N103" s="30" t="s">
        <v>2084</v>
      </c>
      <c r="O103" s="30" t="s">
        <v>1320</v>
      </c>
      <c r="P103" s="30" t="s">
        <v>3075</v>
      </c>
      <c r="Q103" s="30" t="s">
        <v>3077</v>
      </c>
    </row>
    <row r="104" ht="94.5" customHeight="1">
      <c r="A104" s="30">
        <v>100.0</v>
      </c>
      <c r="B104" s="30" t="s">
        <v>3078</v>
      </c>
      <c r="C104" s="30" t="s">
        <v>3489</v>
      </c>
      <c r="D104" s="30" t="s">
        <v>3079</v>
      </c>
      <c r="E104" s="30" t="s">
        <v>1917</v>
      </c>
      <c r="F104" s="30" t="s">
        <v>2076</v>
      </c>
      <c r="G104" s="30" t="s">
        <v>3081</v>
      </c>
      <c r="H104" s="30" t="s">
        <v>2079</v>
      </c>
      <c r="I104" s="34" t="s">
        <v>3490</v>
      </c>
      <c r="J104" s="30" t="s">
        <v>3491</v>
      </c>
      <c r="K104" s="30" t="s">
        <v>2082</v>
      </c>
      <c r="L104" s="35">
        <v>42.0</v>
      </c>
      <c r="M104" s="30" t="s">
        <v>2202</v>
      </c>
      <c r="N104" s="30" t="s">
        <v>2084</v>
      </c>
      <c r="O104" s="30" t="s">
        <v>1320</v>
      </c>
      <c r="P104" s="30" t="s">
        <v>3091</v>
      </c>
      <c r="Q104" s="30" t="s">
        <v>2207</v>
      </c>
    </row>
    <row r="105" ht="94.5" customHeight="1">
      <c r="A105" s="30">
        <v>101.0</v>
      </c>
      <c r="B105" s="30" t="s">
        <v>3092</v>
      </c>
      <c r="C105" s="30" t="s">
        <v>3493</v>
      </c>
      <c r="D105" s="30" t="s">
        <v>3093</v>
      </c>
      <c r="E105" s="30" t="s">
        <v>1917</v>
      </c>
      <c r="F105" s="30" t="s">
        <v>2076</v>
      </c>
      <c r="G105" s="30" t="s">
        <v>3095</v>
      </c>
      <c r="H105" s="30" t="s">
        <v>2079</v>
      </c>
      <c r="I105" s="34" t="s">
        <v>3496</v>
      </c>
      <c r="J105" s="30" t="s">
        <v>3500</v>
      </c>
      <c r="K105" s="30" t="s">
        <v>2082</v>
      </c>
      <c r="L105" s="35">
        <v>42.0</v>
      </c>
      <c r="M105" s="30" t="s">
        <v>2202</v>
      </c>
      <c r="N105" s="30" t="s">
        <v>2084</v>
      </c>
      <c r="O105" s="30" t="s">
        <v>1320</v>
      </c>
      <c r="P105" s="30" t="s">
        <v>3106</v>
      </c>
      <c r="Q105" s="30" t="s">
        <v>2207</v>
      </c>
    </row>
    <row r="106" ht="94.5" customHeight="1">
      <c r="A106" s="30">
        <v>102.0</v>
      </c>
      <c r="B106" s="30" t="s">
        <v>3107</v>
      </c>
      <c r="C106" s="30" t="s">
        <v>3502</v>
      </c>
      <c r="D106" s="30" t="s">
        <v>3108</v>
      </c>
      <c r="E106" s="30" t="s">
        <v>1917</v>
      </c>
      <c r="F106" s="30" t="s">
        <v>2076</v>
      </c>
      <c r="G106" s="30" t="s">
        <v>3110</v>
      </c>
      <c r="H106" s="30" t="s">
        <v>2079</v>
      </c>
      <c r="I106" s="34" t="s">
        <v>3503</v>
      </c>
      <c r="J106" s="30" t="s">
        <v>3504</v>
      </c>
      <c r="K106" s="30" t="s">
        <v>2082</v>
      </c>
      <c r="L106" s="35">
        <v>42.0</v>
      </c>
      <c r="M106" s="30" t="s">
        <v>2202</v>
      </c>
      <c r="N106" s="30" t="s">
        <v>2084</v>
      </c>
      <c r="O106" s="30" t="s">
        <v>1320</v>
      </c>
      <c r="P106" s="30" t="s">
        <v>3123</v>
      </c>
      <c r="Q106" s="30" t="s">
        <v>2207</v>
      </c>
    </row>
    <row r="107" ht="94.5" customHeight="1">
      <c r="A107" s="30">
        <v>103.0</v>
      </c>
      <c r="B107" s="30" t="s">
        <v>3506</v>
      </c>
      <c r="C107" s="30" t="s">
        <v>3507</v>
      </c>
      <c r="D107" s="30" t="s">
        <v>3508</v>
      </c>
      <c r="E107" s="30" t="s">
        <v>1917</v>
      </c>
      <c r="F107" s="30" t="s">
        <v>2076</v>
      </c>
      <c r="G107" s="30" t="s">
        <v>3510</v>
      </c>
      <c r="H107" s="30" t="s">
        <v>2079</v>
      </c>
      <c r="I107" s="34" t="s">
        <v>3511</v>
      </c>
      <c r="J107" s="30" t="s">
        <v>3513</v>
      </c>
      <c r="K107" s="30" t="s">
        <v>2082</v>
      </c>
      <c r="L107" s="35">
        <v>34.0</v>
      </c>
      <c r="M107" s="30" t="s">
        <v>1349</v>
      </c>
      <c r="N107" s="30" t="s">
        <v>2084</v>
      </c>
      <c r="O107" s="30" t="s">
        <v>1350</v>
      </c>
      <c r="P107" s="30" t="s">
        <v>3515</v>
      </c>
      <c r="Q107" s="30" t="s">
        <v>2086</v>
      </c>
    </row>
    <row r="108" ht="94.5" customHeight="1">
      <c r="A108" s="30">
        <v>104.0</v>
      </c>
      <c r="B108" s="30" t="s">
        <v>3125</v>
      </c>
      <c r="C108" s="30" t="s">
        <v>3521</v>
      </c>
      <c r="D108" s="30" t="s">
        <v>3126</v>
      </c>
      <c r="E108" s="30" t="s">
        <v>1917</v>
      </c>
      <c r="F108" s="30" t="s">
        <v>2076</v>
      </c>
      <c r="G108" s="30" t="s">
        <v>3128</v>
      </c>
      <c r="H108" s="30" t="s">
        <v>2079</v>
      </c>
      <c r="I108" s="34" t="s">
        <v>3525</v>
      </c>
      <c r="J108" s="30" t="s">
        <v>3526</v>
      </c>
      <c r="K108" s="30" t="s">
        <v>2082</v>
      </c>
      <c r="L108" s="35">
        <v>42.0</v>
      </c>
      <c r="M108" s="30" t="s">
        <v>2202</v>
      </c>
      <c r="N108" s="30" t="s">
        <v>2084</v>
      </c>
      <c r="O108" s="30" t="s">
        <v>1320</v>
      </c>
      <c r="P108" s="30" t="s">
        <v>3134</v>
      </c>
      <c r="Q108" s="30" t="s">
        <v>2207</v>
      </c>
    </row>
    <row r="109" ht="94.5" customHeight="1">
      <c r="A109" s="30">
        <v>105.0</v>
      </c>
      <c r="B109" s="30" t="s">
        <v>3527</v>
      </c>
      <c r="C109" s="30" t="s">
        <v>3529</v>
      </c>
      <c r="D109" s="30" t="s">
        <v>3530</v>
      </c>
      <c r="E109" s="30" t="s">
        <v>1917</v>
      </c>
      <c r="F109" s="30" t="s">
        <v>2076</v>
      </c>
      <c r="G109" s="30" t="s">
        <v>3531</v>
      </c>
      <c r="H109" s="30" t="s">
        <v>2079</v>
      </c>
      <c r="I109" s="34" t="s">
        <v>3533</v>
      </c>
      <c r="J109" s="30" t="s">
        <v>3538</v>
      </c>
      <c r="K109" s="30" t="s">
        <v>2082</v>
      </c>
      <c r="L109" s="35">
        <v>34.0</v>
      </c>
      <c r="M109" s="30" t="s">
        <v>1349</v>
      </c>
      <c r="N109" s="30" t="s">
        <v>2084</v>
      </c>
      <c r="O109" s="30" t="s">
        <v>1350</v>
      </c>
      <c r="P109" s="30" t="s">
        <v>3540</v>
      </c>
      <c r="Q109" s="30" t="s">
        <v>2086</v>
      </c>
    </row>
    <row r="110" ht="94.5" customHeight="1">
      <c r="A110" s="30">
        <v>106.0</v>
      </c>
      <c r="B110" s="30" t="s">
        <v>3543</v>
      </c>
      <c r="C110" s="30" t="s">
        <v>3547</v>
      </c>
      <c r="D110" s="30" t="s">
        <v>3548</v>
      </c>
      <c r="E110" s="30" t="s">
        <v>1917</v>
      </c>
      <c r="F110" s="30" t="s">
        <v>2076</v>
      </c>
      <c r="G110" s="30" t="s">
        <v>3551</v>
      </c>
      <c r="H110" s="30" t="s">
        <v>2079</v>
      </c>
      <c r="I110" s="34" t="s">
        <v>3553</v>
      </c>
      <c r="J110" s="30" t="s">
        <v>3554</v>
      </c>
      <c r="K110" s="30" t="s">
        <v>2082</v>
      </c>
      <c r="L110" s="35">
        <v>34.0</v>
      </c>
      <c r="M110" s="30" t="s">
        <v>1349</v>
      </c>
      <c r="N110" s="30" t="s">
        <v>2084</v>
      </c>
      <c r="O110" s="30" t="s">
        <v>1350</v>
      </c>
      <c r="P110" s="30" t="s">
        <v>3555</v>
      </c>
      <c r="Q110" s="30" t="s">
        <v>2086</v>
      </c>
    </row>
    <row r="111" ht="94.5" customHeight="1">
      <c r="A111" s="30">
        <v>107.0</v>
      </c>
      <c r="B111" s="30" t="s">
        <v>3556</v>
      </c>
      <c r="C111" s="30" t="s">
        <v>3557</v>
      </c>
      <c r="D111" s="30" t="s">
        <v>3558</v>
      </c>
      <c r="E111" s="30" t="s">
        <v>1917</v>
      </c>
      <c r="F111" s="30" t="s">
        <v>2076</v>
      </c>
      <c r="G111" s="30" t="s">
        <v>3561</v>
      </c>
      <c r="H111" s="30" t="s">
        <v>2079</v>
      </c>
      <c r="I111" s="34" t="s">
        <v>3564</v>
      </c>
      <c r="J111" s="30" t="s">
        <v>3565</v>
      </c>
      <c r="K111" s="30" t="s">
        <v>2082</v>
      </c>
      <c r="L111" s="35">
        <v>34.0</v>
      </c>
      <c r="M111" s="30" t="s">
        <v>1349</v>
      </c>
      <c r="N111" s="30" t="s">
        <v>2084</v>
      </c>
      <c r="O111" s="30" t="s">
        <v>1350</v>
      </c>
      <c r="P111" s="30" t="s">
        <v>3570</v>
      </c>
      <c r="Q111" s="30" t="s">
        <v>2086</v>
      </c>
    </row>
    <row r="112" ht="94.5" customHeight="1">
      <c r="A112" s="30">
        <v>108.0</v>
      </c>
      <c r="B112" s="30" t="s">
        <v>3572</v>
      </c>
      <c r="C112" s="30" t="s">
        <v>3573</v>
      </c>
      <c r="D112" s="30" t="s">
        <v>3574</v>
      </c>
      <c r="E112" s="30" t="s">
        <v>1917</v>
      </c>
      <c r="F112" s="30" t="s">
        <v>2076</v>
      </c>
      <c r="G112" s="30" t="s">
        <v>3575</v>
      </c>
      <c r="H112" s="30" t="s">
        <v>2079</v>
      </c>
      <c r="I112" s="34" t="s">
        <v>3576</v>
      </c>
      <c r="J112" s="30" t="s">
        <v>3577</v>
      </c>
      <c r="K112" s="30" t="s">
        <v>2082</v>
      </c>
      <c r="L112" s="35">
        <v>34.0</v>
      </c>
      <c r="M112" s="30" t="s">
        <v>1349</v>
      </c>
      <c r="N112" s="30" t="s">
        <v>2084</v>
      </c>
      <c r="O112" s="30" t="s">
        <v>1350</v>
      </c>
      <c r="P112" s="30" t="s">
        <v>3578</v>
      </c>
      <c r="Q112" s="30" t="s">
        <v>2086</v>
      </c>
    </row>
    <row r="113" ht="94.5" customHeight="1">
      <c r="A113" s="30">
        <v>109.0</v>
      </c>
      <c r="B113" s="30" t="s">
        <v>3579</v>
      </c>
      <c r="C113" s="30" t="s">
        <v>3580</v>
      </c>
      <c r="D113" s="30" t="s">
        <v>3581</v>
      </c>
      <c r="E113" s="30" t="s">
        <v>1917</v>
      </c>
      <c r="F113" s="30" t="s">
        <v>2076</v>
      </c>
      <c r="G113" s="30" t="s">
        <v>3583</v>
      </c>
      <c r="H113" s="30" t="s">
        <v>2079</v>
      </c>
      <c r="I113" s="34" t="s">
        <v>3586</v>
      </c>
      <c r="J113" s="30" t="s">
        <v>3589</v>
      </c>
      <c r="K113" s="30" t="s">
        <v>2082</v>
      </c>
      <c r="L113" s="35">
        <v>34.0</v>
      </c>
      <c r="M113" s="30" t="s">
        <v>1349</v>
      </c>
      <c r="N113" s="30" t="s">
        <v>2084</v>
      </c>
      <c r="O113" s="30" t="s">
        <v>1350</v>
      </c>
      <c r="P113" s="30" t="s">
        <v>3593</v>
      </c>
      <c r="Q113" s="30" t="s">
        <v>2086</v>
      </c>
    </row>
    <row r="114" ht="210.0" customHeight="1">
      <c r="A114" s="30">
        <v>110.0</v>
      </c>
      <c r="B114" s="30" t="s">
        <v>2533</v>
      </c>
      <c r="C114" s="30" t="s">
        <v>3595</v>
      </c>
      <c r="D114" s="30" t="s">
        <v>2534</v>
      </c>
      <c r="E114" s="30" t="s">
        <v>1917</v>
      </c>
      <c r="F114" s="30" t="s">
        <v>3596</v>
      </c>
      <c r="G114" s="30" t="s">
        <v>2538</v>
      </c>
      <c r="H114" s="30" t="s">
        <v>3597</v>
      </c>
      <c r="I114" s="34" t="s">
        <v>3598</v>
      </c>
      <c r="J114" s="30" t="s">
        <v>3599</v>
      </c>
      <c r="K114" s="30" t="s">
        <v>2082</v>
      </c>
      <c r="L114" s="35">
        <v>53.0</v>
      </c>
      <c r="M114" s="30" t="s">
        <v>2550</v>
      </c>
      <c r="N114" s="30" t="s">
        <v>2552</v>
      </c>
      <c r="O114" s="30" t="s">
        <v>2553</v>
      </c>
      <c r="P114" s="30" t="s">
        <v>2554</v>
      </c>
      <c r="Q114" s="30" t="s">
        <v>1745</v>
      </c>
    </row>
    <row r="115" ht="94.5" customHeight="1">
      <c r="A115" s="30">
        <v>111.0</v>
      </c>
      <c r="B115" s="30" t="s">
        <v>3602</v>
      </c>
      <c r="C115" s="30" t="s">
        <v>3605</v>
      </c>
      <c r="D115" s="30" t="s">
        <v>3606</v>
      </c>
      <c r="E115" s="30" t="s">
        <v>1917</v>
      </c>
      <c r="F115" s="30" t="s">
        <v>2076</v>
      </c>
      <c r="G115" s="30" t="s">
        <v>3607</v>
      </c>
      <c r="H115" s="30" t="s">
        <v>2079</v>
      </c>
      <c r="I115" s="34" t="s">
        <v>3610</v>
      </c>
      <c r="J115" s="30" t="s">
        <v>3624</v>
      </c>
      <c r="K115" s="30" t="s">
        <v>2082</v>
      </c>
      <c r="L115" s="35">
        <v>12.0</v>
      </c>
      <c r="M115" s="30" t="s">
        <v>2865</v>
      </c>
      <c r="N115" s="30" t="s">
        <v>2084</v>
      </c>
      <c r="O115" s="30" t="s">
        <v>1290</v>
      </c>
      <c r="P115" s="30" t="s">
        <v>3625</v>
      </c>
      <c r="Q115" s="30" t="s">
        <v>2086</v>
      </c>
    </row>
    <row r="116" ht="94.5" customHeight="1">
      <c r="A116" s="30">
        <v>112.0</v>
      </c>
      <c r="B116" s="30" t="s">
        <v>3136</v>
      </c>
      <c r="C116" s="30" t="s">
        <v>3626</v>
      </c>
      <c r="D116" s="30" t="s">
        <v>3137</v>
      </c>
      <c r="E116" s="30" t="s">
        <v>1917</v>
      </c>
      <c r="F116" s="30" t="s">
        <v>3627</v>
      </c>
      <c r="G116" s="30" t="s">
        <v>3139</v>
      </c>
      <c r="H116" s="30" t="s">
        <v>2079</v>
      </c>
      <c r="I116" s="34" t="s">
        <v>3628</v>
      </c>
      <c r="J116" s="30" t="s">
        <v>3629</v>
      </c>
      <c r="K116" s="30" t="s">
        <v>2082</v>
      </c>
      <c r="L116" s="35">
        <v>42.0</v>
      </c>
      <c r="M116" s="30" t="s">
        <v>2202</v>
      </c>
      <c r="N116" s="30" t="s">
        <v>2084</v>
      </c>
      <c r="O116" s="30" t="s">
        <v>1320</v>
      </c>
      <c r="P116" s="30" t="s">
        <v>3146</v>
      </c>
      <c r="Q116" s="30" t="s">
        <v>2207</v>
      </c>
    </row>
    <row r="117" ht="94.5" customHeight="1">
      <c r="A117" s="30">
        <v>113.0</v>
      </c>
      <c r="B117" s="30" t="s">
        <v>3147</v>
      </c>
      <c r="C117" s="30" t="s">
        <v>3631</v>
      </c>
      <c r="D117" s="30" t="s">
        <v>3148</v>
      </c>
      <c r="E117" s="30" t="s">
        <v>1917</v>
      </c>
      <c r="F117" s="30" t="s">
        <v>2076</v>
      </c>
      <c r="G117" s="30" t="s">
        <v>3150</v>
      </c>
      <c r="H117" s="30" t="s">
        <v>2079</v>
      </c>
      <c r="I117" s="34" t="s">
        <v>3632</v>
      </c>
      <c r="J117" s="30" t="s">
        <v>3635</v>
      </c>
      <c r="K117" s="30" t="s">
        <v>2082</v>
      </c>
      <c r="L117" s="35">
        <v>42.0</v>
      </c>
      <c r="M117" s="30" t="s">
        <v>2202</v>
      </c>
      <c r="N117" s="30" t="s">
        <v>2084</v>
      </c>
      <c r="O117" s="30" t="s">
        <v>1320</v>
      </c>
      <c r="P117" s="30" t="s">
        <v>3169</v>
      </c>
      <c r="Q117" s="30" t="s">
        <v>2207</v>
      </c>
    </row>
    <row r="118" ht="94.5" customHeight="1">
      <c r="A118" s="30">
        <v>114.0</v>
      </c>
      <c r="B118" s="30" t="s">
        <v>3640</v>
      </c>
      <c r="C118" s="30" t="s">
        <v>3642</v>
      </c>
      <c r="D118" s="30" t="s">
        <v>3643</v>
      </c>
      <c r="E118" s="30" t="s">
        <v>1917</v>
      </c>
      <c r="F118" s="30" t="s">
        <v>2076</v>
      </c>
      <c r="G118" s="30" t="s">
        <v>3644</v>
      </c>
      <c r="H118" s="30" t="s">
        <v>2079</v>
      </c>
      <c r="I118" s="34" t="s">
        <v>3645</v>
      </c>
      <c r="J118" s="30" t="s">
        <v>3646</v>
      </c>
      <c r="K118" s="30" t="s">
        <v>2082</v>
      </c>
      <c r="L118" s="35">
        <v>12.0</v>
      </c>
      <c r="M118" s="30" t="s">
        <v>2865</v>
      </c>
      <c r="N118" s="30" t="s">
        <v>2084</v>
      </c>
      <c r="O118" s="30" t="s">
        <v>1290</v>
      </c>
      <c r="P118" s="30" t="s">
        <v>3647</v>
      </c>
      <c r="Q118" s="30" t="s">
        <v>2086</v>
      </c>
    </row>
    <row r="119" ht="94.5" customHeight="1">
      <c r="A119" s="30">
        <v>115.0</v>
      </c>
      <c r="B119" s="30" t="s">
        <v>3171</v>
      </c>
      <c r="C119" s="30" t="s">
        <v>3649</v>
      </c>
      <c r="D119" s="30" t="s">
        <v>3173</v>
      </c>
      <c r="E119" s="30" t="s">
        <v>1917</v>
      </c>
      <c r="F119" s="30" t="s">
        <v>2076</v>
      </c>
      <c r="G119" s="30" t="s">
        <v>3176</v>
      </c>
      <c r="H119" s="30" t="s">
        <v>2079</v>
      </c>
      <c r="I119" s="34" t="s">
        <v>3651</v>
      </c>
      <c r="J119" s="30" t="s">
        <v>3652</v>
      </c>
      <c r="K119" s="30" t="s">
        <v>2082</v>
      </c>
      <c r="L119" s="35">
        <v>42.0</v>
      </c>
      <c r="M119" s="30" t="s">
        <v>2202</v>
      </c>
      <c r="N119" s="30" t="s">
        <v>2084</v>
      </c>
      <c r="O119" s="30" t="s">
        <v>1320</v>
      </c>
      <c r="P119" s="30" t="s">
        <v>3191</v>
      </c>
      <c r="Q119" s="30" t="s">
        <v>2207</v>
      </c>
    </row>
    <row r="120" ht="94.5" customHeight="1">
      <c r="A120" s="30">
        <v>116.0</v>
      </c>
      <c r="B120" s="30" t="s">
        <v>3656</v>
      </c>
      <c r="C120" s="30" t="s">
        <v>3657</v>
      </c>
      <c r="D120" s="30" t="s">
        <v>3659</v>
      </c>
      <c r="E120" s="30" t="s">
        <v>1917</v>
      </c>
      <c r="F120" s="30" t="s">
        <v>2076</v>
      </c>
      <c r="G120" s="30" t="s">
        <v>3661</v>
      </c>
      <c r="H120" s="30" t="s">
        <v>2079</v>
      </c>
      <c r="I120" s="34" t="s">
        <v>3665</v>
      </c>
      <c r="J120" s="30" t="s">
        <v>3668</v>
      </c>
      <c r="K120" s="30" t="s">
        <v>2082</v>
      </c>
      <c r="L120" s="35">
        <v>34.0</v>
      </c>
      <c r="M120" s="30" t="s">
        <v>1349</v>
      </c>
      <c r="N120" s="30" t="s">
        <v>2084</v>
      </c>
      <c r="O120" s="30" t="s">
        <v>1350</v>
      </c>
      <c r="P120" s="30" t="s">
        <v>3671</v>
      </c>
      <c r="Q120" s="30" t="s">
        <v>2086</v>
      </c>
    </row>
    <row r="121" ht="94.5" customHeight="1">
      <c r="A121" s="30">
        <v>117.0</v>
      </c>
      <c r="B121" s="30" t="s">
        <v>3673</v>
      </c>
      <c r="C121" s="30" t="s">
        <v>3674</v>
      </c>
      <c r="D121" s="30" t="s">
        <v>3675</v>
      </c>
      <c r="E121" s="30" t="s">
        <v>1917</v>
      </c>
      <c r="F121" s="30" t="s">
        <v>2076</v>
      </c>
      <c r="G121" s="30" t="s">
        <v>3677</v>
      </c>
      <c r="H121" s="30" t="s">
        <v>2079</v>
      </c>
      <c r="I121" s="34" t="s">
        <v>3678</v>
      </c>
      <c r="J121" s="30" t="s">
        <v>3679</v>
      </c>
      <c r="K121" s="30" t="s">
        <v>2082</v>
      </c>
      <c r="L121" s="35">
        <v>34.0</v>
      </c>
      <c r="M121" s="30" t="s">
        <v>1349</v>
      </c>
      <c r="N121" s="30" t="s">
        <v>2084</v>
      </c>
      <c r="O121" s="30" t="s">
        <v>1350</v>
      </c>
      <c r="P121" s="30" t="s">
        <v>3681</v>
      </c>
      <c r="Q121" s="30" t="s">
        <v>2086</v>
      </c>
    </row>
    <row r="122" ht="94.5" customHeight="1">
      <c r="A122" s="30">
        <v>118.0</v>
      </c>
      <c r="B122" s="30" t="s">
        <v>3682</v>
      </c>
      <c r="C122" s="30" t="s">
        <v>3684</v>
      </c>
      <c r="D122" s="30" t="s">
        <v>3685</v>
      </c>
      <c r="E122" s="30" t="s">
        <v>1917</v>
      </c>
      <c r="F122" s="30" t="s">
        <v>2076</v>
      </c>
      <c r="G122" s="30" t="s">
        <v>3686</v>
      </c>
      <c r="H122" s="30" t="s">
        <v>2079</v>
      </c>
      <c r="I122" s="34" t="s">
        <v>3687</v>
      </c>
      <c r="J122" s="30" t="s">
        <v>3689</v>
      </c>
      <c r="K122" s="30" t="s">
        <v>2082</v>
      </c>
      <c r="L122" s="35">
        <v>34.0</v>
      </c>
      <c r="M122" s="30" t="s">
        <v>1349</v>
      </c>
      <c r="N122" s="30" t="s">
        <v>2084</v>
      </c>
      <c r="O122" s="30" t="s">
        <v>1350</v>
      </c>
      <c r="P122" s="30" t="s">
        <v>3691</v>
      </c>
      <c r="Q122" s="30" t="s">
        <v>2086</v>
      </c>
    </row>
    <row r="123" ht="94.5" customHeight="1">
      <c r="A123" s="30">
        <v>119.0</v>
      </c>
      <c r="B123" s="30" t="s">
        <v>3693</v>
      </c>
      <c r="C123" s="30" t="s">
        <v>3700</v>
      </c>
      <c r="D123" s="30" t="s">
        <v>3701</v>
      </c>
      <c r="E123" s="30" t="s">
        <v>1917</v>
      </c>
      <c r="F123" s="30" t="s">
        <v>3704</v>
      </c>
      <c r="G123" s="30" t="s">
        <v>3706</v>
      </c>
      <c r="H123" s="30" t="s">
        <v>2079</v>
      </c>
      <c r="I123" s="34" t="s">
        <v>3707</v>
      </c>
      <c r="J123" s="30" t="s">
        <v>3708</v>
      </c>
      <c r="K123" s="30" t="s">
        <v>3709</v>
      </c>
      <c r="L123" s="35">
        <v>34.0</v>
      </c>
      <c r="M123" s="30" t="s">
        <v>1349</v>
      </c>
      <c r="N123" s="30" t="s">
        <v>2084</v>
      </c>
      <c r="O123" s="30" t="s">
        <v>1350</v>
      </c>
      <c r="P123" s="30" t="s">
        <v>3700</v>
      </c>
      <c r="Q123" s="30" t="s">
        <v>1353</v>
      </c>
    </row>
    <row r="124" ht="126.0" customHeight="1">
      <c r="A124" s="30">
        <v>120.0</v>
      </c>
      <c r="B124" s="30" t="s">
        <v>2634</v>
      </c>
      <c r="C124" s="30" t="s">
        <v>3712</v>
      </c>
      <c r="D124" s="30" t="s">
        <v>2635</v>
      </c>
      <c r="E124" s="30" t="s">
        <v>1917</v>
      </c>
      <c r="F124" s="30" t="s">
        <v>3714</v>
      </c>
      <c r="G124" s="30" t="s">
        <v>3716</v>
      </c>
      <c r="H124" s="30" t="s">
        <v>2079</v>
      </c>
      <c r="I124" s="34" t="s">
        <v>3718</v>
      </c>
      <c r="J124" s="30" t="s">
        <v>3719</v>
      </c>
      <c r="K124" s="30" t="s">
        <v>2082</v>
      </c>
      <c r="L124" s="35">
        <v>48.0</v>
      </c>
      <c r="M124" s="30" t="s">
        <v>2654</v>
      </c>
      <c r="N124" s="30" t="s">
        <v>2656</v>
      </c>
      <c r="O124" s="30" t="s">
        <v>2657</v>
      </c>
      <c r="P124" s="30" t="s">
        <v>2659</v>
      </c>
      <c r="Q124" s="30" t="s">
        <v>2660</v>
      </c>
    </row>
    <row r="125" ht="94.5" customHeight="1">
      <c r="A125" s="30">
        <v>121.0</v>
      </c>
      <c r="B125" s="30" t="s">
        <v>3723</v>
      </c>
      <c r="C125" s="30" t="s">
        <v>3725</v>
      </c>
      <c r="D125" s="30" t="s">
        <v>3726</v>
      </c>
      <c r="E125" s="30" t="s">
        <v>1917</v>
      </c>
      <c r="F125" s="30" t="s">
        <v>2076</v>
      </c>
      <c r="G125" s="30" t="s">
        <v>3727</v>
      </c>
      <c r="H125" s="30" t="s">
        <v>2079</v>
      </c>
      <c r="I125" s="34" t="s">
        <v>3728</v>
      </c>
      <c r="J125" s="30" t="s">
        <v>3729</v>
      </c>
      <c r="K125" s="30" t="s">
        <v>2082</v>
      </c>
      <c r="L125" s="35">
        <v>12.0</v>
      </c>
      <c r="M125" s="30" t="s">
        <v>2865</v>
      </c>
      <c r="N125" s="30" t="s">
        <v>2084</v>
      </c>
      <c r="O125" s="30" t="s">
        <v>1290</v>
      </c>
      <c r="P125" s="30" t="s">
        <v>3730</v>
      </c>
      <c r="Q125" s="30" t="s">
        <v>2086</v>
      </c>
    </row>
    <row r="126" ht="94.5" customHeight="1">
      <c r="A126" s="30">
        <v>122.0</v>
      </c>
      <c r="B126" s="30" t="s">
        <v>3732</v>
      </c>
      <c r="C126" s="30" t="s">
        <v>3733</v>
      </c>
      <c r="D126" s="30" t="s">
        <v>3734</v>
      </c>
      <c r="E126" s="30" t="s">
        <v>1917</v>
      </c>
      <c r="F126" s="30" t="s">
        <v>2076</v>
      </c>
      <c r="G126" s="30" t="s">
        <v>3735</v>
      </c>
      <c r="H126" s="30" t="s">
        <v>2079</v>
      </c>
      <c r="I126" s="34" t="s">
        <v>3736</v>
      </c>
      <c r="J126" s="30" t="s">
        <v>3729</v>
      </c>
      <c r="K126" s="30" t="s">
        <v>2082</v>
      </c>
      <c r="L126" s="35">
        <v>34.0</v>
      </c>
      <c r="M126" s="30" t="s">
        <v>1349</v>
      </c>
      <c r="N126" s="30" t="s">
        <v>2084</v>
      </c>
      <c r="O126" s="30" t="s">
        <v>1350</v>
      </c>
      <c r="P126" s="30" t="s">
        <v>3738</v>
      </c>
      <c r="Q126" s="30" t="s">
        <v>2086</v>
      </c>
    </row>
    <row r="127" ht="94.5" customHeight="1">
      <c r="A127" s="30">
        <v>123.0</v>
      </c>
      <c r="B127" s="30" t="s">
        <v>3739</v>
      </c>
      <c r="C127" s="30" t="s">
        <v>3740</v>
      </c>
      <c r="D127" s="30" t="s">
        <v>3741</v>
      </c>
      <c r="E127" s="30" t="s">
        <v>1917</v>
      </c>
      <c r="F127" s="30" t="s">
        <v>2076</v>
      </c>
      <c r="G127" s="30" t="s">
        <v>3742</v>
      </c>
      <c r="H127" s="30" t="s">
        <v>2079</v>
      </c>
      <c r="I127" s="34" t="s">
        <v>3743</v>
      </c>
      <c r="J127" s="30" t="s">
        <v>3744</v>
      </c>
      <c r="K127" s="30" t="s">
        <v>2082</v>
      </c>
      <c r="L127" s="35">
        <v>34.0</v>
      </c>
      <c r="M127" s="30" t="s">
        <v>1349</v>
      </c>
      <c r="N127" s="30" t="s">
        <v>2084</v>
      </c>
      <c r="O127" s="30" t="s">
        <v>1350</v>
      </c>
      <c r="P127" s="30" t="s">
        <v>3745</v>
      </c>
      <c r="Q127" s="30" t="s">
        <v>2086</v>
      </c>
    </row>
    <row r="128" ht="94.5" customHeight="1">
      <c r="A128" s="30">
        <v>124.0</v>
      </c>
      <c r="B128" s="30" t="s">
        <v>3747</v>
      </c>
      <c r="C128" s="30" t="s">
        <v>3750</v>
      </c>
      <c r="D128" s="30" t="s">
        <v>3751</v>
      </c>
      <c r="E128" s="30" t="s">
        <v>1917</v>
      </c>
      <c r="F128" s="30" t="s">
        <v>3753</v>
      </c>
      <c r="G128" s="30" t="s">
        <v>3756</v>
      </c>
      <c r="H128" s="30" t="s">
        <v>2079</v>
      </c>
      <c r="I128" s="34" t="s">
        <v>3759</v>
      </c>
      <c r="J128" s="30" t="s">
        <v>3761</v>
      </c>
      <c r="K128" s="30" t="s">
        <v>2082</v>
      </c>
      <c r="L128" s="35">
        <v>34.0</v>
      </c>
      <c r="M128" s="30" t="s">
        <v>1349</v>
      </c>
      <c r="N128" s="30" t="s">
        <v>2084</v>
      </c>
      <c r="O128" s="30" t="s">
        <v>1350</v>
      </c>
      <c r="P128" s="30" t="s">
        <v>3763</v>
      </c>
      <c r="Q128" s="30" t="s">
        <v>2086</v>
      </c>
    </row>
    <row r="129" ht="94.5" customHeight="1">
      <c r="A129" s="30">
        <v>125.0</v>
      </c>
      <c r="B129" s="30" t="s">
        <v>3765</v>
      </c>
      <c r="C129" s="30" t="s">
        <v>3766</v>
      </c>
      <c r="D129" s="30" t="s">
        <v>3767</v>
      </c>
      <c r="E129" s="30" t="s">
        <v>1917</v>
      </c>
      <c r="F129" s="30" t="s">
        <v>2076</v>
      </c>
      <c r="G129" s="30" t="s">
        <v>3768</v>
      </c>
      <c r="H129" s="30" t="s">
        <v>2079</v>
      </c>
      <c r="I129" s="34" t="s">
        <v>3769</v>
      </c>
      <c r="J129" s="30" t="s">
        <v>3770</v>
      </c>
      <c r="K129" s="30" t="s">
        <v>2082</v>
      </c>
      <c r="L129" s="35">
        <v>34.0</v>
      </c>
      <c r="M129" s="30" t="s">
        <v>1349</v>
      </c>
      <c r="N129" s="30" t="s">
        <v>2084</v>
      </c>
      <c r="O129" s="30" t="s">
        <v>1350</v>
      </c>
      <c r="P129" s="30" t="s">
        <v>3771</v>
      </c>
      <c r="Q129" s="30" t="s">
        <v>2086</v>
      </c>
    </row>
    <row r="130" ht="94.5" customHeight="1">
      <c r="A130" s="30">
        <v>126.0</v>
      </c>
      <c r="B130" s="30" t="s">
        <v>3772</v>
      </c>
      <c r="C130" s="30" t="s">
        <v>3773</v>
      </c>
      <c r="D130" s="30" t="s">
        <v>3774</v>
      </c>
      <c r="E130" s="30" t="s">
        <v>1917</v>
      </c>
      <c r="F130" s="30" t="s">
        <v>2076</v>
      </c>
      <c r="G130" s="30" t="s">
        <v>3776</v>
      </c>
      <c r="H130" s="30" t="s">
        <v>2079</v>
      </c>
      <c r="I130" s="34" t="s">
        <v>3778</v>
      </c>
      <c r="J130" s="30" t="s">
        <v>3780</v>
      </c>
      <c r="K130" s="30" t="s">
        <v>2082</v>
      </c>
      <c r="L130" s="35">
        <v>34.0</v>
      </c>
      <c r="M130" s="30" t="s">
        <v>1349</v>
      </c>
      <c r="N130" s="30" t="s">
        <v>2084</v>
      </c>
      <c r="O130" s="30" t="s">
        <v>1350</v>
      </c>
      <c r="P130" s="30" t="s">
        <v>3784</v>
      </c>
      <c r="Q130" s="30" t="s">
        <v>2086</v>
      </c>
    </row>
    <row r="131" ht="94.5" customHeight="1">
      <c r="A131" s="30">
        <v>127.0</v>
      </c>
      <c r="B131" s="30" t="s">
        <v>3785</v>
      </c>
      <c r="C131" s="30" t="s">
        <v>3787</v>
      </c>
      <c r="D131" s="30" t="s">
        <v>3788</v>
      </c>
      <c r="E131" s="30" t="s">
        <v>1917</v>
      </c>
      <c r="F131" s="30" t="s">
        <v>3789</v>
      </c>
      <c r="G131" s="30" t="s">
        <v>3791</v>
      </c>
      <c r="H131" s="30" t="s">
        <v>2079</v>
      </c>
      <c r="I131" s="34" t="s">
        <v>3792</v>
      </c>
      <c r="J131" s="30" t="s">
        <v>3794</v>
      </c>
      <c r="K131" s="30" t="s">
        <v>2082</v>
      </c>
      <c r="L131" s="35">
        <v>34.0</v>
      </c>
      <c r="M131" s="30" t="s">
        <v>1349</v>
      </c>
      <c r="N131" s="30" t="s">
        <v>2084</v>
      </c>
      <c r="O131" s="30" t="s">
        <v>1350</v>
      </c>
      <c r="P131" s="30" t="s">
        <v>3796</v>
      </c>
      <c r="Q131" s="30" t="s">
        <v>2086</v>
      </c>
    </row>
    <row r="132" ht="94.5" customHeight="1">
      <c r="A132" s="30">
        <v>128.0</v>
      </c>
      <c r="B132" s="30" t="s">
        <v>3797</v>
      </c>
      <c r="C132" s="30" t="s">
        <v>3798</v>
      </c>
      <c r="D132" s="30" t="s">
        <v>3799</v>
      </c>
      <c r="E132" s="30" t="s">
        <v>1917</v>
      </c>
      <c r="F132" s="30" t="s">
        <v>2076</v>
      </c>
      <c r="G132" s="30" t="s">
        <v>3800</v>
      </c>
      <c r="H132" s="30" t="s">
        <v>2079</v>
      </c>
      <c r="I132" s="34" t="s">
        <v>3801</v>
      </c>
      <c r="J132" s="30" t="s">
        <v>3802</v>
      </c>
      <c r="K132" s="30" t="s">
        <v>2082</v>
      </c>
      <c r="L132" s="35">
        <v>34.0</v>
      </c>
      <c r="M132" s="30" t="s">
        <v>1349</v>
      </c>
      <c r="N132" s="30" t="s">
        <v>2084</v>
      </c>
      <c r="O132" s="30" t="s">
        <v>1350</v>
      </c>
      <c r="P132" s="30" t="s">
        <v>3805</v>
      </c>
      <c r="Q132" s="30" t="s">
        <v>2086</v>
      </c>
    </row>
    <row r="133" ht="94.5" customHeight="1">
      <c r="A133" s="30">
        <v>129.0</v>
      </c>
      <c r="B133" s="30" t="s">
        <v>3807</v>
      </c>
      <c r="C133" s="30" t="s">
        <v>3810</v>
      </c>
      <c r="D133" s="30" t="s">
        <v>3811</v>
      </c>
      <c r="E133" s="30" t="s">
        <v>1917</v>
      </c>
      <c r="F133" s="30" t="s">
        <v>2076</v>
      </c>
      <c r="G133" s="30" t="s">
        <v>3813</v>
      </c>
      <c r="H133" s="30" t="s">
        <v>2079</v>
      </c>
      <c r="I133" s="34" t="s">
        <v>3815</v>
      </c>
      <c r="J133" s="30" t="s">
        <v>3820</v>
      </c>
      <c r="K133" s="30" t="s">
        <v>2082</v>
      </c>
      <c r="L133" s="35">
        <v>34.0</v>
      </c>
      <c r="M133" s="30" t="s">
        <v>1349</v>
      </c>
      <c r="N133" s="30" t="s">
        <v>2084</v>
      </c>
      <c r="O133" s="30" t="s">
        <v>1350</v>
      </c>
      <c r="P133" s="30" t="s">
        <v>3822</v>
      </c>
      <c r="Q133" s="30" t="s">
        <v>2086</v>
      </c>
    </row>
    <row r="134" ht="94.5" customHeight="1">
      <c r="A134" s="30">
        <v>130.0</v>
      </c>
      <c r="B134" s="30" t="s">
        <v>3824</v>
      </c>
      <c r="C134" s="30" t="s">
        <v>3825</v>
      </c>
      <c r="D134" s="30" t="s">
        <v>3826</v>
      </c>
      <c r="E134" s="30" t="s">
        <v>1917</v>
      </c>
      <c r="F134" s="30" t="s">
        <v>3827</v>
      </c>
      <c r="G134" s="30" t="s">
        <v>3828</v>
      </c>
      <c r="H134" s="30" t="s">
        <v>2079</v>
      </c>
      <c r="I134" s="34" t="s">
        <v>3829</v>
      </c>
      <c r="J134" s="30" t="s">
        <v>3830</v>
      </c>
      <c r="K134" s="30" t="s">
        <v>2082</v>
      </c>
      <c r="L134" s="35">
        <v>34.0</v>
      </c>
      <c r="M134" s="30" t="s">
        <v>1349</v>
      </c>
      <c r="N134" s="30" t="s">
        <v>2084</v>
      </c>
      <c r="O134" s="30" t="s">
        <v>1350</v>
      </c>
      <c r="P134" s="30" t="s">
        <v>3831</v>
      </c>
      <c r="Q134" s="30" t="s">
        <v>2086</v>
      </c>
    </row>
    <row r="135" ht="94.5" customHeight="1">
      <c r="A135" s="30">
        <v>131.0</v>
      </c>
      <c r="B135" s="30" t="s">
        <v>3832</v>
      </c>
      <c r="C135" s="30" t="s">
        <v>3833</v>
      </c>
      <c r="D135" s="30" t="s">
        <v>3834</v>
      </c>
      <c r="E135" s="30" t="s">
        <v>1917</v>
      </c>
      <c r="F135" s="30" t="s">
        <v>2076</v>
      </c>
      <c r="G135" s="30" t="s">
        <v>3835</v>
      </c>
      <c r="H135" s="30" t="s">
        <v>2079</v>
      </c>
      <c r="I135" s="34" t="s">
        <v>3837</v>
      </c>
      <c r="J135" s="30" t="s">
        <v>3839</v>
      </c>
      <c r="K135" s="30" t="s">
        <v>2082</v>
      </c>
      <c r="L135" s="35">
        <v>12.0</v>
      </c>
      <c r="M135" s="30" t="s">
        <v>2865</v>
      </c>
      <c r="N135" s="30" t="s">
        <v>2084</v>
      </c>
      <c r="O135" s="30" t="s">
        <v>1290</v>
      </c>
      <c r="P135" s="30" t="s">
        <v>3842</v>
      </c>
      <c r="Q135" s="30" t="s">
        <v>2086</v>
      </c>
    </row>
    <row r="136" ht="94.5" customHeight="1">
      <c r="A136" s="30">
        <v>132.0</v>
      </c>
      <c r="B136" s="30" t="s">
        <v>3844</v>
      </c>
      <c r="C136" s="30" t="s">
        <v>3845</v>
      </c>
      <c r="D136" s="30" t="s">
        <v>3847</v>
      </c>
      <c r="E136" s="30" t="s">
        <v>1917</v>
      </c>
      <c r="F136" s="30" t="s">
        <v>2076</v>
      </c>
      <c r="G136" s="30" t="s">
        <v>3849</v>
      </c>
      <c r="H136" s="30" t="s">
        <v>2079</v>
      </c>
      <c r="I136" s="34" t="s">
        <v>3852</v>
      </c>
      <c r="J136" s="30" t="s">
        <v>3855</v>
      </c>
      <c r="K136" s="30" t="s">
        <v>2082</v>
      </c>
      <c r="L136" s="35">
        <v>12.0</v>
      </c>
      <c r="M136" s="30" t="s">
        <v>2865</v>
      </c>
      <c r="N136" s="30" t="s">
        <v>2084</v>
      </c>
      <c r="O136" s="30" t="s">
        <v>1290</v>
      </c>
      <c r="P136" s="30" t="s">
        <v>3856</v>
      </c>
      <c r="Q136" s="30" t="s">
        <v>2086</v>
      </c>
    </row>
    <row r="137" ht="94.5" customHeight="1">
      <c r="A137" s="30">
        <v>133.0</v>
      </c>
      <c r="B137" s="30" t="s">
        <v>3192</v>
      </c>
      <c r="C137" s="30" t="s">
        <v>3857</v>
      </c>
      <c r="D137" s="30" t="s">
        <v>3194</v>
      </c>
      <c r="E137" s="30" t="s">
        <v>1917</v>
      </c>
      <c r="F137" s="30" t="s">
        <v>2076</v>
      </c>
      <c r="G137" s="30" t="s">
        <v>3199</v>
      </c>
      <c r="H137" s="30" t="s">
        <v>2079</v>
      </c>
      <c r="I137" s="34" t="s">
        <v>3858</v>
      </c>
      <c r="J137" s="30" t="s">
        <v>3859</v>
      </c>
      <c r="K137" s="30" t="s">
        <v>2082</v>
      </c>
      <c r="L137" s="35">
        <v>42.0</v>
      </c>
      <c r="M137" s="30" t="s">
        <v>2202</v>
      </c>
      <c r="N137" s="30" t="s">
        <v>2084</v>
      </c>
      <c r="O137" s="30" t="s">
        <v>1320</v>
      </c>
      <c r="P137" s="30" t="s">
        <v>3215</v>
      </c>
      <c r="Q137" s="30" t="s">
        <v>2207</v>
      </c>
    </row>
    <row r="138" ht="94.5" customHeight="1">
      <c r="A138" s="30">
        <v>134.0</v>
      </c>
      <c r="B138" s="30" t="s">
        <v>3216</v>
      </c>
      <c r="C138" s="30" t="s">
        <v>3861</v>
      </c>
      <c r="D138" s="30" t="s">
        <v>3217</v>
      </c>
      <c r="E138" s="30" t="s">
        <v>1917</v>
      </c>
      <c r="F138" s="30" t="s">
        <v>2076</v>
      </c>
      <c r="G138" s="30" t="s">
        <v>3219</v>
      </c>
      <c r="H138" s="30" t="s">
        <v>2079</v>
      </c>
      <c r="I138" s="34" t="s">
        <v>3862</v>
      </c>
      <c r="J138" s="30" t="s">
        <v>3863</v>
      </c>
      <c r="K138" s="30" t="s">
        <v>2082</v>
      </c>
      <c r="L138" s="35">
        <v>42.0</v>
      </c>
      <c r="M138" s="30" t="s">
        <v>2202</v>
      </c>
      <c r="N138" s="30" t="s">
        <v>2084</v>
      </c>
      <c r="O138" s="30" t="s">
        <v>1320</v>
      </c>
      <c r="P138" s="30" t="s">
        <v>3245</v>
      </c>
      <c r="Q138" s="30" t="s">
        <v>2207</v>
      </c>
    </row>
    <row r="139" ht="94.5" customHeight="1">
      <c r="A139" s="30">
        <v>135.0</v>
      </c>
      <c r="B139" s="30" t="s">
        <v>3246</v>
      </c>
      <c r="C139" s="30" t="s">
        <v>3864</v>
      </c>
      <c r="D139" s="30" t="s">
        <v>3247</v>
      </c>
      <c r="E139" s="30" t="s">
        <v>1917</v>
      </c>
      <c r="F139" s="30" t="s">
        <v>2076</v>
      </c>
      <c r="G139" s="30" t="s">
        <v>3250</v>
      </c>
      <c r="H139" s="30" t="s">
        <v>2079</v>
      </c>
      <c r="I139" s="34" t="s">
        <v>3866</v>
      </c>
      <c r="J139" s="30" t="s">
        <v>3869</v>
      </c>
      <c r="K139" s="30" t="s">
        <v>2082</v>
      </c>
      <c r="L139" s="35">
        <v>42.0</v>
      </c>
      <c r="M139" s="30" t="s">
        <v>2202</v>
      </c>
      <c r="N139" s="30" t="s">
        <v>2084</v>
      </c>
      <c r="O139" s="30" t="s">
        <v>1320</v>
      </c>
      <c r="P139" s="30" t="s">
        <v>3267</v>
      </c>
      <c r="Q139" s="30" t="s">
        <v>2207</v>
      </c>
    </row>
    <row r="140" ht="94.5" customHeight="1">
      <c r="A140" s="30">
        <v>136.0</v>
      </c>
      <c r="B140" s="30" t="s">
        <v>3870</v>
      </c>
      <c r="C140" s="30" t="s">
        <v>3872</v>
      </c>
      <c r="D140" s="30" t="s">
        <v>3873</v>
      </c>
      <c r="E140" s="30" t="s">
        <v>1917</v>
      </c>
      <c r="F140" s="30" t="s">
        <v>2076</v>
      </c>
      <c r="G140" s="30" t="s">
        <v>3876</v>
      </c>
      <c r="H140" s="30" t="s">
        <v>2079</v>
      </c>
      <c r="I140" s="34" t="s">
        <v>3877</v>
      </c>
      <c r="J140" s="30" t="s">
        <v>3879</v>
      </c>
      <c r="K140" s="30" t="s">
        <v>2082</v>
      </c>
      <c r="L140" s="35">
        <v>34.0</v>
      </c>
      <c r="M140" s="30" t="s">
        <v>1349</v>
      </c>
      <c r="N140" s="30" t="s">
        <v>2084</v>
      </c>
      <c r="O140" s="30" t="s">
        <v>1350</v>
      </c>
      <c r="P140" s="30" t="s">
        <v>3880</v>
      </c>
      <c r="Q140" s="30" t="s">
        <v>2086</v>
      </c>
    </row>
    <row r="141" ht="94.5" customHeight="1">
      <c r="A141" s="30">
        <v>137.0</v>
      </c>
      <c r="B141" s="30" t="s">
        <v>3881</v>
      </c>
      <c r="C141" s="30" t="s">
        <v>3882</v>
      </c>
      <c r="D141" s="30" t="s">
        <v>3883</v>
      </c>
      <c r="E141" s="30" t="s">
        <v>1917</v>
      </c>
      <c r="F141" s="30" t="s">
        <v>2076</v>
      </c>
      <c r="G141" s="30" t="s">
        <v>3885</v>
      </c>
      <c r="H141" s="30" t="s">
        <v>2079</v>
      </c>
      <c r="I141" s="34" t="s">
        <v>3886</v>
      </c>
      <c r="J141" s="30" t="s">
        <v>3887</v>
      </c>
      <c r="K141" s="30" t="s">
        <v>2082</v>
      </c>
      <c r="L141" s="35">
        <v>34.0</v>
      </c>
      <c r="M141" s="30" t="s">
        <v>1349</v>
      </c>
      <c r="N141" s="30" t="s">
        <v>2084</v>
      </c>
      <c r="O141" s="30" t="s">
        <v>1350</v>
      </c>
      <c r="P141" s="30" t="s">
        <v>3888</v>
      </c>
      <c r="Q141" s="30" t="s">
        <v>2086</v>
      </c>
    </row>
    <row r="142" ht="94.5" customHeight="1">
      <c r="A142" s="30">
        <v>138.0</v>
      </c>
      <c r="B142" s="30" t="s">
        <v>3889</v>
      </c>
      <c r="C142" s="30" t="s">
        <v>3890</v>
      </c>
      <c r="D142" s="30" t="s">
        <v>3891</v>
      </c>
      <c r="E142" s="30" t="s">
        <v>1917</v>
      </c>
      <c r="F142" s="30" t="s">
        <v>2076</v>
      </c>
      <c r="G142" s="30" t="s">
        <v>3892</v>
      </c>
      <c r="H142" s="30" t="s">
        <v>2079</v>
      </c>
      <c r="I142" s="34" t="s">
        <v>3893</v>
      </c>
      <c r="J142" s="30" t="s">
        <v>3894</v>
      </c>
      <c r="K142" s="30" t="s">
        <v>2082</v>
      </c>
      <c r="L142" s="35">
        <v>34.0</v>
      </c>
      <c r="M142" s="30" t="s">
        <v>1349</v>
      </c>
      <c r="N142" s="30" t="s">
        <v>2084</v>
      </c>
      <c r="O142" s="30" t="s">
        <v>1350</v>
      </c>
      <c r="P142" s="30" t="s">
        <v>3895</v>
      </c>
      <c r="Q142" s="30" t="s">
        <v>2086</v>
      </c>
    </row>
    <row r="143" ht="94.5" customHeight="1">
      <c r="A143" s="30">
        <v>139.0</v>
      </c>
      <c r="B143" s="30" t="s">
        <v>3896</v>
      </c>
      <c r="C143" s="30" t="s">
        <v>3897</v>
      </c>
      <c r="D143" s="30" t="s">
        <v>3898</v>
      </c>
      <c r="E143" s="30" t="s">
        <v>1917</v>
      </c>
      <c r="F143" s="30" t="s">
        <v>3901</v>
      </c>
      <c r="G143" s="30" t="s">
        <v>3902</v>
      </c>
      <c r="H143" s="30" t="s">
        <v>2079</v>
      </c>
      <c r="I143" s="34" t="s">
        <v>3904</v>
      </c>
      <c r="J143" s="30" t="s">
        <v>3905</v>
      </c>
      <c r="K143" s="30" t="s">
        <v>2082</v>
      </c>
      <c r="L143" s="35">
        <v>34.0</v>
      </c>
      <c r="M143" s="30" t="s">
        <v>1349</v>
      </c>
      <c r="N143" s="30" t="s">
        <v>2084</v>
      </c>
      <c r="O143" s="30" t="s">
        <v>1350</v>
      </c>
      <c r="P143" s="30" t="s">
        <v>3908</v>
      </c>
      <c r="Q143" s="30" t="s">
        <v>2086</v>
      </c>
    </row>
    <row r="144" ht="94.5" customHeight="1">
      <c r="A144" s="30">
        <v>140.0</v>
      </c>
      <c r="B144" s="30" t="s">
        <v>3910</v>
      </c>
      <c r="C144" s="30" t="s">
        <v>3911</v>
      </c>
      <c r="D144" s="30" t="s">
        <v>3912</v>
      </c>
      <c r="E144" s="30" t="s">
        <v>1917</v>
      </c>
      <c r="F144" s="30" t="s">
        <v>3914</v>
      </c>
      <c r="G144" s="30" t="s">
        <v>3915</v>
      </c>
      <c r="H144" s="30" t="s">
        <v>2079</v>
      </c>
      <c r="I144" s="34" t="s">
        <v>3916</v>
      </c>
      <c r="J144" s="30" t="s">
        <v>3917</v>
      </c>
      <c r="K144" s="30" t="s">
        <v>2082</v>
      </c>
      <c r="L144" s="35">
        <v>34.0</v>
      </c>
      <c r="M144" s="30" t="s">
        <v>1349</v>
      </c>
      <c r="N144" s="30" t="s">
        <v>2084</v>
      </c>
      <c r="O144" s="30" t="s">
        <v>1350</v>
      </c>
      <c r="P144" s="30" t="s">
        <v>3918</v>
      </c>
      <c r="Q144" s="30" t="s">
        <v>2086</v>
      </c>
    </row>
    <row r="145" ht="94.5" customHeight="1">
      <c r="A145" s="30">
        <v>141.0</v>
      </c>
      <c r="B145" s="30" t="s">
        <v>3920</v>
      </c>
      <c r="C145" s="30" t="s">
        <v>3921</v>
      </c>
      <c r="D145" s="30" t="s">
        <v>3922</v>
      </c>
      <c r="E145" s="30" t="s">
        <v>1917</v>
      </c>
      <c r="F145" s="30" t="s">
        <v>3923</v>
      </c>
      <c r="G145" s="30" t="s">
        <v>3924</v>
      </c>
      <c r="H145" s="30" t="s">
        <v>2079</v>
      </c>
      <c r="I145" s="34" t="s">
        <v>3926</v>
      </c>
      <c r="J145" s="30" t="s">
        <v>3927</v>
      </c>
      <c r="K145" s="30" t="s">
        <v>2082</v>
      </c>
      <c r="L145" s="35">
        <v>34.0</v>
      </c>
      <c r="M145" s="30" t="s">
        <v>1349</v>
      </c>
      <c r="N145" s="30" t="s">
        <v>2084</v>
      </c>
      <c r="O145" s="30" t="s">
        <v>1350</v>
      </c>
      <c r="P145" s="30" t="s">
        <v>3928</v>
      </c>
      <c r="Q145" s="30" t="s">
        <v>2086</v>
      </c>
    </row>
    <row r="146" ht="94.5" customHeight="1">
      <c r="A146" s="30">
        <v>142.0</v>
      </c>
      <c r="B146" s="30" t="s">
        <v>3269</v>
      </c>
      <c r="C146" s="30" t="s">
        <v>3929</v>
      </c>
      <c r="D146" s="30" t="s">
        <v>3270</v>
      </c>
      <c r="E146" s="30" t="s">
        <v>1917</v>
      </c>
      <c r="F146" s="30" t="s">
        <v>3930</v>
      </c>
      <c r="G146" s="30" t="s">
        <v>3272</v>
      </c>
      <c r="H146" s="30" t="s">
        <v>2079</v>
      </c>
      <c r="I146" s="34" t="s">
        <v>3931</v>
      </c>
      <c r="J146" s="30" t="s">
        <v>3277</v>
      </c>
      <c r="K146" s="30" t="s">
        <v>2082</v>
      </c>
      <c r="L146" s="35">
        <v>42.0</v>
      </c>
      <c r="M146" s="30" t="s">
        <v>2202</v>
      </c>
      <c r="N146" s="30" t="s">
        <v>2084</v>
      </c>
      <c r="O146" s="30" t="s">
        <v>1320</v>
      </c>
      <c r="P146" s="30" t="s">
        <v>3287</v>
      </c>
      <c r="Q146" s="30" t="s">
        <v>2207</v>
      </c>
    </row>
    <row r="147" ht="94.5" customHeight="1">
      <c r="A147" s="30">
        <v>143.0</v>
      </c>
      <c r="B147" s="30" t="s">
        <v>3289</v>
      </c>
      <c r="C147" s="30" t="s">
        <v>3311</v>
      </c>
      <c r="D147" s="30" t="s">
        <v>3290</v>
      </c>
      <c r="E147" s="30" t="s">
        <v>1917</v>
      </c>
      <c r="F147" s="30" t="s">
        <v>3940</v>
      </c>
      <c r="G147" s="30" t="s">
        <v>3941</v>
      </c>
      <c r="H147" s="30" t="s">
        <v>2079</v>
      </c>
      <c r="I147" s="34" t="s">
        <v>3943</v>
      </c>
      <c r="J147" s="30" t="s">
        <v>3945</v>
      </c>
      <c r="K147" s="30" t="s">
        <v>3946</v>
      </c>
      <c r="L147" s="35">
        <v>42.0</v>
      </c>
      <c r="M147" s="30" t="s">
        <v>2202</v>
      </c>
      <c r="N147" s="30" t="s">
        <v>2084</v>
      </c>
      <c r="O147" s="30" t="s">
        <v>1320</v>
      </c>
      <c r="P147" s="30" t="s">
        <v>3311</v>
      </c>
      <c r="Q147" s="30" t="s">
        <v>1353</v>
      </c>
    </row>
    <row r="148" ht="94.5" customHeight="1">
      <c r="A148" s="30">
        <v>144.0</v>
      </c>
      <c r="B148" s="30" t="s">
        <v>3314</v>
      </c>
      <c r="C148" s="30" t="s">
        <v>3949</v>
      </c>
      <c r="D148" s="30" t="s">
        <v>3315</v>
      </c>
      <c r="E148" s="30" t="s">
        <v>1917</v>
      </c>
      <c r="F148" s="30" t="s">
        <v>2076</v>
      </c>
      <c r="G148" s="30" t="s">
        <v>3317</v>
      </c>
      <c r="H148" s="30" t="s">
        <v>2079</v>
      </c>
      <c r="I148" s="34" t="s">
        <v>3950</v>
      </c>
      <c r="J148" s="30" t="s">
        <v>3951</v>
      </c>
      <c r="K148" s="30" t="s">
        <v>2082</v>
      </c>
      <c r="L148" s="35">
        <v>42.0</v>
      </c>
      <c r="M148" s="30" t="s">
        <v>2202</v>
      </c>
      <c r="N148" s="30" t="s">
        <v>2084</v>
      </c>
      <c r="O148" s="30" t="s">
        <v>1320</v>
      </c>
      <c r="P148" s="30" t="s">
        <v>3334</v>
      </c>
      <c r="Q148" s="30" t="s">
        <v>2207</v>
      </c>
    </row>
    <row r="149" ht="94.5" customHeight="1">
      <c r="A149" s="30">
        <v>145.0</v>
      </c>
      <c r="B149" s="30" t="s">
        <v>3336</v>
      </c>
      <c r="C149" s="30" t="s">
        <v>3952</v>
      </c>
      <c r="D149" s="30" t="s">
        <v>3337</v>
      </c>
      <c r="E149" s="30" t="s">
        <v>1917</v>
      </c>
      <c r="F149" s="30" t="s">
        <v>2076</v>
      </c>
      <c r="G149" s="30" t="s">
        <v>3954</v>
      </c>
      <c r="H149" s="30" t="s">
        <v>2079</v>
      </c>
      <c r="I149" s="34" t="s">
        <v>3957</v>
      </c>
      <c r="J149" s="30" t="s">
        <v>3958</v>
      </c>
      <c r="K149" s="30" t="s">
        <v>2082</v>
      </c>
      <c r="L149" s="35">
        <v>42.0</v>
      </c>
      <c r="M149" s="30" t="s">
        <v>2202</v>
      </c>
      <c r="N149" s="30" t="s">
        <v>2084</v>
      </c>
      <c r="O149" s="30" t="s">
        <v>1320</v>
      </c>
      <c r="P149" s="30" t="s">
        <v>3354</v>
      </c>
      <c r="Q149" s="30" t="s">
        <v>2207</v>
      </c>
    </row>
    <row r="150" ht="94.5" customHeight="1">
      <c r="A150" s="30">
        <v>146.0</v>
      </c>
      <c r="B150" s="30" t="s">
        <v>3963</v>
      </c>
      <c r="C150" s="30" t="s">
        <v>3964</v>
      </c>
      <c r="D150" s="30" t="s">
        <v>3965</v>
      </c>
      <c r="E150" s="30" t="s">
        <v>1917</v>
      </c>
      <c r="F150" s="30" t="s">
        <v>2076</v>
      </c>
      <c r="G150" s="30" t="s">
        <v>3966</v>
      </c>
      <c r="H150" s="30" t="s">
        <v>2079</v>
      </c>
      <c r="I150" s="34" t="s">
        <v>3967</v>
      </c>
      <c r="J150" s="30" t="s">
        <v>3968</v>
      </c>
      <c r="K150" s="30" t="s">
        <v>2082</v>
      </c>
      <c r="L150" s="35">
        <v>12.0</v>
      </c>
      <c r="M150" s="30" t="s">
        <v>2865</v>
      </c>
      <c r="N150" s="30" t="s">
        <v>2084</v>
      </c>
      <c r="O150" s="30" t="s">
        <v>1290</v>
      </c>
      <c r="P150" s="30" t="s">
        <v>3969</v>
      </c>
      <c r="Q150" s="30" t="s">
        <v>2086</v>
      </c>
    </row>
    <row r="151" ht="94.5" customHeight="1">
      <c r="A151" s="30">
        <v>147.0</v>
      </c>
      <c r="B151" s="30" t="s">
        <v>3970</v>
      </c>
      <c r="C151" s="30" t="s">
        <v>3971</v>
      </c>
      <c r="D151" s="30" t="s">
        <v>3972</v>
      </c>
      <c r="E151" s="30" t="s">
        <v>1917</v>
      </c>
      <c r="F151" s="30" t="s">
        <v>3973</v>
      </c>
      <c r="G151" s="30" t="s">
        <v>3974</v>
      </c>
      <c r="H151" s="30" t="s">
        <v>2079</v>
      </c>
      <c r="I151" s="34" t="s">
        <v>3975</v>
      </c>
      <c r="J151" s="30" t="s">
        <v>3976</v>
      </c>
      <c r="K151" s="30" t="s">
        <v>2082</v>
      </c>
      <c r="L151" s="35">
        <v>12.0</v>
      </c>
      <c r="M151" s="30" t="s">
        <v>2865</v>
      </c>
      <c r="N151" s="30" t="s">
        <v>2084</v>
      </c>
      <c r="O151" s="30" t="s">
        <v>1290</v>
      </c>
      <c r="P151" s="30" t="s">
        <v>3978</v>
      </c>
      <c r="Q151" s="30" t="s">
        <v>3979</v>
      </c>
    </row>
    <row r="152" ht="117.0" customHeight="1">
      <c r="A152" s="30">
        <v>148.0</v>
      </c>
      <c r="B152" s="30" t="s">
        <v>2662</v>
      </c>
      <c r="C152" s="30" t="s">
        <v>3983</v>
      </c>
      <c r="D152" s="30" t="s">
        <v>2663</v>
      </c>
      <c r="E152" s="30" t="s">
        <v>1917</v>
      </c>
      <c r="F152" s="30" t="s">
        <v>3984</v>
      </c>
      <c r="G152" s="30" t="s">
        <v>3987</v>
      </c>
      <c r="H152" s="30" t="s">
        <v>2079</v>
      </c>
      <c r="I152" s="34" t="s">
        <v>3989</v>
      </c>
      <c r="J152" s="30" t="s">
        <v>3991</v>
      </c>
      <c r="K152" s="30" t="s">
        <v>2082</v>
      </c>
      <c r="L152" s="35">
        <v>48.0</v>
      </c>
      <c r="M152" s="30" t="s">
        <v>2654</v>
      </c>
      <c r="N152" s="30" t="s">
        <v>2688</v>
      </c>
      <c r="O152" s="30" t="s">
        <v>2657</v>
      </c>
      <c r="P152" s="30" t="s">
        <v>2690</v>
      </c>
      <c r="Q152" s="30" t="s">
        <v>2691</v>
      </c>
    </row>
    <row r="153" ht="94.5" customHeight="1">
      <c r="A153" s="30">
        <v>149.0</v>
      </c>
      <c r="B153" s="30" t="s">
        <v>3992</v>
      </c>
      <c r="C153" s="30" t="s">
        <v>3993</v>
      </c>
      <c r="D153" s="30" t="s">
        <v>3994</v>
      </c>
      <c r="E153" s="30" t="s">
        <v>1917</v>
      </c>
      <c r="F153" s="30" t="s">
        <v>3995</v>
      </c>
      <c r="G153" s="30" t="s">
        <v>3996</v>
      </c>
      <c r="H153" s="30" t="s">
        <v>2079</v>
      </c>
      <c r="I153" s="34" t="s">
        <v>3997</v>
      </c>
      <c r="J153" s="30" t="s">
        <v>3999</v>
      </c>
      <c r="K153" s="30" t="s">
        <v>2082</v>
      </c>
      <c r="L153" s="35">
        <v>12.0</v>
      </c>
      <c r="M153" s="30" t="s">
        <v>2865</v>
      </c>
      <c r="N153" s="30" t="s">
        <v>2084</v>
      </c>
      <c r="O153" s="30" t="s">
        <v>1290</v>
      </c>
      <c r="P153" s="30" t="s">
        <v>4000</v>
      </c>
      <c r="Q153" s="30" t="s">
        <v>3979</v>
      </c>
    </row>
    <row r="154" ht="94.5" customHeight="1">
      <c r="A154" s="30">
        <v>150.0</v>
      </c>
      <c r="B154" s="30" t="s">
        <v>4001</v>
      </c>
      <c r="C154" s="30" t="s">
        <v>4004</v>
      </c>
      <c r="D154" s="30" t="s">
        <v>4005</v>
      </c>
      <c r="E154" s="30" t="s">
        <v>1917</v>
      </c>
      <c r="F154" s="30" t="s">
        <v>2122</v>
      </c>
      <c r="G154" s="30" t="s">
        <v>4007</v>
      </c>
      <c r="H154" s="30" t="s">
        <v>2079</v>
      </c>
      <c r="I154" s="34" t="s">
        <v>4009</v>
      </c>
      <c r="J154" s="30" t="s">
        <v>4013</v>
      </c>
      <c r="K154" s="30" t="s">
        <v>2082</v>
      </c>
      <c r="L154" s="35">
        <v>12.0</v>
      </c>
      <c r="M154" s="30" t="s">
        <v>2865</v>
      </c>
      <c r="N154" s="30" t="s">
        <v>2084</v>
      </c>
      <c r="O154" s="30" t="s">
        <v>1290</v>
      </c>
      <c r="P154" s="30" t="s">
        <v>4015</v>
      </c>
      <c r="Q154" s="30" t="s">
        <v>3979</v>
      </c>
    </row>
    <row r="155" ht="94.5" customHeight="1">
      <c r="A155" s="30">
        <v>151.0</v>
      </c>
      <c r="B155" s="30" t="s">
        <v>4016</v>
      </c>
      <c r="C155" s="30" t="s">
        <v>4017</v>
      </c>
      <c r="D155" s="30" t="s">
        <v>4018</v>
      </c>
      <c r="E155" s="30" t="s">
        <v>1917</v>
      </c>
      <c r="F155" s="30" t="s">
        <v>4019</v>
      </c>
      <c r="G155" s="30" t="s">
        <v>4020</v>
      </c>
      <c r="H155" s="30" t="s">
        <v>2079</v>
      </c>
      <c r="I155" s="34" t="s">
        <v>4022</v>
      </c>
      <c r="J155" s="30" t="s">
        <v>4024</v>
      </c>
      <c r="K155" s="30" t="s">
        <v>2082</v>
      </c>
      <c r="L155" s="35">
        <v>12.0</v>
      </c>
      <c r="M155" s="30" t="s">
        <v>2865</v>
      </c>
      <c r="N155" s="30" t="s">
        <v>2084</v>
      </c>
      <c r="O155" s="30" t="s">
        <v>1290</v>
      </c>
      <c r="P155" s="30" t="s">
        <v>4017</v>
      </c>
      <c r="Q155" s="30" t="s">
        <v>1353</v>
      </c>
    </row>
    <row r="156" ht="94.5" customHeight="1">
      <c r="A156" s="30">
        <v>152.0</v>
      </c>
      <c r="B156" s="30" t="s">
        <v>4026</v>
      </c>
      <c r="C156" s="30" t="s">
        <v>4029</v>
      </c>
      <c r="D156" s="30" t="s">
        <v>4030</v>
      </c>
      <c r="E156" s="30" t="s">
        <v>1917</v>
      </c>
      <c r="F156" s="30" t="s">
        <v>4033</v>
      </c>
      <c r="G156" s="30" t="s">
        <v>4034</v>
      </c>
      <c r="H156" s="30" t="s">
        <v>2079</v>
      </c>
      <c r="I156" s="34" t="s">
        <v>4038</v>
      </c>
      <c r="J156" s="30" t="s">
        <v>4040</v>
      </c>
      <c r="K156" s="30" t="s">
        <v>2082</v>
      </c>
      <c r="L156" s="35">
        <v>12.0</v>
      </c>
      <c r="M156" s="30" t="s">
        <v>2865</v>
      </c>
      <c r="N156" s="30" t="s">
        <v>2084</v>
      </c>
      <c r="O156" s="30" t="s">
        <v>1290</v>
      </c>
      <c r="P156" s="30" t="s">
        <v>4041</v>
      </c>
      <c r="Q156" s="30" t="s">
        <v>3979</v>
      </c>
    </row>
    <row r="157" ht="94.5" customHeight="1">
      <c r="A157" s="30">
        <v>153.0</v>
      </c>
      <c r="B157" s="30" t="s">
        <v>4042</v>
      </c>
      <c r="C157" s="30" t="s">
        <v>4045</v>
      </c>
      <c r="D157" s="30" t="s">
        <v>4047</v>
      </c>
      <c r="E157" s="30" t="s">
        <v>1917</v>
      </c>
      <c r="F157" s="30" t="s">
        <v>4048</v>
      </c>
      <c r="G157" s="30" t="s">
        <v>4054</v>
      </c>
      <c r="H157" s="30" t="s">
        <v>2079</v>
      </c>
      <c r="I157" s="34" t="s">
        <v>4055</v>
      </c>
      <c r="J157" s="30" t="s">
        <v>4056</v>
      </c>
      <c r="K157" s="30" t="s">
        <v>2082</v>
      </c>
      <c r="L157" s="35">
        <v>10.0</v>
      </c>
      <c r="M157" s="30" t="s">
        <v>4057</v>
      </c>
      <c r="N157" s="30" t="s">
        <v>4058</v>
      </c>
      <c r="O157" s="30" t="s">
        <v>1290</v>
      </c>
      <c r="P157" s="30" t="s">
        <v>4059</v>
      </c>
      <c r="Q157" s="30" t="s">
        <v>4060</v>
      </c>
    </row>
    <row r="158" ht="94.5" customHeight="1">
      <c r="A158" s="30">
        <v>154.0</v>
      </c>
      <c r="B158" s="30" t="s">
        <v>4061</v>
      </c>
      <c r="C158" s="30" t="s">
        <v>4062</v>
      </c>
      <c r="D158" s="30" t="s">
        <v>4063</v>
      </c>
      <c r="E158" s="30" t="s">
        <v>1917</v>
      </c>
      <c r="F158" s="30" t="s">
        <v>4064</v>
      </c>
      <c r="G158" s="30" t="s">
        <v>4066</v>
      </c>
      <c r="H158" s="30" t="s">
        <v>2079</v>
      </c>
      <c r="I158" s="34" t="s">
        <v>4067</v>
      </c>
      <c r="J158" s="30" t="s">
        <v>4069</v>
      </c>
      <c r="K158" s="30" t="s">
        <v>2082</v>
      </c>
      <c r="L158" s="35">
        <v>8.0</v>
      </c>
      <c r="M158" s="30" t="s">
        <v>4070</v>
      </c>
      <c r="N158" s="30" t="s">
        <v>4071</v>
      </c>
      <c r="O158" s="30" t="s">
        <v>1290</v>
      </c>
      <c r="P158" s="30" t="s">
        <v>4072</v>
      </c>
      <c r="Q158" s="30" t="s">
        <v>4073</v>
      </c>
    </row>
    <row r="159" ht="94.5" customHeight="1">
      <c r="A159" s="30">
        <v>155.0</v>
      </c>
      <c r="B159" s="30" t="s">
        <v>3357</v>
      </c>
      <c r="C159" s="30" t="s">
        <v>4076</v>
      </c>
      <c r="D159" s="30" t="s">
        <v>3359</v>
      </c>
      <c r="E159" s="30" t="s">
        <v>1917</v>
      </c>
      <c r="F159" s="30" t="s">
        <v>2076</v>
      </c>
      <c r="G159" s="30" t="s">
        <v>3363</v>
      </c>
      <c r="H159" s="30" t="s">
        <v>2079</v>
      </c>
      <c r="I159" s="34" t="s">
        <v>4079</v>
      </c>
      <c r="J159" s="30" t="s">
        <v>4083</v>
      </c>
      <c r="K159" s="30" t="s">
        <v>2082</v>
      </c>
      <c r="L159" s="35">
        <v>42.0</v>
      </c>
      <c r="M159" s="30" t="s">
        <v>2202</v>
      </c>
      <c r="N159" s="30" t="s">
        <v>2084</v>
      </c>
      <c r="O159" s="30" t="s">
        <v>1320</v>
      </c>
      <c r="P159" s="30" t="s">
        <v>3377</v>
      </c>
      <c r="Q159" s="30" t="s">
        <v>2207</v>
      </c>
    </row>
    <row r="160" ht="94.5" customHeight="1">
      <c r="A160" s="30">
        <v>156.0</v>
      </c>
      <c r="B160" s="30" t="s">
        <v>4085</v>
      </c>
      <c r="C160" s="30" t="s">
        <v>4086</v>
      </c>
      <c r="D160" s="30" t="s">
        <v>4087</v>
      </c>
      <c r="E160" s="30" t="s">
        <v>1917</v>
      </c>
      <c r="F160" s="30" t="s">
        <v>4090</v>
      </c>
      <c r="G160" s="30" t="s">
        <v>4100</v>
      </c>
      <c r="H160" s="30" t="s">
        <v>2079</v>
      </c>
      <c r="I160" s="34" t="s">
        <v>4101</v>
      </c>
      <c r="J160" s="30" t="s">
        <v>4102</v>
      </c>
      <c r="K160" s="30" t="s">
        <v>4103</v>
      </c>
      <c r="L160" s="35">
        <v>12.0</v>
      </c>
      <c r="M160" s="30" t="s">
        <v>2865</v>
      </c>
      <c r="N160" s="30" t="s">
        <v>2084</v>
      </c>
      <c r="O160" s="30" t="s">
        <v>1290</v>
      </c>
      <c r="P160" s="30" t="s">
        <v>4086</v>
      </c>
      <c r="Q160" s="30" t="s">
        <v>1353</v>
      </c>
    </row>
    <row r="161" ht="94.5" customHeight="1">
      <c r="A161" s="30">
        <v>157.0</v>
      </c>
      <c r="B161" s="30" t="s">
        <v>2693</v>
      </c>
      <c r="C161" s="30" t="s">
        <v>4112</v>
      </c>
      <c r="D161" s="30" t="s">
        <v>2694</v>
      </c>
      <c r="E161" s="30" t="s">
        <v>1917</v>
      </c>
      <c r="F161" s="30" t="s">
        <v>4114</v>
      </c>
      <c r="G161" s="30" t="s">
        <v>4115</v>
      </c>
      <c r="H161" s="30" t="s">
        <v>2079</v>
      </c>
      <c r="I161" s="34" t="s">
        <v>4116</v>
      </c>
      <c r="J161" s="30" t="s">
        <v>4118</v>
      </c>
      <c r="K161" s="30" t="s">
        <v>2082</v>
      </c>
      <c r="L161" s="35">
        <v>45.0</v>
      </c>
      <c r="M161" s="30" t="s">
        <v>2718</v>
      </c>
      <c r="N161" s="30" t="s">
        <v>2084</v>
      </c>
      <c r="O161" s="30" t="s">
        <v>1350</v>
      </c>
      <c r="P161" s="30" t="s">
        <v>2719</v>
      </c>
      <c r="Q161" s="30" t="s">
        <v>2720</v>
      </c>
    </row>
    <row r="162" ht="94.5" customHeight="1">
      <c r="A162" s="38">
        <v>158.0</v>
      </c>
      <c r="B162" s="38" t="s">
        <v>4122</v>
      </c>
      <c r="C162" s="38" t="s">
        <v>4126</v>
      </c>
      <c r="D162" s="38" t="s">
        <v>4127</v>
      </c>
      <c r="E162" s="38" t="s">
        <v>2140</v>
      </c>
      <c r="F162" s="38" t="s">
        <v>2783</v>
      </c>
      <c r="G162" s="38" t="s">
        <v>4129</v>
      </c>
      <c r="H162" s="38" t="s">
        <v>4130</v>
      </c>
      <c r="I162" s="39" t="s">
        <v>4131</v>
      </c>
      <c r="J162" s="38" t="s">
        <v>4132</v>
      </c>
      <c r="K162" s="38" t="s">
        <v>2082</v>
      </c>
      <c r="L162" s="40">
        <v>12.0</v>
      </c>
      <c r="M162" s="38" t="s">
        <v>1620</v>
      </c>
      <c r="N162" s="38" t="s">
        <v>4134</v>
      </c>
      <c r="O162" s="38" t="s">
        <v>1290</v>
      </c>
      <c r="P162" s="38" t="s">
        <v>1623</v>
      </c>
      <c r="Q162" s="38" t="s">
        <v>1624</v>
      </c>
    </row>
    <row r="163" ht="94.5" customHeight="1">
      <c r="A163" s="30">
        <v>159.0</v>
      </c>
      <c r="B163" s="30" t="s">
        <v>4135</v>
      </c>
      <c r="C163" s="30" t="s">
        <v>4136</v>
      </c>
      <c r="D163" s="30" t="s">
        <v>4137</v>
      </c>
      <c r="E163" s="30" t="s">
        <v>1917</v>
      </c>
      <c r="F163" s="30" t="s">
        <v>2122</v>
      </c>
      <c r="G163" s="30" t="s">
        <v>4139</v>
      </c>
      <c r="H163" s="30" t="s">
        <v>2079</v>
      </c>
      <c r="I163" s="34" t="s">
        <v>4140</v>
      </c>
      <c r="J163" s="30" t="s">
        <v>4141</v>
      </c>
      <c r="K163" s="30" t="s">
        <v>2082</v>
      </c>
      <c r="L163" s="35">
        <v>34.0</v>
      </c>
      <c r="M163" s="30" t="s">
        <v>1349</v>
      </c>
      <c r="N163" s="30" t="s">
        <v>2084</v>
      </c>
      <c r="O163" s="30" t="s">
        <v>1350</v>
      </c>
      <c r="P163" s="30" t="s">
        <v>4142</v>
      </c>
      <c r="Q163" s="30" t="s">
        <v>2086</v>
      </c>
    </row>
    <row r="164" ht="94.5" customHeight="1">
      <c r="A164" s="30">
        <v>160.0</v>
      </c>
      <c r="B164" s="30" t="s">
        <v>3276</v>
      </c>
      <c r="C164" s="30" t="s">
        <v>4144</v>
      </c>
      <c r="D164" s="30" t="s">
        <v>3279</v>
      </c>
      <c r="E164" s="30" t="s">
        <v>1917</v>
      </c>
      <c r="F164" s="30" t="s">
        <v>2076</v>
      </c>
      <c r="G164" s="30" t="s">
        <v>3285</v>
      </c>
      <c r="H164" s="30" t="s">
        <v>2079</v>
      </c>
      <c r="I164" s="34" t="s">
        <v>4147</v>
      </c>
      <c r="J164" s="30" t="s">
        <v>3386</v>
      </c>
      <c r="K164" s="30" t="s">
        <v>2082</v>
      </c>
      <c r="L164" s="35">
        <v>42.0</v>
      </c>
      <c r="M164" s="30" t="s">
        <v>2202</v>
      </c>
      <c r="N164" s="30" t="s">
        <v>2084</v>
      </c>
      <c r="O164" s="30" t="s">
        <v>1320</v>
      </c>
      <c r="P164" s="30" t="s">
        <v>3325</v>
      </c>
      <c r="Q164" s="30" t="s">
        <v>2207</v>
      </c>
    </row>
    <row r="165" ht="94.5" customHeight="1">
      <c r="A165" s="30">
        <v>161.0</v>
      </c>
      <c r="B165" s="30" t="s">
        <v>3012</v>
      </c>
      <c r="C165" s="30" t="s">
        <v>4152</v>
      </c>
      <c r="D165" s="30" t="s">
        <v>3020</v>
      </c>
      <c r="E165" s="30" t="s">
        <v>1917</v>
      </c>
      <c r="F165" s="30" t="s">
        <v>2076</v>
      </c>
      <c r="G165" s="30" t="s">
        <v>4154</v>
      </c>
      <c r="H165" s="30" t="s">
        <v>2079</v>
      </c>
      <c r="I165" s="34" t="s">
        <v>4155</v>
      </c>
      <c r="J165" s="30" t="s">
        <v>4141</v>
      </c>
      <c r="K165" s="30" t="s">
        <v>2082</v>
      </c>
      <c r="L165" s="35">
        <v>42.0</v>
      </c>
      <c r="M165" s="30" t="s">
        <v>2202</v>
      </c>
      <c r="N165" s="30" t="s">
        <v>2084</v>
      </c>
      <c r="O165" s="30" t="s">
        <v>1320</v>
      </c>
      <c r="P165" s="30" t="s">
        <v>3076</v>
      </c>
      <c r="Q165" s="30" t="s">
        <v>2207</v>
      </c>
    </row>
    <row r="166" ht="94.5" customHeight="1">
      <c r="A166" s="30">
        <v>162.0</v>
      </c>
      <c r="B166" s="30" t="s">
        <v>4159</v>
      </c>
      <c r="C166" s="30" t="s">
        <v>4160</v>
      </c>
      <c r="D166" s="30" t="s">
        <v>4161</v>
      </c>
      <c r="E166" s="30" t="s">
        <v>1917</v>
      </c>
      <c r="F166" s="30" t="s">
        <v>2122</v>
      </c>
      <c r="G166" s="30" t="s">
        <v>4164</v>
      </c>
      <c r="H166" s="30" t="s">
        <v>2079</v>
      </c>
      <c r="I166" s="34" t="s">
        <v>4166</v>
      </c>
      <c r="J166" s="30" t="s">
        <v>4169</v>
      </c>
      <c r="K166" s="30" t="s">
        <v>2082</v>
      </c>
      <c r="L166" s="35">
        <v>34.0</v>
      </c>
      <c r="M166" s="30" t="s">
        <v>1349</v>
      </c>
      <c r="N166" s="30" t="s">
        <v>2084</v>
      </c>
      <c r="O166" s="30" t="s">
        <v>1350</v>
      </c>
      <c r="P166" s="30" t="s">
        <v>4171</v>
      </c>
      <c r="Q166" s="30" t="s">
        <v>2086</v>
      </c>
    </row>
    <row r="167" ht="94.5" customHeight="1">
      <c r="A167" s="30">
        <v>163.0</v>
      </c>
      <c r="B167" s="30" t="s">
        <v>3399</v>
      </c>
      <c r="C167" s="30" t="s">
        <v>3436</v>
      </c>
      <c r="D167" s="30" t="s">
        <v>3404</v>
      </c>
      <c r="E167" s="30" t="s">
        <v>1917</v>
      </c>
      <c r="F167" s="30" t="s">
        <v>4173</v>
      </c>
      <c r="G167" s="30" t="s">
        <v>4174</v>
      </c>
      <c r="H167" s="30" t="s">
        <v>2079</v>
      </c>
      <c r="I167" s="34" t="s">
        <v>4175</v>
      </c>
      <c r="J167" s="30" t="s">
        <v>4176</v>
      </c>
      <c r="K167" s="30" t="s">
        <v>4177</v>
      </c>
      <c r="L167" s="35">
        <v>42.0</v>
      </c>
      <c r="M167" s="30" t="s">
        <v>2202</v>
      </c>
      <c r="N167" s="30" t="s">
        <v>2084</v>
      </c>
      <c r="O167" s="30" t="s">
        <v>1320</v>
      </c>
      <c r="P167" s="30" t="s">
        <v>3436</v>
      </c>
      <c r="Q167" s="30" t="s">
        <v>1353</v>
      </c>
    </row>
    <row r="168" ht="94.5" customHeight="1">
      <c r="A168" s="30">
        <v>164.0</v>
      </c>
      <c r="B168" s="30" t="s">
        <v>3343</v>
      </c>
      <c r="C168" s="30" t="s">
        <v>3388</v>
      </c>
      <c r="D168" s="30" t="s">
        <v>3346</v>
      </c>
      <c r="E168" s="30" t="s">
        <v>1917</v>
      </c>
      <c r="F168" s="30" t="s">
        <v>4182</v>
      </c>
      <c r="G168" s="30" t="s">
        <v>4186</v>
      </c>
      <c r="H168" s="30" t="s">
        <v>2079</v>
      </c>
      <c r="I168" s="34" t="s">
        <v>4188</v>
      </c>
      <c r="J168" s="30" t="s">
        <v>4176</v>
      </c>
      <c r="K168" s="30" t="s">
        <v>4177</v>
      </c>
      <c r="L168" s="35">
        <v>42.0</v>
      </c>
      <c r="M168" s="30" t="s">
        <v>2202</v>
      </c>
      <c r="N168" s="30" t="s">
        <v>2084</v>
      </c>
      <c r="O168" s="30" t="s">
        <v>1320</v>
      </c>
      <c r="P168" s="30" t="s">
        <v>3388</v>
      </c>
      <c r="Q168" s="30" t="s">
        <v>1353</v>
      </c>
    </row>
    <row r="169" ht="94.5" customHeight="1">
      <c r="A169" s="30">
        <v>165.0</v>
      </c>
      <c r="B169" s="30" t="s">
        <v>478</v>
      </c>
      <c r="C169" s="30" t="s">
        <v>4196</v>
      </c>
      <c r="D169" s="30" t="s">
        <v>4198</v>
      </c>
      <c r="E169" s="30" t="s">
        <v>1917</v>
      </c>
      <c r="F169" s="30" t="s">
        <v>4202</v>
      </c>
      <c r="G169" s="30" t="s">
        <v>4213</v>
      </c>
      <c r="H169" s="30" t="s">
        <v>2079</v>
      </c>
      <c r="I169" s="34" t="s">
        <v>4214</v>
      </c>
      <c r="J169" s="30" t="s">
        <v>4219</v>
      </c>
      <c r="K169" s="30" t="s">
        <v>2082</v>
      </c>
      <c r="L169" s="35">
        <v>34.0</v>
      </c>
      <c r="M169" s="30" t="s">
        <v>1349</v>
      </c>
      <c r="N169" s="30" t="s">
        <v>2084</v>
      </c>
      <c r="O169" s="30" t="s">
        <v>1350</v>
      </c>
      <c r="P169" s="30" t="s">
        <v>4196</v>
      </c>
      <c r="Q169" s="30" t="s">
        <v>1353</v>
      </c>
    </row>
    <row r="170" ht="94.5" customHeight="1">
      <c r="A170" s="30">
        <v>166.0</v>
      </c>
      <c r="B170" s="30" t="s">
        <v>506</v>
      </c>
      <c r="C170" s="30" t="s">
        <v>4220</v>
      </c>
      <c r="D170" s="30" t="s">
        <v>507</v>
      </c>
      <c r="E170" s="30" t="s">
        <v>1917</v>
      </c>
      <c r="F170" s="30" t="s">
        <v>2076</v>
      </c>
      <c r="G170" s="30" t="s">
        <v>4223</v>
      </c>
      <c r="H170" s="30" t="s">
        <v>2079</v>
      </c>
      <c r="I170" s="34" t="s">
        <v>4227</v>
      </c>
      <c r="J170" s="30" t="s">
        <v>4230</v>
      </c>
      <c r="K170" s="30" t="s">
        <v>2082</v>
      </c>
      <c r="L170" s="35">
        <v>42.0</v>
      </c>
      <c r="M170" s="30" t="s">
        <v>2202</v>
      </c>
      <c r="N170" s="30" t="s">
        <v>2084</v>
      </c>
      <c r="O170" s="30" t="s">
        <v>1320</v>
      </c>
      <c r="P170" s="30" t="s">
        <v>3470</v>
      </c>
      <c r="Q170" s="30" t="s">
        <v>2207</v>
      </c>
    </row>
    <row r="171" ht="94.5" customHeight="1">
      <c r="A171" s="30">
        <v>167.0</v>
      </c>
      <c r="B171" s="30" t="s">
        <v>4232</v>
      </c>
      <c r="C171" s="30" t="s">
        <v>4233</v>
      </c>
      <c r="D171" s="30" t="s">
        <v>4234</v>
      </c>
      <c r="E171" s="30" t="s">
        <v>1917</v>
      </c>
      <c r="F171" s="30" t="s">
        <v>2076</v>
      </c>
      <c r="G171" s="30" t="s">
        <v>1921</v>
      </c>
      <c r="H171" s="30" t="s">
        <v>2079</v>
      </c>
      <c r="I171" s="34" t="s">
        <v>4235</v>
      </c>
      <c r="J171" s="30" t="s">
        <v>4236</v>
      </c>
      <c r="K171" s="30" t="s">
        <v>2082</v>
      </c>
      <c r="L171" s="35">
        <v>34.0</v>
      </c>
      <c r="M171" s="30" t="s">
        <v>1349</v>
      </c>
      <c r="N171" s="30" t="s">
        <v>2084</v>
      </c>
      <c r="O171" s="30" t="s">
        <v>1350</v>
      </c>
      <c r="P171" s="30" t="s">
        <v>4238</v>
      </c>
      <c r="Q171" s="30" t="s">
        <v>2086</v>
      </c>
    </row>
    <row r="172" ht="94.5" customHeight="1">
      <c r="A172" s="30">
        <v>168.0</v>
      </c>
      <c r="B172" s="30" t="s">
        <v>4239</v>
      </c>
      <c r="C172" s="30" t="s">
        <v>4240</v>
      </c>
      <c r="D172" s="30" t="s">
        <v>4242</v>
      </c>
      <c r="E172" s="30" t="s">
        <v>1917</v>
      </c>
      <c r="F172" s="30" t="s">
        <v>2122</v>
      </c>
      <c r="G172" s="30" t="s">
        <v>4249</v>
      </c>
      <c r="H172" s="30" t="s">
        <v>2079</v>
      </c>
      <c r="I172" s="34" t="s">
        <v>4250</v>
      </c>
      <c r="J172" s="30" t="s">
        <v>4252</v>
      </c>
      <c r="K172" s="30" t="s">
        <v>2082</v>
      </c>
      <c r="L172" s="35">
        <v>34.0</v>
      </c>
      <c r="M172" s="30" t="s">
        <v>1349</v>
      </c>
      <c r="N172" s="30" t="s">
        <v>2084</v>
      </c>
      <c r="O172" s="30" t="s">
        <v>1350</v>
      </c>
      <c r="P172" s="30" t="s">
        <v>4254</v>
      </c>
      <c r="Q172" s="30" t="s">
        <v>2086</v>
      </c>
    </row>
    <row r="173" ht="94.5" customHeight="1">
      <c r="A173" s="30">
        <v>169.0</v>
      </c>
      <c r="B173" s="30" t="s">
        <v>3471</v>
      </c>
      <c r="C173" s="30" t="s">
        <v>4256</v>
      </c>
      <c r="D173" s="30" t="s">
        <v>3472</v>
      </c>
      <c r="E173" s="30" t="s">
        <v>1917</v>
      </c>
      <c r="F173" s="30" t="s">
        <v>2076</v>
      </c>
      <c r="G173" s="30" t="s">
        <v>1921</v>
      </c>
      <c r="H173" s="30" t="s">
        <v>2079</v>
      </c>
      <c r="I173" s="34" t="s">
        <v>4262</v>
      </c>
      <c r="J173" s="30" t="s">
        <v>4266</v>
      </c>
      <c r="K173" s="30" t="s">
        <v>2082</v>
      </c>
      <c r="L173" s="35">
        <v>42.0</v>
      </c>
      <c r="M173" s="30" t="s">
        <v>2202</v>
      </c>
      <c r="N173" s="30" t="s">
        <v>2084</v>
      </c>
      <c r="O173" s="30" t="s">
        <v>1320</v>
      </c>
      <c r="P173" s="30" t="s">
        <v>3492</v>
      </c>
      <c r="Q173" s="30" t="s">
        <v>2207</v>
      </c>
    </row>
    <row r="174" ht="94.5" customHeight="1">
      <c r="A174" s="30">
        <v>170.0</v>
      </c>
      <c r="B174" s="30" t="s">
        <v>4267</v>
      </c>
      <c r="C174" s="30" t="s">
        <v>4268</v>
      </c>
      <c r="D174" s="30" t="s">
        <v>4269</v>
      </c>
      <c r="E174" s="30" t="s">
        <v>1917</v>
      </c>
      <c r="F174" s="30" t="s">
        <v>2122</v>
      </c>
      <c r="G174" s="30" t="s">
        <v>1921</v>
      </c>
      <c r="H174" s="30" t="s">
        <v>2079</v>
      </c>
      <c r="I174" s="34" t="s">
        <v>4270</v>
      </c>
      <c r="J174" s="30" t="s">
        <v>4271</v>
      </c>
      <c r="K174" s="30" t="s">
        <v>2082</v>
      </c>
      <c r="L174" s="35">
        <v>34.0</v>
      </c>
      <c r="M174" s="30" t="s">
        <v>1349</v>
      </c>
      <c r="N174" s="30" t="s">
        <v>2084</v>
      </c>
      <c r="O174" s="30" t="s">
        <v>1350</v>
      </c>
      <c r="P174" s="30" t="s">
        <v>4272</v>
      </c>
      <c r="Q174" s="30" t="s">
        <v>2086</v>
      </c>
    </row>
    <row r="175" ht="94.5" customHeight="1">
      <c r="A175" s="30">
        <v>171.0</v>
      </c>
      <c r="B175" s="30" t="s">
        <v>1646</v>
      </c>
      <c r="C175" s="30" t="s">
        <v>1655</v>
      </c>
      <c r="D175" s="30" t="s">
        <v>1647</v>
      </c>
      <c r="E175" s="30" t="s">
        <v>1917</v>
      </c>
      <c r="F175" s="30" t="s">
        <v>4274</v>
      </c>
      <c r="G175" s="30" t="s">
        <v>4278</v>
      </c>
      <c r="H175" s="30" t="s">
        <v>2079</v>
      </c>
      <c r="I175" s="34" t="s">
        <v>4279</v>
      </c>
      <c r="J175" s="30" t="s">
        <v>4282</v>
      </c>
      <c r="K175" s="30" t="s">
        <v>2082</v>
      </c>
      <c r="L175" s="35">
        <v>37.0</v>
      </c>
      <c r="M175" s="30" t="s">
        <v>1429</v>
      </c>
      <c r="N175" s="30" t="s">
        <v>1654</v>
      </c>
      <c r="O175" s="30" t="s">
        <v>1395</v>
      </c>
      <c r="P175" s="30" t="s">
        <v>1655</v>
      </c>
      <c r="Q175" s="30" t="s">
        <v>1353</v>
      </c>
    </row>
    <row r="176" ht="94.5" customHeight="1">
      <c r="A176" s="30">
        <v>172.0</v>
      </c>
      <c r="B176" s="30" t="s">
        <v>1423</v>
      </c>
      <c r="C176" s="30" t="s">
        <v>4286</v>
      </c>
      <c r="D176" s="30" t="s">
        <v>1424</v>
      </c>
      <c r="E176" s="30" t="s">
        <v>1917</v>
      </c>
      <c r="F176" s="30" t="s">
        <v>4288</v>
      </c>
      <c r="G176" s="30" t="s">
        <v>4289</v>
      </c>
      <c r="H176" s="30" t="s">
        <v>2079</v>
      </c>
      <c r="I176" s="34" t="s">
        <v>4290</v>
      </c>
      <c r="J176" s="30" t="s">
        <v>4292</v>
      </c>
      <c r="K176" s="30" t="s">
        <v>2082</v>
      </c>
      <c r="L176" s="35">
        <v>48.0</v>
      </c>
      <c r="M176" s="30" t="s">
        <v>1392</v>
      </c>
      <c r="N176" s="30" t="s">
        <v>1432</v>
      </c>
      <c r="O176" s="30" t="s">
        <v>1395</v>
      </c>
      <c r="P176" s="30" t="s">
        <v>1434</v>
      </c>
      <c r="Q176" s="30" t="s">
        <v>1398</v>
      </c>
    </row>
    <row r="177" ht="94.5" customHeight="1">
      <c r="A177" s="30">
        <v>173.0</v>
      </c>
      <c r="B177" s="30" t="s">
        <v>1383</v>
      </c>
      <c r="C177" s="30" t="s">
        <v>4295</v>
      </c>
      <c r="D177" s="30" t="s">
        <v>1384</v>
      </c>
      <c r="E177" s="30" t="s">
        <v>1917</v>
      </c>
      <c r="F177" s="30" t="s">
        <v>4298</v>
      </c>
      <c r="G177" s="30" t="s">
        <v>4302</v>
      </c>
      <c r="H177" s="30" t="s">
        <v>2079</v>
      </c>
      <c r="I177" s="34" t="s">
        <v>4303</v>
      </c>
      <c r="J177" s="30" t="s">
        <v>4304</v>
      </c>
      <c r="K177" s="30" t="s">
        <v>2082</v>
      </c>
      <c r="L177" s="35">
        <v>48.0</v>
      </c>
      <c r="M177" s="30" t="s">
        <v>1392</v>
      </c>
      <c r="N177" s="30" t="s">
        <v>1393</v>
      </c>
      <c r="O177" s="30" t="s">
        <v>1395</v>
      </c>
      <c r="P177" s="30" t="s">
        <v>1396</v>
      </c>
      <c r="Q177" s="30" t="s">
        <v>1398</v>
      </c>
    </row>
    <row r="178" ht="240.0" customHeight="1">
      <c r="A178" s="30">
        <v>174.0</v>
      </c>
      <c r="B178" s="30" t="s">
        <v>544</v>
      </c>
      <c r="C178" s="30" t="s">
        <v>4306</v>
      </c>
      <c r="D178" s="30" t="s">
        <v>1832</v>
      </c>
      <c r="E178" s="30" t="s">
        <v>1917</v>
      </c>
      <c r="F178" s="30" t="s">
        <v>4310</v>
      </c>
      <c r="G178" s="30" t="s">
        <v>4317</v>
      </c>
      <c r="H178" s="30" t="s">
        <v>3122</v>
      </c>
      <c r="I178" s="34" t="s">
        <v>4321</v>
      </c>
      <c r="J178" s="30" t="s">
        <v>4329</v>
      </c>
      <c r="K178" s="30" t="s">
        <v>2082</v>
      </c>
      <c r="L178" s="35">
        <v>60.0</v>
      </c>
      <c r="M178" s="30" t="s">
        <v>1334</v>
      </c>
      <c r="N178" s="30" t="s">
        <v>1867</v>
      </c>
      <c r="O178" s="30" t="s">
        <v>1869</v>
      </c>
      <c r="P178" s="30" t="s">
        <v>1871</v>
      </c>
      <c r="Q178" s="30" t="s">
        <v>1347</v>
      </c>
    </row>
    <row r="179" ht="94.5" customHeight="1">
      <c r="A179" s="38">
        <v>175.0</v>
      </c>
      <c r="B179" s="38" t="s">
        <v>1589</v>
      </c>
      <c r="C179" s="38" t="s">
        <v>3443</v>
      </c>
      <c r="D179" s="38" t="s">
        <v>1593</v>
      </c>
      <c r="E179" s="38" t="s">
        <v>2140</v>
      </c>
      <c r="F179" s="38" t="s">
        <v>3444</v>
      </c>
      <c r="G179" s="38" t="s">
        <v>1463</v>
      </c>
      <c r="H179" s="38" t="s">
        <v>2143</v>
      </c>
      <c r="I179" s="39" t="s">
        <v>4338</v>
      </c>
      <c r="J179" s="38" t="s">
        <v>3449</v>
      </c>
      <c r="K179" s="38" t="s">
        <v>2082</v>
      </c>
      <c r="L179" s="40">
        <v>8.0</v>
      </c>
      <c r="M179" s="38" t="s">
        <v>1462</v>
      </c>
      <c r="N179" s="38" t="s">
        <v>1463</v>
      </c>
      <c r="O179" s="38" t="s">
        <v>1290</v>
      </c>
      <c r="P179" s="38" t="s">
        <v>1465</v>
      </c>
      <c r="Q179" s="38" t="s">
        <v>1466</v>
      </c>
    </row>
    <row r="180" ht="94.5" customHeight="1">
      <c r="A180" s="38">
        <v>176.0</v>
      </c>
      <c r="B180" s="38" t="s">
        <v>1448</v>
      </c>
      <c r="C180" s="38" t="s">
        <v>3443</v>
      </c>
      <c r="D180" s="38" t="s">
        <v>1449</v>
      </c>
      <c r="E180" s="38" t="s">
        <v>2140</v>
      </c>
      <c r="F180" s="38" t="s">
        <v>3444</v>
      </c>
      <c r="G180" s="38" t="s">
        <v>1463</v>
      </c>
      <c r="H180" s="38" t="s">
        <v>2143</v>
      </c>
      <c r="I180" s="39" t="s">
        <v>4345</v>
      </c>
      <c r="J180" s="38" t="s">
        <v>3449</v>
      </c>
      <c r="K180" s="38" t="s">
        <v>2082</v>
      </c>
      <c r="L180" s="40">
        <v>8.0</v>
      </c>
      <c r="M180" s="38" t="s">
        <v>1462</v>
      </c>
      <c r="N180" s="38" t="s">
        <v>1463</v>
      </c>
      <c r="O180" s="38" t="s">
        <v>1290</v>
      </c>
      <c r="P180" s="38" t="s">
        <v>1465</v>
      </c>
      <c r="Q180" s="38" t="s">
        <v>1466</v>
      </c>
    </row>
    <row r="181" ht="94.5" customHeight="1">
      <c r="A181" s="38">
        <v>177.0</v>
      </c>
      <c r="B181" s="38" t="s">
        <v>825</v>
      </c>
      <c r="C181" s="38" t="s">
        <v>1358</v>
      </c>
      <c r="D181" s="38" t="s">
        <v>826</v>
      </c>
      <c r="E181" s="38" t="s">
        <v>2140</v>
      </c>
      <c r="F181" s="38" t="s">
        <v>2783</v>
      </c>
      <c r="G181" s="38" t="s">
        <v>4356</v>
      </c>
      <c r="H181" s="38" t="s">
        <v>2785</v>
      </c>
      <c r="I181" s="39" t="s">
        <v>4357</v>
      </c>
      <c r="J181" s="38" t="s">
        <v>4358</v>
      </c>
      <c r="K181" s="38" t="s">
        <v>2489</v>
      </c>
      <c r="L181" s="40">
        <v>15.0</v>
      </c>
      <c r="M181" s="38" t="s">
        <v>1357</v>
      </c>
      <c r="N181" s="38" t="s">
        <v>1319</v>
      </c>
      <c r="O181" s="38" t="s">
        <v>1350</v>
      </c>
      <c r="P181" s="38" t="s">
        <v>1358</v>
      </c>
      <c r="Q181" s="38" t="s">
        <v>1322</v>
      </c>
    </row>
    <row r="182" ht="240.0" customHeight="1">
      <c r="A182" s="30">
        <v>178.0</v>
      </c>
      <c r="B182" s="30" t="s">
        <v>323</v>
      </c>
      <c r="C182" s="30" t="s">
        <v>4365</v>
      </c>
      <c r="D182" s="30" t="s">
        <v>324</v>
      </c>
      <c r="E182" s="30" t="s">
        <v>1917</v>
      </c>
      <c r="F182" s="30" t="s">
        <v>4368</v>
      </c>
      <c r="G182" s="30" t="s">
        <v>4376</v>
      </c>
      <c r="H182" s="30" t="s">
        <v>3122</v>
      </c>
      <c r="I182" s="34" t="s">
        <v>4379</v>
      </c>
      <c r="J182" s="30" t="s">
        <v>4395</v>
      </c>
      <c r="K182" s="30" t="s">
        <v>2082</v>
      </c>
      <c r="L182" s="35">
        <v>60.0</v>
      </c>
      <c r="M182" s="30" t="s">
        <v>4396</v>
      </c>
      <c r="N182" s="30" t="s">
        <v>4402</v>
      </c>
      <c r="O182" s="30" t="s">
        <v>1340</v>
      </c>
      <c r="P182" s="30" t="s">
        <v>4404</v>
      </c>
      <c r="Q182" s="30" t="s">
        <v>4406</v>
      </c>
    </row>
    <row r="183" ht="94.5" customHeight="1">
      <c r="A183" s="30">
        <v>179.0</v>
      </c>
      <c r="B183" s="30" t="s">
        <v>366</v>
      </c>
      <c r="C183" s="30" t="s">
        <v>4408</v>
      </c>
      <c r="D183" s="30" t="s">
        <v>367</v>
      </c>
      <c r="E183" s="30" t="s">
        <v>1917</v>
      </c>
      <c r="F183" s="30" t="s">
        <v>2333</v>
      </c>
      <c r="G183" s="30" t="s">
        <v>368</v>
      </c>
      <c r="H183" s="30" t="s">
        <v>2079</v>
      </c>
      <c r="I183" s="34" t="s">
        <v>4411</v>
      </c>
      <c r="J183" s="30" t="s">
        <v>372</v>
      </c>
      <c r="K183" s="30" t="s">
        <v>2082</v>
      </c>
      <c r="L183" s="35">
        <v>37.0</v>
      </c>
      <c r="M183" s="30" t="s">
        <v>1429</v>
      </c>
      <c r="N183" s="30" t="s">
        <v>2313</v>
      </c>
      <c r="O183" s="30" t="s">
        <v>1395</v>
      </c>
      <c r="P183" s="30" t="s">
        <v>4408</v>
      </c>
      <c r="Q183" s="30" t="s">
        <v>1353</v>
      </c>
    </row>
    <row r="184" ht="94.5" customHeight="1">
      <c r="A184" s="30">
        <v>180.0</v>
      </c>
      <c r="B184" s="30" t="s">
        <v>373</v>
      </c>
      <c r="C184" s="30" t="s">
        <v>4422</v>
      </c>
      <c r="D184" s="30" t="s">
        <v>374</v>
      </c>
      <c r="E184" s="30" t="s">
        <v>1917</v>
      </c>
      <c r="F184" s="30" t="s">
        <v>2122</v>
      </c>
      <c r="G184" s="30" t="s">
        <v>4423</v>
      </c>
      <c r="H184" s="30" t="s">
        <v>2079</v>
      </c>
      <c r="I184" s="34" t="s">
        <v>4424</v>
      </c>
      <c r="J184" s="30" t="s">
        <v>380</v>
      </c>
      <c r="K184" s="30" t="s">
        <v>2082</v>
      </c>
      <c r="L184" s="35">
        <v>37.0</v>
      </c>
      <c r="M184" s="30" t="s">
        <v>1429</v>
      </c>
      <c r="N184" s="30" t="s">
        <v>2619</v>
      </c>
      <c r="O184" s="30" t="s">
        <v>1395</v>
      </c>
      <c r="P184" s="30" t="s">
        <v>4422</v>
      </c>
      <c r="Q184" s="30" t="s">
        <v>1353</v>
      </c>
    </row>
    <row r="185" ht="94.5" customHeight="1">
      <c r="A185" s="30">
        <v>181.0</v>
      </c>
      <c r="B185" s="30" t="s">
        <v>381</v>
      </c>
      <c r="C185" s="30" t="s">
        <v>4428</v>
      </c>
      <c r="D185" s="30" t="s">
        <v>382</v>
      </c>
      <c r="E185" s="30" t="s">
        <v>1917</v>
      </c>
      <c r="F185" s="30" t="s">
        <v>4429</v>
      </c>
      <c r="G185" s="30" t="s">
        <v>383</v>
      </c>
      <c r="H185" s="30" t="s">
        <v>2079</v>
      </c>
      <c r="I185" s="34" t="s">
        <v>4431</v>
      </c>
      <c r="J185" s="30" t="s">
        <v>388</v>
      </c>
      <c r="K185" s="30" t="s">
        <v>2082</v>
      </c>
      <c r="L185" s="35">
        <v>37.0</v>
      </c>
      <c r="M185" s="30" t="s">
        <v>1429</v>
      </c>
      <c r="N185" s="30" t="s">
        <v>2313</v>
      </c>
      <c r="O185" s="30" t="s">
        <v>1395</v>
      </c>
      <c r="P185" s="30" t="s">
        <v>4436</v>
      </c>
      <c r="Q185" s="30" t="s">
        <v>4437</v>
      </c>
    </row>
    <row r="186" ht="94.5" customHeight="1">
      <c r="A186" s="38">
        <v>182.0</v>
      </c>
      <c r="B186" s="38" t="s">
        <v>1364</v>
      </c>
      <c r="C186" s="38" t="s">
        <v>4441</v>
      </c>
      <c r="D186" s="38" t="s">
        <v>1365</v>
      </c>
      <c r="E186" s="38" t="s">
        <v>2140</v>
      </c>
      <c r="F186" s="38" t="s">
        <v>2783</v>
      </c>
      <c r="G186" s="38" t="s">
        <v>4442</v>
      </c>
      <c r="H186" s="38" t="s">
        <v>4130</v>
      </c>
      <c r="I186" s="39" t="s">
        <v>4443</v>
      </c>
      <c r="J186" s="38" t="s">
        <v>1368</v>
      </c>
      <c r="K186" s="38" t="s">
        <v>2082</v>
      </c>
      <c r="L186" s="40">
        <v>12.0</v>
      </c>
      <c r="M186" s="38" t="s">
        <v>1370</v>
      </c>
      <c r="N186" s="38" t="s">
        <v>1371</v>
      </c>
      <c r="O186" s="38" t="s">
        <v>1290</v>
      </c>
      <c r="P186" s="38" t="s">
        <v>1373</v>
      </c>
      <c r="Q186" s="38" t="s">
        <v>1322</v>
      </c>
    </row>
    <row r="187" ht="94.5" customHeight="1">
      <c r="A187" s="30">
        <v>183.0</v>
      </c>
      <c r="B187" s="30" t="s">
        <v>812</v>
      </c>
      <c r="C187" s="30" t="s">
        <v>4447</v>
      </c>
      <c r="D187" s="30" t="s">
        <v>813</v>
      </c>
      <c r="E187" s="30" t="s">
        <v>1917</v>
      </c>
      <c r="F187" s="30" t="s">
        <v>2122</v>
      </c>
      <c r="G187" s="30" t="s">
        <v>4452</v>
      </c>
      <c r="H187" s="30" t="s">
        <v>2079</v>
      </c>
      <c r="I187" s="34" t="s">
        <v>4456</v>
      </c>
      <c r="J187" s="30" t="s">
        <v>1316</v>
      </c>
      <c r="K187" s="30" t="s">
        <v>2082</v>
      </c>
      <c r="L187" s="35">
        <v>34.0</v>
      </c>
      <c r="M187" s="30" t="s">
        <v>1349</v>
      </c>
      <c r="N187" s="30" t="s">
        <v>814</v>
      </c>
      <c r="O187" s="30" t="s">
        <v>1350</v>
      </c>
      <c r="P187" s="30" t="s">
        <v>1352</v>
      </c>
      <c r="Q187" s="30" t="s">
        <v>1353</v>
      </c>
    </row>
    <row r="188" ht="94.5" customHeight="1">
      <c r="A188" s="30">
        <v>184.0</v>
      </c>
      <c r="B188" s="30" t="s">
        <v>1499</v>
      </c>
      <c r="C188" s="30" t="s">
        <v>1514</v>
      </c>
      <c r="D188" s="30" t="s">
        <v>1500</v>
      </c>
      <c r="E188" s="30" t="s">
        <v>1917</v>
      </c>
      <c r="F188" s="30" t="s">
        <v>4461</v>
      </c>
      <c r="G188" s="30" t="s">
        <v>4462</v>
      </c>
      <c r="H188" s="30" t="s">
        <v>2079</v>
      </c>
      <c r="I188" s="34" t="s">
        <v>4464</v>
      </c>
      <c r="J188" s="30" t="s">
        <v>4468</v>
      </c>
      <c r="K188" s="30" t="s">
        <v>2082</v>
      </c>
      <c r="L188" s="35">
        <v>37.0</v>
      </c>
      <c r="M188" s="30" t="s">
        <v>1429</v>
      </c>
      <c r="N188" s="30" t="s">
        <v>1512</v>
      </c>
      <c r="O188" s="30" t="s">
        <v>1395</v>
      </c>
      <c r="P188" s="30" t="s">
        <v>1514</v>
      </c>
      <c r="Q188" s="30" t="s">
        <v>1353</v>
      </c>
    </row>
    <row r="189" ht="94.5" customHeight="1">
      <c r="A189" s="30">
        <v>185.0</v>
      </c>
      <c r="B189" s="30" t="s">
        <v>1530</v>
      </c>
      <c r="C189" s="30" t="s">
        <v>4475</v>
      </c>
      <c r="D189" s="30" t="s">
        <v>1531</v>
      </c>
      <c r="E189" s="30" t="s">
        <v>1917</v>
      </c>
      <c r="F189" s="30" t="s">
        <v>4477</v>
      </c>
      <c r="G189" s="30" t="s">
        <v>4480</v>
      </c>
      <c r="H189" s="30" t="s">
        <v>2079</v>
      </c>
      <c r="I189" s="34" t="s">
        <v>4482</v>
      </c>
      <c r="J189" s="30" t="s">
        <v>4486</v>
      </c>
      <c r="K189" s="30" t="s">
        <v>4487</v>
      </c>
      <c r="L189" s="35">
        <v>37.0</v>
      </c>
      <c r="M189" s="30" t="s">
        <v>1429</v>
      </c>
      <c r="N189" s="30" t="s">
        <v>1549</v>
      </c>
      <c r="O189" s="30" t="s">
        <v>1395</v>
      </c>
      <c r="P189" s="30" t="s">
        <v>1551</v>
      </c>
      <c r="Q189" s="30" t="s">
        <v>1353</v>
      </c>
    </row>
    <row r="190" ht="94.5" customHeight="1">
      <c r="A190" s="30">
        <v>186.0</v>
      </c>
      <c r="B190" s="30" t="s">
        <v>1515</v>
      </c>
      <c r="C190" s="30" t="s">
        <v>1529</v>
      </c>
      <c r="D190" s="30" t="s">
        <v>1516</v>
      </c>
      <c r="E190" s="30" t="s">
        <v>1917</v>
      </c>
      <c r="F190" s="30" t="s">
        <v>4492</v>
      </c>
      <c r="G190" s="30" t="s">
        <v>4496</v>
      </c>
      <c r="H190" s="30" t="s">
        <v>2079</v>
      </c>
      <c r="I190" s="34" t="s">
        <v>4498</v>
      </c>
      <c r="J190" s="30" t="s">
        <v>4501</v>
      </c>
      <c r="K190" s="30" t="s">
        <v>2082</v>
      </c>
      <c r="L190" s="35">
        <v>37.0</v>
      </c>
      <c r="M190" s="30" t="s">
        <v>1429</v>
      </c>
      <c r="N190" s="30" t="s">
        <v>1527</v>
      </c>
      <c r="O190" s="30" t="s">
        <v>1395</v>
      </c>
      <c r="P190" s="30" t="s">
        <v>1529</v>
      </c>
      <c r="Q190" s="30" t="s">
        <v>1353</v>
      </c>
    </row>
    <row r="191" ht="94.5" customHeight="1">
      <c r="A191" s="38">
        <v>187.0</v>
      </c>
      <c r="B191" s="38" t="s">
        <v>1375</v>
      </c>
      <c r="C191" s="38" t="s">
        <v>4505</v>
      </c>
      <c r="D191" s="38" t="s">
        <v>1376</v>
      </c>
      <c r="E191" s="38" t="s">
        <v>2140</v>
      </c>
      <c r="F191" s="38" t="s">
        <v>2783</v>
      </c>
      <c r="G191" s="38" t="s">
        <v>4508</v>
      </c>
      <c r="H191" s="38" t="s">
        <v>2785</v>
      </c>
      <c r="I191" s="39" t="s">
        <v>4510</v>
      </c>
      <c r="J191" s="38" t="s">
        <v>1379</v>
      </c>
      <c r="K191" s="38" t="s">
        <v>2082</v>
      </c>
      <c r="L191" s="40">
        <v>15.0</v>
      </c>
      <c r="M191" s="38" t="s">
        <v>1357</v>
      </c>
      <c r="N191" s="38" t="s">
        <v>1381</v>
      </c>
      <c r="O191" s="38" t="s">
        <v>1350</v>
      </c>
      <c r="P191" s="38" t="s">
        <v>1382</v>
      </c>
      <c r="Q191" s="38" t="s">
        <v>1322</v>
      </c>
    </row>
    <row r="192" ht="94.5" customHeight="1">
      <c r="A192" s="30">
        <v>188.0</v>
      </c>
      <c r="B192" s="30" t="s">
        <v>3494</v>
      </c>
      <c r="C192" s="30" t="s">
        <v>4513</v>
      </c>
      <c r="D192" s="30" t="s">
        <v>3495</v>
      </c>
      <c r="E192" s="30" t="s">
        <v>1917</v>
      </c>
      <c r="F192" s="30" t="s">
        <v>2076</v>
      </c>
      <c r="G192" s="30" t="s">
        <v>1921</v>
      </c>
      <c r="H192" s="30" t="s">
        <v>2079</v>
      </c>
      <c r="I192" s="34" t="s">
        <v>4515</v>
      </c>
      <c r="J192" s="30" t="s">
        <v>3501</v>
      </c>
      <c r="K192" s="30" t="s">
        <v>2082</v>
      </c>
      <c r="L192" s="35">
        <v>42.0</v>
      </c>
      <c r="M192" s="30" t="s">
        <v>2202</v>
      </c>
      <c r="N192" s="30" t="s">
        <v>2084</v>
      </c>
      <c r="O192" s="30" t="s">
        <v>1320</v>
      </c>
      <c r="P192" s="30" t="s">
        <v>3512</v>
      </c>
      <c r="Q192" s="30" t="s">
        <v>2207</v>
      </c>
    </row>
    <row r="193" ht="94.5" customHeight="1">
      <c r="A193" s="30">
        <v>189.0</v>
      </c>
      <c r="B193" s="30" t="s">
        <v>4519</v>
      </c>
      <c r="C193" s="30" t="s">
        <v>4520</v>
      </c>
      <c r="D193" s="30" t="s">
        <v>4521</v>
      </c>
      <c r="E193" s="30" t="s">
        <v>1917</v>
      </c>
      <c r="F193" s="30" t="s">
        <v>2076</v>
      </c>
      <c r="G193" s="30" t="s">
        <v>1921</v>
      </c>
      <c r="H193" s="30" t="s">
        <v>2079</v>
      </c>
      <c r="I193" s="34" t="s">
        <v>4522</v>
      </c>
      <c r="J193" s="30" t="s">
        <v>4523</v>
      </c>
      <c r="K193" s="30" t="s">
        <v>2082</v>
      </c>
      <c r="L193" s="35">
        <v>34.0</v>
      </c>
      <c r="M193" s="30" t="s">
        <v>1349</v>
      </c>
      <c r="N193" s="30" t="s">
        <v>2084</v>
      </c>
      <c r="O193" s="30" t="s">
        <v>1350</v>
      </c>
      <c r="P193" s="30" t="s">
        <v>4526</v>
      </c>
      <c r="Q193" s="30" t="s">
        <v>2086</v>
      </c>
    </row>
    <row r="194" ht="94.5" customHeight="1">
      <c r="A194" s="30">
        <v>190.0</v>
      </c>
      <c r="B194" s="30" t="s">
        <v>4527</v>
      </c>
      <c r="C194" s="30" t="s">
        <v>4528</v>
      </c>
      <c r="D194" s="30" t="s">
        <v>4529</v>
      </c>
      <c r="E194" s="30" t="s">
        <v>1917</v>
      </c>
      <c r="F194" s="30" t="s">
        <v>2076</v>
      </c>
      <c r="G194" s="30" t="s">
        <v>1921</v>
      </c>
      <c r="H194" s="30" t="s">
        <v>2079</v>
      </c>
      <c r="I194" s="34" t="s">
        <v>4531</v>
      </c>
      <c r="J194" s="30" t="s">
        <v>4534</v>
      </c>
      <c r="K194" s="30" t="s">
        <v>2082</v>
      </c>
      <c r="L194" s="35">
        <v>34.0</v>
      </c>
      <c r="M194" s="30" t="s">
        <v>1349</v>
      </c>
      <c r="N194" s="30" t="s">
        <v>2084</v>
      </c>
      <c r="O194" s="30" t="s">
        <v>1350</v>
      </c>
      <c r="P194" s="30" t="s">
        <v>4536</v>
      </c>
      <c r="Q194" s="30" t="s">
        <v>2086</v>
      </c>
    </row>
    <row r="195" ht="94.5" customHeight="1">
      <c r="A195" s="30">
        <v>191.0</v>
      </c>
      <c r="B195" s="30" t="s">
        <v>4537</v>
      </c>
      <c r="C195" s="30" t="s">
        <v>4538</v>
      </c>
      <c r="D195" s="30" t="s">
        <v>4539</v>
      </c>
      <c r="E195" s="30" t="s">
        <v>1917</v>
      </c>
      <c r="F195" s="30" t="s">
        <v>4542</v>
      </c>
      <c r="G195" s="30" t="s">
        <v>4548</v>
      </c>
      <c r="H195" s="30" t="s">
        <v>2079</v>
      </c>
      <c r="I195" s="34" t="s">
        <v>4549</v>
      </c>
      <c r="J195" s="30" t="s">
        <v>4550</v>
      </c>
      <c r="K195" s="30" t="s">
        <v>4551</v>
      </c>
      <c r="L195" s="35">
        <v>34.0</v>
      </c>
      <c r="M195" s="30" t="s">
        <v>1349</v>
      </c>
      <c r="N195" s="30" t="s">
        <v>2084</v>
      </c>
      <c r="O195" s="30" t="s">
        <v>1350</v>
      </c>
      <c r="P195" s="30" t="s">
        <v>4538</v>
      </c>
      <c r="Q195" s="30" t="s">
        <v>1353</v>
      </c>
    </row>
    <row r="196" ht="94.5" customHeight="1">
      <c r="A196" s="30">
        <v>192.0</v>
      </c>
      <c r="B196" s="30" t="s">
        <v>3514</v>
      </c>
      <c r="C196" s="30" t="s">
        <v>4555</v>
      </c>
      <c r="D196" s="30" t="s">
        <v>3516</v>
      </c>
      <c r="E196" s="30" t="s">
        <v>1917</v>
      </c>
      <c r="F196" s="30" t="s">
        <v>2076</v>
      </c>
      <c r="G196" s="30" t="s">
        <v>1921</v>
      </c>
      <c r="H196" s="30" t="s">
        <v>2079</v>
      </c>
      <c r="I196" s="34" t="s">
        <v>4557</v>
      </c>
      <c r="J196" s="30" t="s">
        <v>4561</v>
      </c>
      <c r="K196" s="30" t="s">
        <v>2082</v>
      </c>
      <c r="L196" s="35">
        <v>42.0</v>
      </c>
      <c r="M196" s="30" t="s">
        <v>2202</v>
      </c>
      <c r="N196" s="30" t="s">
        <v>2084</v>
      </c>
      <c r="O196" s="30" t="s">
        <v>1320</v>
      </c>
      <c r="P196" s="30" t="s">
        <v>3535</v>
      </c>
      <c r="Q196" s="30" t="s">
        <v>2207</v>
      </c>
    </row>
    <row r="197" ht="94.5" customHeight="1">
      <c r="A197" s="30">
        <v>193.0</v>
      </c>
      <c r="B197" s="30" t="s">
        <v>3536</v>
      </c>
      <c r="C197" s="30" t="s">
        <v>4568</v>
      </c>
      <c r="D197" s="30" t="s">
        <v>3539</v>
      </c>
      <c r="E197" s="30" t="s">
        <v>1917</v>
      </c>
      <c r="F197" s="30" t="s">
        <v>2122</v>
      </c>
      <c r="G197" s="30" t="s">
        <v>4569</v>
      </c>
      <c r="H197" s="30" t="s">
        <v>2079</v>
      </c>
      <c r="I197" s="34" t="s">
        <v>4571</v>
      </c>
      <c r="J197" s="30" t="s">
        <v>4572</v>
      </c>
      <c r="K197" s="30" t="s">
        <v>2082</v>
      </c>
      <c r="L197" s="35">
        <v>42.0</v>
      </c>
      <c r="M197" s="30" t="s">
        <v>2202</v>
      </c>
      <c r="N197" s="30" t="s">
        <v>2084</v>
      </c>
      <c r="O197" s="30" t="s">
        <v>1320</v>
      </c>
      <c r="P197" s="30" t="s">
        <v>3560</v>
      </c>
      <c r="Q197" s="30" t="s">
        <v>1353</v>
      </c>
    </row>
    <row r="198" ht="94.5" customHeight="1">
      <c r="A198" s="30">
        <v>194.0</v>
      </c>
      <c r="B198" s="30" t="s">
        <v>4573</v>
      </c>
      <c r="C198" s="30" t="s">
        <v>4575</v>
      </c>
      <c r="D198" s="30" t="s">
        <v>4576</v>
      </c>
      <c r="E198" s="30" t="s">
        <v>1917</v>
      </c>
      <c r="F198" s="30" t="s">
        <v>2076</v>
      </c>
      <c r="G198" s="30" t="s">
        <v>1921</v>
      </c>
      <c r="H198" s="30" t="s">
        <v>2079</v>
      </c>
      <c r="I198" s="34" t="s">
        <v>4577</v>
      </c>
      <c r="J198" s="30" t="s">
        <v>4578</v>
      </c>
      <c r="K198" s="30" t="s">
        <v>2082</v>
      </c>
      <c r="L198" s="35">
        <v>34.0</v>
      </c>
      <c r="M198" s="30" t="s">
        <v>1349</v>
      </c>
      <c r="N198" s="30" t="s">
        <v>2084</v>
      </c>
      <c r="O198" s="30" t="s">
        <v>1350</v>
      </c>
      <c r="P198" s="30" t="s">
        <v>4579</v>
      </c>
      <c r="Q198" s="30" t="s">
        <v>2086</v>
      </c>
    </row>
    <row r="199" ht="94.5" customHeight="1">
      <c r="A199" s="30">
        <v>195.0</v>
      </c>
      <c r="B199" s="30" t="s">
        <v>3562</v>
      </c>
      <c r="C199" s="30" t="s">
        <v>4580</v>
      </c>
      <c r="D199" s="30" t="s">
        <v>3563</v>
      </c>
      <c r="E199" s="30" t="s">
        <v>1917</v>
      </c>
      <c r="F199" s="30" t="s">
        <v>2076</v>
      </c>
      <c r="G199" s="30" t="s">
        <v>1921</v>
      </c>
      <c r="H199" s="30" t="s">
        <v>2079</v>
      </c>
      <c r="I199" s="34" t="s">
        <v>4584</v>
      </c>
      <c r="J199" s="30" t="s">
        <v>3569</v>
      </c>
      <c r="K199" s="30" t="s">
        <v>2082</v>
      </c>
      <c r="L199" s="35">
        <v>42.0</v>
      </c>
      <c r="M199" s="30" t="s">
        <v>2202</v>
      </c>
      <c r="N199" s="30" t="s">
        <v>2084</v>
      </c>
      <c r="O199" s="30" t="s">
        <v>1320</v>
      </c>
      <c r="P199" s="30" t="s">
        <v>3582</v>
      </c>
      <c r="Q199" s="30" t="s">
        <v>2207</v>
      </c>
    </row>
    <row r="200" ht="94.5" customHeight="1">
      <c r="A200" s="30">
        <v>196.0</v>
      </c>
      <c r="B200" s="30" t="s">
        <v>3584</v>
      </c>
      <c r="C200" s="30" t="s">
        <v>4585</v>
      </c>
      <c r="D200" s="30" t="s">
        <v>3585</v>
      </c>
      <c r="E200" s="30" t="s">
        <v>1917</v>
      </c>
      <c r="F200" s="30" t="s">
        <v>2076</v>
      </c>
      <c r="G200" s="30" t="s">
        <v>1921</v>
      </c>
      <c r="H200" s="30" t="s">
        <v>2079</v>
      </c>
      <c r="I200" s="34" t="s">
        <v>4586</v>
      </c>
      <c r="J200" s="30" t="s">
        <v>3592</v>
      </c>
      <c r="K200" s="30" t="s">
        <v>2082</v>
      </c>
      <c r="L200" s="35">
        <v>42.0</v>
      </c>
      <c r="M200" s="30" t="s">
        <v>2202</v>
      </c>
      <c r="N200" s="30" t="s">
        <v>2084</v>
      </c>
      <c r="O200" s="30" t="s">
        <v>1320</v>
      </c>
      <c r="P200" s="30" t="s">
        <v>3600</v>
      </c>
      <c r="Q200" s="30" t="s">
        <v>2207</v>
      </c>
    </row>
    <row r="201" ht="94.5" customHeight="1">
      <c r="A201" s="30">
        <v>197.0</v>
      </c>
      <c r="B201" s="30" t="s">
        <v>4589</v>
      </c>
      <c r="C201" s="30" t="s">
        <v>4591</v>
      </c>
      <c r="D201" s="30" t="s">
        <v>4592</v>
      </c>
      <c r="E201" s="30" t="s">
        <v>1917</v>
      </c>
      <c r="F201" s="30" t="s">
        <v>2076</v>
      </c>
      <c r="G201" s="30" t="s">
        <v>1921</v>
      </c>
      <c r="H201" s="30" t="s">
        <v>2079</v>
      </c>
      <c r="I201" s="34" t="s">
        <v>4594</v>
      </c>
      <c r="J201" s="30" t="s">
        <v>4595</v>
      </c>
      <c r="K201" s="30" t="s">
        <v>2082</v>
      </c>
      <c r="L201" s="35">
        <v>34.0</v>
      </c>
      <c r="M201" s="30" t="s">
        <v>1349</v>
      </c>
      <c r="N201" s="30" t="s">
        <v>2084</v>
      </c>
      <c r="O201" s="30" t="s">
        <v>1350</v>
      </c>
      <c r="P201" s="30" t="s">
        <v>4598</v>
      </c>
      <c r="Q201" s="30" t="s">
        <v>2086</v>
      </c>
    </row>
    <row r="202" ht="94.5" customHeight="1">
      <c r="A202" s="30">
        <v>198.0</v>
      </c>
      <c r="B202" s="30" t="s">
        <v>4599</v>
      </c>
      <c r="C202" s="30" t="s">
        <v>4601</v>
      </c>
      <c r="D202" s="30" t="s">
        <v>4602</v>
      </c>
      <c r="E202" s="30" t="s">
        <v>1917</v>
      </c>
      <c r="F202" s="30" t="s">
        <v>2122</v>
      </c>
      <c r="G202" s="30" t="s">
        <v>1921</v>
      </c>
      <c r="H202" s="30" t="s">
        <v>2079</v>
      </c>
      <c r="I202" s="34" t="s">
        <v>4603</v>
      </c>
      <c r="J202" s="30" t="s">
        <v>4604</v>
      </c>
      <c r="K202" s="30" t="s">
        <v>2082</v>
      </c>
      <c r="L202" s="35">
        <v>34.0</v>
      </c>
      <c r="M202" s="30" t="s">
        <v>1349</v>
      </c>
      <c r="N202" s="30" t="s">
        <v>2084</v>
      </c>
      <c r="O202" s="30" t="s">
        <v>1350</v>
      </c>
      <c r="P202" s="30" t="s">
        <v>4605</v>
      </c>
      <c r="Q202" s="30" t="s">
        <v>2086</v>
      </c>
    </row>
    <row r="203" ht="94.5" customHeight="1">
      <c r="A203" s="30">
        <v>199.0</v>
      </c>
      <c r="B203" s="30" t="s">
        <v>4606</v>
      </c>
      <c r="C203" s="30" t="s">
        <v>4609</v>
      </c>
      <c r="D203" s="30" t="s">
        <v>4610</v>
      </c>
      <c r="E203" s="30" t="s">
        <v>1917</v>
      </c>
      <c r="F203" s="30" t="s">
        <v>2076</v>
      </c>
      <c r="G203" s="30" t="s">
        <v>1921</v>
      </c>
      <c r="H203" s="30" t="s">
        <v>2079</v>
      </c>
      <c r="I203" s="34" t="s">
        <v>4611</v>
      </c>
      <c r="J203" s="30" t="s">
        <v>4613</v>
      </c>
      <c r="K203" s="30" t="s">
        <v>2082</v>
      </c>
      <c r="L203" s="35">
        <v>34.0</v>
      </c>
      <c r="M203" s="30" t="s">
        <v>1349</v>
      </c>
      <c r="N203" s="30" t="s">
        <v>2084</v>
      </c>
      <c r="O203" s="30" t="s">
        <v>1350</v>
      </c>
      <c r="P203" s="30" t="s">
        <v>4616</v>
      </c>
      <c r="Q203" s="30" t="s">
        <v>2086</v>
      </c>
    </row>
    <row r="204" ht="94.5" customHeight="1">
      <c r="A204" s="30">
        <v>200.0</v>
      </c>
      <c r="B204" s="30" t="s">
        <v>4617</v>
      </c>
      <c r="C204" s="30" t="s">
        <v>4619</v>
      </c>
      <c r="D204" s="30" t="s">
        <v>4620</v>
      </c>
      <c r="E204" s="30" t="s">
        <v>1917</v>
      </c>
      <c r="F204" s="30" t="s">
        <v>2122</v>
      </c>
      <c r="G204" s="30" t="s">
        <v>1921</v>
      </c>
      <c r="H204" s="30" t="s">
        <v>2079</v>
      </c>
      <c r="I204" s="34" t="s">
        <v>4621</v>
      </c>
      <c r="J204" s="30" t="s">
        <v>4624</v>
      </c>
      <c r="K204" s="30" t="s">
        <v>2082</v>
      </c>
      <c r="L204" s="35">
        <v>34.0</v>
      </c>
      <c r="M204" s="30" t="s">
        <v>1349</v>
      </c>
      <c r="N204" s="30" t="s">
        <v>2084</v>
      </c>
      <c r="O204" s="30" t="s">
        <v>1350</v>
      </c>
      <c r="P204" s="30" t="s">
        <v>4626</v>
      </c>
      <c r="Q204" s="30" t="s">
        <v>2086</v>
      </c>
    </row>
    <row r="205" ht="94.5" customHeight="1">
      <c r="A205" s="30">
        <v>201.0</v>
      </c>
      <c r="B205" s="30" t="s">
        <v>3603</v>
      </c>
      <c r="C205" s="30" t="s">
        <v>4628</v>
      </c>
      <c r="D205" s="30" t="s">
        <v>3604</v>
      </c>
      <c r="E205" s="30" t="s">
        <v>1917</v>
      </c>
      <c r="F205" s="30" t="s">
        <v>2076</v>
      </c>
      <c r="G205" s="30" t="s">
        <v>1921</v>
      </c>
      <c r="H205" s="30" t="s">
        <v>2079</v>
      </c>
      <c r="I205" s="34" t="s">
        <v>4629</v>
      </c>
      <c r="J205" s="30" t="s">
        <v>4633</v>
      </c>
      <c r="K205" s="30" t="s">
        <v>2082</v>
      </c>
      <c r="L205" s="35">
        <v>42.0</v>
      </c>
      <c r="M205" s="30" t="s">
        <v>2202</v>
      </c>
      <c r="N205" s="30" t="s">
        <v>2084</v>
      </c>
      <c r="O205" s="30" t="s">
        <v>1320</v>
      </c>
      <c r="P205" s="30" t="s">
        <v>3617</v>
      </c>
      <c r="Q205" s="30" t="s">
        <v>2207</v>
      </c>
    </row>
    <row r="206" ht="94.5" customHeight="1">
      <c r="A206" s="30">
        <v>202.0</v>
      </c>
      <c r="B206" s="30" t="s">
        <v>3618</v>
      </c>
      <c r="C206" s="30" t="s">
        <v>4635</v>
      </c>
      <c r="D206" s="30" t="s">
        <v>3619</v>
      </c>
      <c r="E206" s="30" t="s">
        <v>1917</v>
      </c>
      <c r="F206" s="30" t="s">
        <v>2076</v>
      </c>
      <c r="G206" s="30" t="s">
        <v>1921</v>
      </c>
      <c r="H206" s="30" t="s">
        <v>2079</v>
      </c>
      <c r="I206" s="34" t="s">
        <v>4638</v>
      </c>
      <c r="J206" s="30" t="s">
        <v>4640</v>
      </c>
      <c r="K206" s="30" t="s">
        <v>2082</v>
      </c>
      <c r="L206" s="35">
        <v>42.0</v>
      </c>
      <c r="M206" s="30" t="s">
        <v>2202</v>
      </c>
      <c r="N206" s="30" t="s">
        <v>2084</v>
      </c>
      <c r="O206" s="30" t="s">
        <v>1320</v>
      </c>
      <c r="P206" s="30" t="s">
        <v>3633</v>
      </c>
      <c r="Q206" s="30" t="s">
        <v>2207</v>
      </c>
    </row>
    <row r="207" ht="94.5" customHeight="1">
      <c r="A207" s="30">
        <v>203.0</v>
      </c>
      <c r="B207" s="30" t="s">
        <v>4644</v>
      </c>
      <c r="C207" s="30" t="s">
        <v>4647</v>
      </c>
      <c r="D207" s="30" t="s">
        <v>4649</v>
      </c>
      <c r="E207" s="30" t="s">
        <v>1917</v>
      </c>
      <c r="F207" s="30" t="s">
        <v>2076</v>
      </c>
      <c r="G207" s="30" t="s">
        <v>1921</v>
      </c>
      <c r="H207" s="30" t="s">
        <v>2079</v>
      </c>
      <c r="I207" s="34" t="s">
        <v>4652</v>
      </c>
      <c r="J207" s="30" t="s">
        <v>4654</v>
      </c>
      <c r="K207" s="30" t="s">
        <v>2082</v>
      </c>
      <c r="L207" s="35">
        <v>34.0</v>
      </c>
      <c r="M207" s="30" t="s">
        <v>1349</v>
      </c>
      <c r="N207" s="30" t="s">
        <v>2084</v>
      </c>
      <c r="O207" s="30" t="s">
        <v>1350</v>
      </c>
      <c r="P207" s="30" t="s">
        <v>4655</v>
      </c>
      <c r="Q207" s="30" t="s">
        <v>2086</v>
      </c>
    </row>
    <row r="208" ht="94.5" customHeight="1">
      <c r="A208" s="30">
        <v>204.0</v>
      </c>
      <c r="B208" s="30" t="s">
        <v>3634</v>
      </c>
      <c r="C208" s="30" t="s">
        <v>4656</v>
      </c>
      <c r="D208" s="30" t="s">
        <v>3636</v>
      </c>
      <c r="E208" s="30" t="s">
        <v>1917</v>
      </c>
      <c r="F208" s="30" t="s">
        <v>2076</v>
      </c>
      <c r="G208" s="30" t="s">
        <v>1921</v>
      </c>
      <c r="H208" s="30" t="s">
        <v>2079</v>
      </c>
      <c r="I208" s="34" t="s">
        <v>4657</v>
      </c>
      <c r="J208" s="30" t="s">
        <v>4658</v>
      </c>
      <c r="K208" s="30" t="s">
        <v>2082</v>
      </c>
      <c r="L208" s="35">
        <v>42.0</v>
      </c>
      <c r="M208" s="30" t="s">
        <v>2202</v>
      </c>
      <c r="N208" s="30" t="s">
        <v>2084</v>
      </c>
      <c r="O208" s="30" t="s">
        <v>1320</v>
      </c>
      <c r="P208" s="30" t="s">
        <v>3653</v>
      </c>
      <c r="Q208" s="30" t="s">
        <v>2207</v>
      </c>
    </row>
    <row r="209" ht="94.5" customHeight="1">
      <c r="A209" s="30">
        <v>205.0</v>
      </c>
      <c r="B209" s="30" t="s">
        <v>4660</v>
      </c>
      <c r="C209" s="30" t="s">
        <v>4661</v>
      </c>
      <c r="D209" s="30" t="s">
        <v>4662</v>
      </c>
      <c r="E209" s="30" t="s">
        <v>1917</v>
      </c>
      <c r="F209" s="30" t="s">
        <v>2076</v>
      </c>
      <c r="G209" s="30" t="s">
        <v>1921</v>
      </c>
      <c r="H209" s="30" t="s">
        <v>2079</v>
      </c>
      <c r="I209" s="34" t="s">
        <v>4664</v>
      </c>
      <c r="J209" s="30" t="s">
        <v>4624</v>
      </c>
      <c r="K209" s="30" t="s">
        <v>2082</v>
      </c>
      <c r="L209" s="35">
        <v>34.0</v>
      </c>
      <c r="M209" s="30" t="s">
        <v>1349</v>
      </c>
      <c r="N209" s="30" t="s">
        <v>2084</v>
      </c>
      <c r="O209" s="30" t="s">
        <v>1350</v>
      </c>
      <c r="P209" s="30" t="s">
        <v>4672</v>
      </c>
      <c r="Q209" s="30" t="s">
        <v>2086</v>
      </c>
    </row>
    <row r="210" ht="94.5" customHeight="1">
      <c r="A210" s="30">
        <v>206.0</v>
      </c>
      <c r="B210" s="30" t="s">
        <v>3654</v>
      </c>
      <c r="C210" s="30" t="s">
        <v>4673</v>
      </c>
      <c r="D210" s="30" t="s">
        <v>3655</v>
      </c>
      <c r="E210" s="30" t="s">
        <v>1917</v>
      </c>
      <c r="F210" s="30" t="s">
        <v>4674</v>
      </c>
      <c r="G210" s="30" t="s">
        <v>4675</v>
      </c>
      <c r="H210" s="30" t="s">
        <v>2079</v>
      </c>
      <c r="I210" s="34" t="s">
        <v>4677</v>
      </c>
      <c r="J210" s="30" t="s">
        <v>4679</v>
      </c>
      <c r="K210" s="30" t="s">
        <v>2082</v>
      </c>
      <c r="L210" s="35">
        <v>42.0</v>
      </c>
      <c r="M210" s="30" t="s">
        <v>2202</v>
      </c>
      <c r="N210" s="30" t="s">
        <v>2084</v>
      </c>
      <c r="O210" s="30" t="s">
        <v>1320</v>
      </c>
      <c r="P210" s="30" t="s">
        <v>3688</v>
      </c>
      <c r="Q210" s="30" t="s">
        <v>2207</v>
      </c>
    </row>
    <row r="211" ht="94.5" customHeight="1">
      <c r="A211" s="30">
        <v>207.0</v>
      </c>
      <c r="B211" s="30" t="s">
        <v>4681</v>
      </c>
      <c r="C211" s="30" t="s">
        <v>4684</v>
      </c>
      <c r="D211" s="30" t="s">
        <v>4685</v>
      </c>
      <c r="E211" s="30" t="s">
        <v>1917</v>
      </c>
      <c r="F211" s="30" t="s">
        <v>2873</v>
      </c>
      <c r="G211" s="30" t="s">
        <v>4689</v>
      </c>
      <c r="H211" s="30" t="s">
        <v>2079</v>
      </c>
      <c r="I211" s="34" t="s">
        <v>4691</v>
      </c>
      <c r="J211" s="30" t="s">
        <v>4693</v>
      </c>
      <c r="K211" s="30" t="s">
        <v>2082</v>
      </c>
      <c r="L211" s="35">
        <v>34.0</v>
      </c>
      <c r="M211" s="30" t="s">
        <v>1349</v>
      </c>
      <c r="N211" s="30" t="s">
        <v>2084</v>
      </c>
      <c r="O211" s="30" t="s">
        <v>1350</v>
      </c>
      <c r="P211" s="30" t="s">
        <v>4684</v>
      </c>
      <c r="Q211" s="30" t="s">
        <v>1353</v>
      </c>
    </row>
    <row r="212" ht="94.5" customHeight="1">
      <c r="A212" s="30">
        <v>208.0</v>
      </c>
      <c r="B212" s="30" t="s">
        <v>3690</v>
      </c>
      <c r="C212" s="30" t="s">
        <v>4697</v>
      </c>
      <c r="D212" s="30" t="s">
        <v>3692</v>
      </c>
      <c r="E212" s="30" t="s">
        <v>1917</v>
      </c>
      <c r="F212" s="30" t="s">
        <v>4698</v>
      </c>
      <c r="G212" s="30" t="s">
        <v>4700</v>
      </c>
      <c r="H212" s="30" t="s">
        <v>2079</v>
      </c>
      <c r="I212" s="34" t="s">
        <v>4704</v>
      </c>
      <c r="J212" s="30" t="s">
        <v>4705</v>
      </c>
      <c r="K212" s="30" t="s">
        <v>2082</v>
      </c>
      <c r="L212" s="35">
        <v>42.0</v>
      </c>
      <c r="M212" s="30" t="s">
        <v>2202</v>
      </c>
      <c r="N212" s="30" t="s">
        <v>2084</v>
      </c>
      <c r="O212" s="30" t="s">
        <v>1320</v>
      </c>
      <c r="P212" s="30" t="s">
        <v>3713</v>
      </c>
      <c r="Q212" s="30" t="s">
        <v>1353</v>
      </c>
    </row>
    <row r="213" ht="94.5" customHeight="1">
      <c r="A213" s="30">
        <v>209.0</v>
      </c>
      <c r="B213" s="30" t="s">
        <v>3715</v>
      </c>
      <c r="C213" s="30" t="s">
        <v>4708</v>
      </c>
      <c r="D213" s="30" t="s">
        <v>3717</v>
      </c>
      <c r="E213" s="30" t="s">
        <v>1917</v>
      </c>
      <c r="F213" s="30" t="s">
        <v>2076</v>
      </c>
      <c r="G213" s="30" t="s">
        <v>1921</v>
      </c>
      <c r="H213" s="30" t="s">
        <v>2079</v>
      </c>
      <c r="I213" s="34" t="s">
        <v>4712</v>
      </c>
      <c r="J213" s="30" t="s">
        <v>4714</v>
      </c>
      <c r="K213" s="30" t="s">
        <v>2082</v>
      </c>
      <c r="L213" s="35">
        <v>42.0</v>
      </c>
      <c r="M213" s="30" t="s">
        <v>2202</v>
      </c>
      <c r="N213" s="30" t="s">
        <v>2084</v>
      </c>
      <c r="O213" s="30" t="s">
        <v>1320</v>
      </c>
      <c r="P213" s="30" t="s">
        <v>3746</v>
      </c>
      <c r="Q213" s="30" t="s">
        <v>2207</v>
      </c>
    </row>
    <row r="214" ht="94.5" customHeight="1">
      <c r="A214" s="30">
        <v>210.0</v>
      </c>
      <c r="B214" s="30" t="s">
        <v>3748</v>
      </c>
      <c r="C214" s="30" t="s">
        <v>4716</v>
      </c>
      <c r="D214" s="30" t="s">
        <v>3749</v>
      </c>
      <c r="E214" s="30" t="s">
        <v>1917</v>
      </c>
      <c r="F214" s="30" t="s">
        <v>2076</v>
      </c>
      <c r="G214" s="30" t="s">
        <v>1921</v>
      </c>
      <c r="H214" s="30" t="s">
        <v>2079</v>
      </c>
      <c r="I214" s="34" t="s">
        <v>4718</v>
      </c>
      <c r="J214" s="30" t="s">
        <v>4724</v>
      </c>
      <c r="K214" s="30" t="s">
        <v>2082</v>
      </c>
      <c r="L214" s="35">
        <v>42.0</v>
      </c>
      <c r="M214" s="30" t="s">
        <v>2202</v>
      </c>
      <c r="N214" s="30" t="s">
        <v>2084</v>
      </c>
      <c r="O214" s="30" t="s">
        <v>1320</v>
      </c>
      <c r="P214" s="30" t="s">
        <v>3775</v>
      </c>
      <c r="Q214" s="30" t="s">
        <v>2207</v>
      </c>
    </row>
    <row r="215" ht="94.5" customHeight="1">
      <c r="A215" s="30">
        <v>211.0</v>
      </c>
      <c r="B215" s="30" t="s">
        <v>3777</v>
      </c>
      <c r="C215" s="30" t="s">
        <v>4729</v>
      </c>
      <c r="D215" s="30" t="s">
        <v>3779</v>
      </c>
      <c r="E215" s="30" t="s">
        <v>1917</v>
      </c>
      <c r="F215" s="30" t="s">
        <v>2076</v>
      </c>
      <c r="G215" s="30" t="s">
        <v>1921</v>
      </c>
      <c r="H215" s="30" t="s">
        <v>2079</v>
      </c>
      <c r="I215" s="34" t="s">
        <v>4734</v>
      </c>
      <c r="J215" s="30" t="s">
        <v>3786</v>
      </c>
      <c r="K215" s="30" t="s">
        <v>2082</v>
      </c>
      <c r="L215" s="35">
        <v>42.0</v>
      </c>
      <c r="M215" s="30" t="s">
        <v>2202</v>
      </c>
      <c r="N215" s="30" t="s">
        <v>2084</v>
      </c>
      <c r="O215" s="30" t="s">
        <v>1320</v>
      </c>
      <c r="P215" s="30" t="s">
        <v>3804</v>
      </c>
      <c r="Q215" s="30" t="s">
        <v>2207</v>
      </c>
    </row>
    <row r="216" ht="94.5" customHeight="1">
      <c r="A216" s="30">
        <v>212.0</v>
      </c>
      <c r="B216" s="30" t="s">
        <v>3806</v>
      </c>
      <c r="C216" s="30" t="s">
        <v>3838</v>
      </c>
      <c r="D216" s="30" t="s">
        <v>3809</v>
      </c>
      <c r="E216" s="30" t="s">
        <v>1917</v>
      </c>
      <c r="F216" s="30" t="s">
        <v>4743</v>
      </c>
      <c r="G216" s="30" t="s">
        <v>4746</v>
      </c>
      <c r="H216" s="30" t="s">
        <v>2079</v>
      </c>
      <c r="I216" s="34" t="s">
        <v>4750</v>
      </c>
      <c r="J216" s="30" t="s">
        <v>4751</v>
      </c>
      <c r="K216" s="30" t="s">
        <v>2082</v>
      </c>
      <c r="L216" s="35">
        <v>42.0</v>
      </c>
      <c r="M216" s="30" t="s">
        <v>2202</v>
      </c>
      <c r="N216" s="30" t="s">
        <v>2084</v>
      </c>
      <c r="O216" s="30" t="s">
        <v>1320</v>
      </c>
      <c r="P216" s="30" t="s">
        <v>3838</v>
      </c>
      <c r="Q216" s="30" t="s">
        <v>1353</v>
      </c>
    </row>
    <row r="217" ht="94.5" customHeight="1">
      <c r="A217" s="30">
        <v>213.0</v>
      </c>
      <c r="B217" s="30" t="s">
        <v>4755</v>
      </c>
      <c r="C217" s="30" t="s">
        <v>4759</v>
      </c>
      <c r="D217" s="30" t="s">
        <v>4761</v>
      </c>
      <c r="E217" s="30" t="s">
        <v>1917</v>
      </c>
      <c r="F217" s="30" t="s">
        <v>2122</v>
      </c>
      <c r="G217" s="30" t="s">
        <v>1921</v>
      </c>
      <c r="H217" s="30" t="s">
        <v>2079</v>
      </c>
      <c r="I217" s="34" t="s">
        <v>4763</v>
      </c>
      <c r="J217" s="30" t="s">
        <v>4764</v>
      </c>
      <c r="K217" s="30" t="s">
        <v>2082</v>
      </c>
      <c r="L217" s="35">
        <v>34.0</v>
      </c>
      <c r="M217" s="30" t="s">
        <v>1349</v>
      </c>
      <c r="N217" s="30" t="s">
        <v>2084</v>
      </c>
      <c r="O217" s="30" t="s">
        <v>1350</v>
      </c>
      <c r="P217" s="30" t="s">
        <v>4765</v>
      </c>
      <c r="Q217" s="30" t="s">
        <v>2086</v>
      </c>
    </row>
    <row r="218" ht="94.5" customHeight="1">
      <c r="A218" s="30">
        <v>214.0</v>
      </c>
      <c r="B218" s="30" t="s">
        <v>4767</v>
      </c>
      <c r="C218" s="30" t="s">
        <v>4769</v>
      </c>
      <c r="D218" s="30" t="s">
        <v>4770</v>
      </c>
      <c r="E218" s="30" t="s">
        <v>1917</v>
      </c>
      <c r="F218" s="30" t="s">
        <v>2076</v>
      </c>
      <c r="G218" s="30" t="s">
        <v>1921</v>
      </c>
      <c r="H218" s="30" t="s">
        <v>2079</v>
      </c>
      <c r="I218" s="34" t="s">
        <v>4775</v>
      </c>
      <c r="J218" s="30" t="s">
        <v>4779</v>
      </c>
      <c r="K218" s="30" t="s">
        <v>2082</v>
      </c>
      <c r="L218" s="35">
        <v>34.0</v>
      </c>
      <c r="M218" s="30" t="s">
        <v>1349</v>
      </c>
      <c r="N218" s="30" t="s">
        <v>2084</v>
      </c>
      <c r="O218" s="30" t="s">
        <v>1350</v>
      </c>
      <c r="P218" s="30" t="s">
        <v>4782</v>
      </c>
      <c r="Q218" s="30" t="s">
        <v>2086</v>
      </c>
    </row>
    <row r="219" ht="94.5" customHeight="1">
      <c r="A219" s="30">
        <v>215.0</v>
      </c>
      <c r="B219" s="30" t="s">
        <v>4783</v>
      </c>
      <c r="C219" s="30" t="s">
        <v>4784</v>
      </c>
      <c r="D219" s="30" t="s">
        <v>4785</v>
      </c>
      <c r="E219" s="30" t="s">
        <v>1917</v>
      </c>
      <c r="F219" s="30" t="s">
        <v>2122</v>
      </c>
      <c r="G219" s="30" t="s">
        <v>1921</v>
      </c>
      <c r="H219" s="30" t="s">
        <v>2079</v>
      </c>
      <c r="I219" s="34" t="s">
        <v>4786</v>
      </c>
      <c r="J219" s="30" t="s">
        <v>4787</v>
      </c>
      <c r="K219" s="30" t="s">
        <v>2082</v>
      </c>
      <c r="L219" s="35">
        <v>34.0</v>
      </c>
      <c r="M219" s="30" t="s">
        <v>1349</v>
      </c>
      <c r="N219" s="30" t="s">
        <v>2084</v>
      </c>
      <c r="O219" s="30" t="s">
        <v>1350</v>
      </c>
      <c r="P219" s="30" t="s">
        <v>4788</v>
      </c>
      <c r="Q219" s="30" t="s">
        <v>2086</v>
      </c>
    </row>
    <row r="220" ht="94.5" customHeight="1">
      <c r="A220" s="30">
        <v>216.0</v>
      </c>
      <c r="B220" s="30" t="s">
        <v>3841</v>
      </c>
      <c r="C220" s="30" t="s">
        <v>4803</v>
      </c>
      <c r="D220" s="30" t="s">
        <v>3843</v>
      </c>
      <c r="E220" s="30" t="s">
        <v>1917</v>
      </c>
      <c r="F220" s="30" t="s">
        <v>2076</v>
      </c>
      <c r="G220" s="30" t="s">
        <v>1921</v>
      </c>
      <c r="H220" s="30" t="s">
        <v>2079</v>
      </c>
      <c r="I220" s="34" t="s">
        <v>4805</v>
      </c>
      <c r="J220" s="30" t="s">
        <v>4806</v>
      </c>
      <c r="K220" s="30" t="s">
        <v>2082</v>
      </c>
      <c r="L220" s="35">
        <v>42.0</v>
      </c>
      <c r="M220" s="30" t="s">
        <v>2202</v>
      </c>
      <c r="N220" s="30" t="s">
        <v>2084</v>
      </c>
      <c r="O220" s="30" t="s">
        <v>1320</v>
      </c>
      <c r="P220" s="30" t="s">
        <v>3865</v>
      </c>
      <c r="Q220" s="30" t="s">
        <v>2207</v>
      </c>
    </row>
    <row r="221" ht="94.5" customHeight="1">
      <c r="A221" s="30">
        <v>217.0</v>
      </c>
      <c r="B221" s="30" t="s">
        <v>4809</v>
      </c>
      <c r="C221" s="30" t="s">
        <v>4811</v>
      </c>
      <c r="D221" s="30" t="s">
        <v>4812</v>
      </c>
      <c r="E221" s="30" t="s">
        <v>1917</v>
      </c>
      <c r="F221" s="30" t="s">
        <v>2122</v>
      </c>
      <c r="G221" s="30" t="s">
        <v>4249</v>
      </c>
      <c r="H221" s="30" t="s">
        <v>2079</v>
      </c>
      <c r="I221" s="34" t="s">
        <v>4815</v>
      </c>
      <c r="J221" s="30" t="s">
        <v>4821</v>
      </c>
      <c r="K221" s="30" t="s">
        <v>2082</v>
      </c>
      <c r="L221" s="35">
        <v>34.0</v>
      </c>
      <c r="M221" s="30" t="s">
        <v>1349</v>
      </c>
      <c r="N221" s="30" t="s">
        <v>2084</v>
      </c>
      <c r="O221" s="30" t="s">
        <v>1350</v>
      </c>
      <c r="P221" s="30" t="s">
        <v>4822</v>
      </c>
      <c r="Q221" s="30" t="s">
        <v>2086</v>
      </c>
    </row>
    <row r="222" ht="94.5" customHeight="1">
      <c r="A222" s="30">
        <v>218.0</v>
      </c>
      <c r="B222" s="30" t="s">
        <v>3867</v>
      </c>
      <c r="C222" s="30" t="s">
        <v>4823</v>
      </c>
      <c r="D222" s="30" t="s">
        <v>3868</v>
      </c>
      <c r="E222" s="30" t="s">
        <v>1917</v>
      </c>
      <c r="F222" s="30" t="s">
        <v>2076</v>
      </c>
      <c r="G222" s="30" t="s">
        <v>1921</v>
      </c>
      <c r="H222" s="30" t="s">
        <v>2079</v>
      </c>
      <c r="I222" s="34" t="s">
        <v>4824</v>
      </c>
      <c r="J222" s="30" t="s">
        <v>3878</v>
      </c>
      <c r="K222" s="30" t="s">
        <v>2082</v>
      </c>
      <c r="L222" s="35">
        <v>42.0</v>
      </c>
      <c r="M222" s="30" t="s">
        <v>2202</v>
      </c>
      <c r="N222" s="30" t="s">
        <v>2084</v>
      </c>
      <c r="O222" s="30" t="s">
        <v>1320</v>
      </c>
      <c r="P222" s="30" t="s">
        <v>3899</v>
      </c>
      <c r="Q222" s="30" t="s">
        <v>2207</v>
      </c>
    </row>
    <row r="223" ht="94.5" customHeight="1">
      <c r="A223" s="30">
        <v>219.0</v>
      </c>
      <c r="B223" s="30" t="s">
        <v>4827</v>
      </c>
      <c r="C223" s="30" t="s">
        <v>4828</v>
      </c>
      <c r="D223" s="30" t="s">
        <v>4829</v>
      </c>
      <c r="E223" s="30" t="s">
        <v>1917</v>
      </c>
      <c r="F223" s="30" t="s">
        <v>2122</v>
      </c>
      <c r="G223" s="30" t="s">
        <v>4833</v>
      </c>
      <c r="H223" s="30" t="s">
        <v>2079</v>
      </c>
      <c r="I223" s="34" t="s">
        <v>4835</v>
      </c>
      <c r="J223" s="30" t="s">
        <v>4837</v>
      </c>
      <c r="K223" s="30" t="s">
        <v>2082</v>
      </c>
      <c r="L223" s="35">
        <v>34.0</v>
      </c>
      <c r="M223" s="30" t="s">
        <v>1349</v>
      </c>
      <c r="N223" s="30" t="s">
        <v>2084</v>
      </c>
      <c r="O223" s="30" t="s">
        <v>1350</v>
      </c>
      <c r="P223" s="30" t="s">
        <v>4828</v>
      </c>
      <c r="Q223" s="30" t="s">
        <v>1353</v>
      </c>
    </row>
    <row r="224" ht="94.5" customHeight="1">
      <c r="A224" s="30">
        <v>220.0</v>
      </c>
      <c r="B224" s="30" t="s">
        <v>4839</v>
      </c>
      <c r="C224" s="30" t="s">
        <v>4840</v>
      </c>
      <c r="D224" s="30" t="s">
        <v>4842</v>
      </c>
      <c r="E224" s="30" t="s">
        <v>1917</v>
      </c>
      <c r="F224" s="30" t="s">
        <v>2873</v>
      </c>
      <c r="G224" s="30" t="s">
        <v>4843</v>
      </c>
      <c r="H224" s="30" t="s">
        <v>2079</v>
      </c>
      <c r="I224" s="34" t="s">
        <v>4844</v>
      </c>
      <c r="J224" s="30" t="s">
        <v>4846</v>
      </c>
      <c r="K224" s="30" t="s">
        <v>2082</v>
      </c>
      <c r="L224" s="35">
        <v>34.0</v>
      </c>
      <c r="M224" s="30" t="s">
        <v>1349</v>
      </c>
      <c r="N224" s="30" t="s">
        <v>2084</v>
      </c>
      <c r="O224" s="30" t="s">
        <v>1350</v>
      </c>
      <c r="P224" s="30" t="s">
        <v>4840</v>
      </c>
      <c r="Q224" s="30" t="s">
        <v>1353</v>
      </c>
    </row>
    <row r="225" ht="94.5" customHeight="1">
      <c r="A225" s="30">
        <v>221.0</v>
      </c>
      <c r="B225" s="30" t="s">
        <v>3900</v>
      </c>
      <c r="C225" s="30" t="s">
        <v>4849</v>
      </c>
      <c r="D225" s="30" t="s">
        <v>3903</v>
      </c>
      <c r="E225" s="30" t="s">
        <v>1917</v>
      </c>
      <c r="F225" s="30" t="s">
        <v>2076</v>
      </c>
      <c r="G225" s="30" t="s">
        <v>1921</v>
      </c>
      <c r="H225" s="30" t="s">
        <v>2079</v>
      </c>
      <c r="I225" s="34" t="s">
        <v>4852</v>
      </c>
      <c r="J225" s="30" t="s">
        <v>3913</v>
      </c>
      <c r="K225" s="30" t="s">
        <v>2082</v>
      </c>
      <c r="L225" s="35">
        <v>42.0</v>
      </c>
      <c r="M225" s="30" t="s">
        <v>2202</v>
      </c>
      <c r="N225" s="30" t="s">
        <v>2084</v>
      </c>
      <c r="O225" s="30" t="s">
        <v>1320</v>
      </c>
      <c r="P225" s="30" t="s">
        <v>3932</v>
      </c>
      <c r="Q225" s="30" t="s">
        <v>2207</v>
      </c>
    </row>
    <row r="226" ht="94.5" customHeight="1">
      <c r="A226" s="30">
        <v>222.0</v>
      </c>
      <c r="B226" s="30" t="s">
        <v>4855</v>
      </c>
      <c r="C226" s="30" t="s">
        <v>4856</v>
      </c>
      <c r="D226" s="30" t="s">
        <v>4857</v>
      </c>
      <c r="E226" s="30" t="s">
        <v>1917</v>
      </c>
      <c r="F226" s="30" t="s">
        <v>2076</v>
      </c>
      <c r="G226" s="30" t="s">
        <v>1921</v>
      </c>
      <c r="H226" s="30" t="s">
        <v>2079</v>
      </c>
      <c r="I226" s="34" t="s">
        <v>4859</v>
      </c>
      <c r="J226" s="30" t="s">
        <v>4860</v>
      </c>
      <c r="K226" s="30" t="s">
        <v>2082</v>
      </c>
      <c r="L226" s="35">
        <v>34.0</v>
      </c>
      <c r="M226" s="30" t="s">
        <v>1349</v>
      </c>
      <c r="N226" s="30" t="s">
        <v>2084</v>
      </c>
      <c r="O226" s="30" t="s">
        <v>1350</v>
      </c>
      <c r="P226" s="30" t="s">
        <v>4862</v>
      </c>
      <c r="Q226" s="30" t="s">
        <v>2086</v>
      </c>
    </row>
    <row r="227" ht="94.5" customHeight="1">
      <c r="A227" s="30">
        <v>223.0</v>
      </c>
      <c r="B227" s="30" t="s">
        <v>3933</v>
      </c>
      <c r="C227" s="30" t="s">
        <v>3953</v>
      </c>
      <c r="D227" s="30" t="s">
        <v>3934</v>
      </c>
      <c r="E227" s="30" t="s">
        <v>1917</v>
      </c>
      <c r="F227" s="30" t="s">
        <v>2076</v>
      </c>
      <c r="G227" s="30" t="s">
        <v>4867</v>
      </c>
      <c r="H227" s="30" t="s">
        <v>2079</v>
      </c>
      <c r="I227" s="34" t="s">
        <v>4869</v>
      </c>
      <c r="J227" s="30" t="s">
        <v>4870</v>
      </c>
      <c r="K227" s="30" t="s">
        <v>2082</v>
      </c>
      <c r="L227" s="35">
        <v>42.0</v>
      </c>
      <c r="M227" s="30" t="s">
        <v>2202</v>
      </c>
      <c r="N227" s="30" t="s">
        <v>2084</v>
      </c>
      <c r="O227" s="30" t="s">
        <v>1320</v>
      </c>
      <c r="P227" s="30" t="s">
        <v>3953</v>
      </c>
      <c r="Q227" s="30" t="s">
        <v>1353</v>
      </c>
    </row>
    <row r="228" ht="94.5" customHeight="1">
      <c r="A228" s="30">
        <v>224.0</v>
      </c>
      <c r="B228" s="30" t="s">
        <v>4871</v>
      </c>
      <c r="C228" s="30" t="s">
        <v>4872</v>
      </c>
      <c r="D228" s="30" t="s">
        <v>4873</v>
      </c>
      <c r="E228" s="30" t="s">
        <v>1917</v>
      </c>
      <c r="F228" s="30" t="s">
        <v>2076</v>
      </c>
      <c r="G228" s="30" t="s">
        <v>1921</v>
      </c>
      <c r="H228" s="30" t="s">
        <v>2079</v>
      </c>
      <c r="I228" s="34" t="s">
        <v>4874</v>
      </c>
      <c r="J228" s="30" t="s">
        <v>4876</v>
      </c>
      <c r="K228" s="30" t="s">
        <v>2082</v>
      </c>
      <c r="L228" s="35">
        <v>34.0</v>
      </c>
      <c r="M228" s="30" t="s">
        <v>1349</v>
      </c>
      <c r="N228" s="30" t="s">
        <v>2084</v>
      </c>
      <c r="O228" s="30" t="s">
        <v>1350</v>
      </c>
      <c r="P228" s="30" t="s">
        <v>4878</v>
      </c>
      <c r="Q228" s="30" t="s">
        <v>2086</v>
      </c>
    </row>
    <row r="229" ht="94.5" customHeight="1">
      <c r="A229" s="30">
        <v>225.0</v>
      </c>
      <c r="B229" s="30" t="s">
        <v>3955</v>
      </c>
      <c r="C229" s="30" t="s">
        <v>4879</v>
      </c>
      <c r="D229" s="30" t="s">
        <v>3956</v>
      </c>
      <c r="E229" s="30" t="s">
        <v>1917</v>
      </c>
      <c r="F229" s="30" t="s">
        <v>2076</v>
      </c>
      <c r="G229" s="30" t="s">
        <v>1921</v>
      </c>
      <c r="H229" s="30" t="s">
        <v>2079</v>
      </c>
      <c r="I229" s="34" t="s">
        <v>4880</v>
      </c>
      <c r="J229" s="30" t="s">
        <v>3962</v>
      </c>
      <c r="K229" s="30" t="s">
        <v>2082</v>
      </c>
      <c r="L229" s="35">
        <v>42.0</v>
      </c>
      <c r="M229" s="30" t="s">
        <v>2202</v>
      </c>
      <c r="N229" s="30" t="s">
        <v>2084</v>
      </c>
      <c r="O229" s="30" t="s">
        <v>1320</v>
      </c>
      <c r="P229" s="30" t="s">
        <v>3977</v>
      </c>
      <c r="Q229" s="30" t="s">
        <v>2207</v>
      </c>
    </row>
    <row r="230" ht="94.5" customHeight="1">
      <c r="A230" s="30">
        <v>226.0</v>
      </c>
      <c r="B230" s="30" t="s">
        <v>4881</v>
      </c>
      <c r="C230" s="30" t="s">
        <v>4882</v>
      </c>
      <c r="D230" s="30" t="s">
        <v>4883</v>
      </c>
      <c r="E230" s="30" t="s">
        <v>1917</v>
      </c>
      <c r="F230" s="30" t="s">
        <v>2076</v>
      </c>
      <c r="G230" s="30" t="s">
        <v>1921</v>
      </c>
      <c r="H230" s="30" t="s">
        <v>2079</v>
      </c>
      <c r="I230" s="34" t="s">
        <v>4886</v>
      </c>
      <c r="J230" s="30" t="s">
        <v>4889</v>
      </c>
      <c r="K230" s="30" t="s">
        <v>2082</v>
      </c>
      <c r="L230" s="35">
        <v>34.0</v>
      </c>
      <c r="M230" s="30" t="s">
        <v>1349</v>
      </c>
      <c r="N230" s="30" t="s">
        <v>2084</v>
      </c>
      <c r="O230" s="30" t="s">
        <v>1350</v>
      </c>
      <c r="P230" s="30" t="s">
        <v>4892</v>
      </c>
      <c r="Q230" s="30" t="s">
        <v>2086</v>
      </c>
    </row>
    <row r="231" ht="94.5" customHeight="1">
      <c r="A231" s="30">
        <v>227.0</v>
      </c>
      <c r="B231" s="30" t="s">
        <v>3980</v>
      </c>
      <c r="C231" s="30" t="s">
        <v>4893</v>
      </c>
      <c r="D231" s="30" t="s">
        <v>3981</v>
      </c>
      <c r="E231" s="30" t="s">
        <v>1917</v>
      </c>
      <c r="F231" s="30" t="s">
        <v>2076</v>
      </c>
      <c r="G231" s="30" t="s">
        <v>1921</v>
      </c>
      <c r="H231" s="30" t="s">
        <v>2079</v>
      </c>
      <c r="I231" s="34" t="s">
        <v>4895</v>
      </c>
      <c r="J231" s="30" t="s">
        <v>4896</v>
      </c>
      <c r="K231" s="30" t="s">
        <v>2082</v>
      </c>
      <c r="L231" s="35">
        <v>42.0</v>
      </c>
      <c r="M231" s="30" t="s">
        <v>2202</v>
      </c>
      <c r="N231" s="30" t="s">
        <v>2084</v>
      </c>
      <c r="O231" s="30" t="s">
        <v>1320</v>
      </c>
      <c r="P231" s="30" t="s">
        <v>4002</v>
      </c>
      <c r="Q231" s="30" t="s">
        <v>2207</v>
      </c>
    </row>
    <row r="232" ht="94.5" customHeight="1">
      <c r="A232" s="30">
        <v>228.0</v>
      </c>
      <c r="B232" s="30" t="s">
        <v>4006</v>
      </c>
      <c r="C232" s="30" t="s">
        <v>4897</v>
      </c>
      <c r="D232" s="30" t="s">
        <v>4008</v>
      </c>
      <c r="E232" s="30" t="s">
        <v>1917</v>
      </c>
      <c r="F232" s="30" t="s">
        <v>2076</v>
      </c>
      <c r="G232" s="30" t="s">
        <v>1921</v>
      </c>
      <c r="H232" s="30" t="s">
        <v>2079</v>
      </c>
      <c r="I232" s="34" t="s">
        <v>4898</v>
      </c>
      <c r="J232" s="30" t="s">
        <v>4014</v>
      </c>
      <c r="K232" s="30" t="s">
        <v>2082</v>
      </c>
      <c r="L232" s="35">
        <v>42.0</v>
      </c>
      <c r="M232" s="30" t="s">
        <v>2202</v>
      </c>
      <c r="N232" s="30" t="s">
        <v>2084</v>
      </c>
      <c r="O232" s="30" t="s">
        <v>1320</v>
      </c>
      <c r="P232" s="30" t="s">
        <v>4027</v>
      </c>
      <c r="Q232" s="30" t="s">
        <v>2207</v>
      </c>
    </row>
    <row r="233" ht="94.5" customHeight="1">
      <c r="A233" s="30">
        <v>229.0</v>
      </c>
      <c r="B233" s="30" t="s">
        <v>4900</v>
      </c>
      <c r="C233" s="30" t="s">
        <v>4906</v>
      </c>
      <c r="D233" s="30" t="s">
        <v>4907</v>
      </c>
      <c r="E233" s="30" t="s">
        <v>1917</v>
      </c>
      <c r="F233" s="30" t="s">
        <v>4910</v>
      </c>
      <c r="G233" s="30" t="s">
        <v>4912</v>
      </c>
      <c r="H233" s="30" t="s">
        <v>2079</v>
      </c>
      <c r="I233" s="34" t="s">
        <v>4913</v>
      </c>
      <c r="J233" s="30" t="s">
        <v>4915</v>
      </c>
      <c r="K233" s="30" t="s">
        <v>2082</v>
      </c>
      <c r="L233" s="35">
        <v>34.0</v>
      </c>
      <c r="M233" s="30" t="s">
        <v>1349</v>
      </c>
      <c r="N233" s="30" t="s">
        <v>2084</v>
      </c>
      <c r="O233" s="30" t="s">
        <v>1350</v>
      </c>
      <c r="P233" s="30" t="s">
        <v>4906</v>
      </c>
      <c r="Q233" s="30" t="s">
        <v>1353</v>
      </c>
    </row>
    <row r="234" ht="94.5" customHeight="1">
      <c r="A234" s="30">
        <v>230.0</v>
      </c>
      <c r="B234" s="30" t="s">
        <v>4031</v>
      </c>
      <c r="C234" s="30" t="s">
        <v>4916</v>
      </c>
      <c r="D234" s="30" t="s">
        <v>4032</v>
      </c>
      <c r="E234" s="30" t="s">
        <v>1917</v>
      </c>
      <c r="F234" s="30" t="s">
        <v>2076</v>
      </c>
      <c r="G234" s="30" t="s">
        <v>1921</v>
      </c>
      <c r="H234" s="30" t="s">
        <v>2079</v>
      </c>
      <c r="I234" s="34" t="s">
        <v>4919</v>
      </c>
      <c r="J234" s="30" t="s">
        <v>4039</v>
      </c>
      <c r="K234" s="30" t="s">
        <v>2082</v>
      </c>
      <c r="L234" s="35">
        <v>42.0</v>
      </c>
      <c r="M234" s="30" t="s">
        <v>2202</v>
      </c>
      <c r="N234" s="30" t="s">
        <v>2084</v>
      </c>
      <c r="O234" s="30" t="s">
        <v>1320</v>
      </c>
      <c r="P234" s="30" t="s">
        <v>4043</v>
      </c>
      <c r="Q234" s="30" t="s">
        <v>2207</v>
      </c>
    </row>
    <row r="235" ht="94.5" customHeight="1">
      <c r="A235" s="30">
        <v>231.0</v>
      </c>
      <c r="B235" s="30" t="s">
        <v>4044</v>
      </c>
      <c r="C235" s="30" t="s">
        <v>4922</v>
      </c>
      <c r="D235" s="30" t="s">
        <v>4046</v>
      </c>
      <c r="E235" s="30" t="s">
        <v>1917</v>
      </c>
      <c r="F235" s="30" t="s">
        <v>2076</v>
      </c>
      <c r="G235" s="30" t="s">
        <v>1921</v>
      </c>
      <c r="H235" s="30" t="s">
        <v>2079</v>
      </c>
      <c r="I235" s="34" t="s">
        <v>4924</v>
      </c>
      <c r="J235" s="30" t="s">
        <v>4053</v>
      </c>
      <c r="K235" s="30" t="s">
        <v>2082</v>
      </c>
      <c r="L235" s="35">
        <v>42.0</v>
      </c>
      <c r="M235" s="30" t="s">
        <v>2202</v>
      </c>
      <c r="N235" s="30" t="s">
        <v>2084</v>
      </c>
      <c r="O235" s="30" t="s">
        <v>1320</v>
      </c>
      <c r="P235" s="30" t="s">
        <v>4075</v>
      </c>
      <c r="Q235" s="30" t="s">
        <v>2207</v>
      </c>
    </row>
    <row r="236" ht="94.5" customHeight="1">
      <c r="A236" s="30">
        <v>232.0</v>
      </c>
      <c r="B236" s="30" t="s">
        <v>4077</v>
      </c>
      <c r="C236" s="30" t="s">
        <v>4927</v>
      </c>
      <c r="D236" s="30" t="s">
        <v>4078</v>
      </c>
      <c r="E236" s="30" t="s">
        <v>1917</v>
      </c>
      <c r="F236" s="30" t="s">
        <v>2076</v>
      </c>
      <c r="G236" s="30" t="s">
        <v>1921</v>
      </c>
      <c r="H236" s="30" t="s">
        <v>2079</v>
      </c>
      <c r="I236" s="34" t="s">
        <v>4931</v>
      </c>
      <c r="J236" s="30" t="s">
        <v>4084</v>
      </c>
      <c r="K236" s="30" t="s">
        <v>2082</v>
      </c>
      <c r="L236" s="35">
        <v>42.0</v>
      </c>
      <c r="M236" s="30" t="s">
        <v>2202</v>
      </c>
      <c r="N236" s="30" t="s">
        <v>2084</v>
      </c>
      <c r="O236" s="30" t="s">
        <v>1320</v>
      </c>
      <c r="P236" s="30" t="s">
        <v>4091</v>
      </c>
      <c r="Q236" s="30" t="s">
        <v>2207</v>
      </c>
    </row>
    <row r="237" ht="94.5" customHeight="1">
      <c r="A237" s="30">
        <v>233.0</v>
      </c>
      <c r="B237" s="30" t="s">
        <v>4093</v>
      </c>
      <c r="C237" s="30" t="s">
        <v>4933</v>
      </c>
      <c r="D237" s="30" t="s">
        <v>4094</v>
      </c>
      <c r="E237" s="30" t="s">
        <v>1917</v>
      </c>
      <c r="F237" s="30" t="s">
        <v>2076</v>
      </c>
      <c r="G237" s="30" t="s">
        <v>1921</v>
      </c>
      <c r="H237" s="30" t="s">
        <v>2079</v>
      </c>
      <c r="I237" s="34" t="s">
        <v>4934</v>
      </c>
      <c r="J237" s="30" t="s">
        <v>4132</v>
      </c>
      <c r="K237" s="30" t="s">
        <v>2082</v>
      </c>
      <c r="L237" s="35">
        <v>42.0</v>
      </c>
      <c r="M237" s="30" t="s">
        <v>2202</v>
      </c>
      <c r="N237" s="30" t="s">
        <v>2084</v>
      </c>
      <c r="O237" s="30" t="s">
        <v>1320</v>
      </c>
      <c r="P237" s="30" t="s">
        <v>4104</v>
      </c>
      <c r="Q237" s="30" t="s">
        <v>2207</v>
      </c>
    </row>
    <row r="238" ht="94.5" customHeight="1">
      <c r="A238" s="30">
        <v>234.0</v>
      </c>
      <c r="B238" s="30" t="s">
        <v>4105</v>
      </c>
      <c r="C238" s="30" t="s">
        <v>4936</v>
      </c>
      <c r="D238" s="30" t="s">
        <v>4106</v>
      </c>
      <c r="E238" s="30" t="s">
        <v>1917</v>
      </c>
      <c r="F238" s="30" t="s">
        <v>4937</v>
      </c>
      <c r="G238" s="30" t="s">
        <v>4940</v>
      </c>
      <c r="H238" s="30" t="s">
        <v>2079</v>
      </c>
      <c r="I238" s="34" t="s">
        <v>4942</v>
      </c>
      <c r="J238" s="30" t="s">
        <v>4946</v>
      </c>
      <c r="K238" s="30" t="s">
        <v>2082</v>
      </c>
      <c r="L238" s="35">
        <v>42.0</v>
      </c>
      <c r="M238" s="30" t="s">
        <v>2202</v>
      </c>
      <c r="N238" s="30" t="s">
        <v>2084</v>
      </c>
      <c r="O238" s="30" t="s">
        <v>1320</v>
      </c>
      <c r="P238" s="30" t="s">
        <v>4119</v>
      </c>
      <c r="Q238" s="30" t="s">
        <v>2207</v>
      </c>
    </row>
    <row r="239" ht="94.5" customHeight="1">
      <c r="A239" s="30">
        <v>235.0</v>
      </c>
      <c r="B239" s="30" t="s">
        <v>4947</v>
      </c>
      <c r="C239" s="30" t="s">
        <v>4948</v>
      </c>
      <c r="D239" s="30" t="s">
        <v>4949</v>
      </c>
      <c r="E239" s="30" t="s">
        <v>1917</v>
      </c>
      <c r="F239" s="30" t="s">
        <v>2076</v>
      </c>
      <c r="G239" s="30" t="s">
        <v>1921</v>
      </c>
      <c r="H239" s="30" t="s">
        <v>2079</v>
      </c>
      <c r="I239" s="34" t="s">
        <v>4950</v>
      </c>
      <c r="J239" s="30" t="s">
        <v>4951</v>
      </c>
      <c r="K239" s="30" t="s">
        <v>2082</v>
      </c>
      <c r="L239" s="35">
        <v>34.0</v>
      </c>
      <c r="M239" s="30" t="s">
        <v>1349</v>
      </c>
      <c r="N239" s="30" t="s">
        <v>2084</v>
      </c>
      <c r="O239" s="30" t="s">
        <v>1350</v>
      </c>
      <c r="P239" s="30" t="s">
        <v>4952</v>
      </c>
      <c r="Q239" s="30" t="s">
        <v>2086</v>
      </c>
    </row>
    <row r="240" ht="94.5" customHeight="1">
      <c r="A240" s="30">
        <v>236.0</v>
      </c>
      <c r="B240" s="30" t="s">
        <v>4120</v>
      </c>
      <c r="C240" s="30" t="s">
        <v>4954</v>
      </c>
      <c r="D240" s="30" t="s">
        <v>4121</v>
      </c>
      <c r="E240" s="30" t="s">
        <v>1917</v>
      </c>
      <c r="F240" s="30" t="s">
        <v>2076</v>
      </c>
      <c r="G240" s="30" t="s">
        <v>1921</v>
      </c>
      <c r="H240" s="30" t="s">
        <v>2079</v>
      </c>
      <c r="I240" s="34" t="s">
        <v>4956</v>
      </c>
      <c r="J240" s="30" t="s">
        <v>4960</v>
      </c>
      <c r="K240" s="30" t="s">
        <v>2082</v>
      </c>
      <c r="L240" s="35">
        <v>42.0</v>
      </c>
      <c r="M240" s="30" t="s">
        <v>2202</v>
      </c>
      <c r="N240" s="30" t="s">
        <v>2084</v>
      </c>
      <c r="O240" s="30" t="s">
        <v>1320</v>
      </c>
      <c r="P240" s="30" t="s">
        <v>4143</v>
      </c>
      <c r="Q240" s="30" t="s">
        <v>2207</v>
      </c>
    </row>
    <row r="241" ht="94.5" customHeight="1">
      <c r="A241" s="30">
        <v>237.0</v>
      </c>
      <c r="B241" s="30" t="s">
        <v>4145</v>
      </c>
      <c r="C241" s="30" t="s">
        <v>4964</v>
      </c>
      <c r="D241" s="30" t="s">
        <v>4146</v>
      </c>
      <c r="E241" s="30" t="s">
        <v>1917</v>
      </c>
      <c r="F241" s="30" t="s">
        <v>2076</v>
      </c>
      <c r="G241" s="30" t="s">
        <v>1921</v>
      </c>
      <c r="H241" s="30" t="s">
        <v>2079</v>
      </c>
      <c r="I241" s="34" t="s">
        <v>4965</v>
      </c>
      <c r="J241" s="30" t="s">
        <v>4966</v>
      </c>
      <c r="K241" s="30" t="s">
        <v>2082</v>
      </c>
      <c r="L241" s="35">
        <v>42.0</v>
      </c>
      <c r="M241" s="30" t="s">
        <v>2202</v>
      </c>
      <c r="N241" s="30" t="s">
        <v>2084</v>
      </c>
      <c r="O241" s="30" t="s">
        <v>1320</v>
      </c>
      <c r="P241" s="30" t="s">
        <v>4162</v>
      </c>
      <c r="Q241" s="30" t="s">
        <v>2207</v>
      </c>
    </row>
    <row r="242" ht="94.5" customHeight="1">
      <c r="A242" s="30">
        <v>238.0</v>
      </c>
      <c r="B242" s="30" t="s">
        <v>4163</v>
      </c>
      <c r="C242" s="30" t="s">
        <v>4968</v>
      </c>
      <c r="D242" s="30" t="s">
        <v>4165</v>
      </c>
      <c r="E242" s="30" t="s">
        <v>1917</v>
      </c>
      <c r="F242" s="30" t="s">
        <v>2076</v>
      </c>
      <c r="G242" s="30" t="s">
        <v>1921</v>
      </c>
      <c r="H242" s="30" t="s">
        <v>2079</v>
      </c>
      <c r="I242" s="34" t="s">
        <v>4969</v>
      </c>
      <c r="J242" s="30" t="s">
        <v>4970</v>
      </c>
      <c r="K242" s="30" t="s">
        <v>2082</v>
      </c>
      <c r="L242" s="35">
        <v>42.0</v>
      </c>
      <c r="M242" s="30" t="s">
        <v>2202</v>
      </c>
      <c r="N242" s="30" t="s">
        <v>2084</v>
      </c>
      <c r="O242" s="30" t="s">
        <v>1320</v>
      </c>
      <c r="P242" s="30" t="s">
        <v>4178</v>
      </c>
      <c r="Q242" s="30" t="s">
        <v>2207</v>
      </c>
    </row>
    <row r="243" ht="94.5" customHeight="1">
      <c r="A243" s="30">
        <v>239.0</v>
      </c>
      <c r="B243" s="30" t="s">
        <v>4179</v>
      </c>
      <c r="C243" s="30" t="s">
        <v>4976</v>
      </c>
      <c r="D243" s="30" t="s">
        <v>4180</v>
      </c>
      <c r="E243" s="30" t="s">
        <v>1917</v>
      </c>
      <c r="F243" s="30" t="s">
        <v>2076</v>
      </c>
      <c r="G243" s="30" t="s">
        <v>1921</v>
      </c>
      <c r="H243" s="30" t="s">
        <v>2079</v>
      </c>
      <c r="I243" s="34" t="s">
        <v>4977</v>
      </c>
      <c r="J243" s="30" t="s">
        <v>4187</v>
      </c>
      <c r="K243" s="30" t="s">
        <v>2082</v>
      </c>
      <c r="L243" s="35">
        <v>42.0</v>
      </c>
      <c r="M243" s="30" t="s">
        <v>2202</v>
      </c>
      <c r="N243" s="30" t="s">
        <v>2084</v>
      </c>
      <c r="O243" s="30" t="s">
        <v>1320</v>
      </c>
      <c r="P243" s="30" t="s">
        <v>4190</v>
      </c>
      <c r="Q243" s="30" t="s">
        <v>2207</v>
      </c>
    </row>
    <row r="244" ht="94.5" customHeight="1">
      <c r="A244" s="30">
        <v>240.0</v>
      </c>
      <c r="B244" s="30" t="s">
        <v>4191</v>
      </c>
      <c r="C244" s="30" t="s">
        <v>4978</v>
      </c>
      <c r="D244" s="30" t="s">
        <v>4193</v>
      </c>
      <c r="E244" s="30" t="s">
        <v>1917</v>
      </c>
      <c r="F244" s="30" t="s">
        <v>2076</v>
      </c>
      <c r="G244" s="30" t="s">
        <v>1921</v>
      </c>
      <c r="H244" s="30" t="s">
        <v>2079</v>
      </c>
      <c r="I244" s="34" t="s">
        <v>4980</v>
      </c>
      <c r="J244" s="30" t="s">
        <v>4981</v>
      </c>
      <c r="K244" s="30" t="s">
        <v>2082</v>
      </c>
      <c r="L244" s="35">
        <v>42.0</v>
      </c>
      <c r="M244" s="30" t="s">
        <v>2202</v>
      </c>
      <c r="N244" s="30" t="s">
        <v>2084</v>
      </c>
      <c r="O244" s="30" t="s">
        <v>1320</v>
      </c>
      <c r="P244" s="30" t="s">
        <v>4203</v>
      </c>
      <c r="Q244" s="30" t="s">
        <v>2207</v>
      </c>
    </row>
    <row r="245" ht="94.5" customHeight="1">
      <c r="A245" s="30">
        <v>241.0</v>
      </c>
      <c r="B245" s="30" t="s">
        <v>4205</v>
      </c>
      <c r="C245" s="30" t="s">
        <v>4215</v>
      </c>
      <c r="D245" s="30" t="s">
        <v>4206</v>
      </c>
      <c r="E245" s="30" t="s">
        <v>1917</v>
      </c>
      <c r="F245" s="30" t="s">
        <v>2122</v>
      </c>
      <c r="G245" s="30" t="s">
        <v>4986</v>
      </c>
      <c r="H245" s="30" t="s">
        <v>2079</v>
      </c>
      <c r="I245" s="34" t="s">
        <v>4987</v>
      </c>
      <c r="J245" s="30" t="s">
        <v>4988</v>
      </c>
      <c r="K245" s="30" t="s">
        <v>2082</v>
      </c>
      <c r="L245" s="35">
        <v>42.0</v>
      </c>
      <c r="M245" s="30" t="s">
        <v>2202</v>
      </c>
      <c r="N245" s="30" t="s">
        <v>2084</v>
      </c>
      <c r="O245" s="30" t="s">
        <v>1320</v>
      </c>
      <c r="P245" s="30" t="s">
        <v>4215</v>
      </c>
      <c r="Q245" s="30" t="s">
        <v>1353</v>
      </c>
    </row>
    <row r="246" ht="94.5" customHeight="1">
      <c r="A246" s="30">
        <v>242.0</v>
      </c>
      <c r="B246" s="30" t="s">
        <v>3790</v>
      </c>
      <c r="C246" s="30" t="s">
        <v>4989</v>
      </c>
      <c r="D246" s="30" t="s">
        <v>3795</v>
      </c>
      <c r="E246" s="30" t="s">
        <v>1917</v>
      </c>
      <c r="F246" s="30" t="s">
        <v>2076</v>
      </c>
      <c r="G246" s="30" t="s">
        <v>1921</v>
      </c>
      <c r="H246" s="30" t="s">
        <v>2079</v>
      </c>
      <c r="I246" s="34" t="s">
        <v>4991</v>
      </c>
      <c r="J246" s="30" t="s">
        <v>4992</v>
      </c>
      <c r="K246" s="30" t="s">
        <v>2082</v>
      </c>
      <c r="L246" s="35">
        <v>42.0</v>
      </c>
      <c r="M246" s="30" t="s">
        <v>2202</v>
      </c>
      <c r="N246" s="30" t="s">
        <v>2084</v>
      </c>
      <c r="O246" s="30" t="s">
        <v>1320</v>
      </c>
      <c r="P246" s="30" t="s">
        <v>3860</v>
      </c>
      <c r="Q246" s="30" t="s">
        <v>2207</v>
      </c>
    </row>
    <row r="247" ht="94.5" customHeight="1">
      <c r="A247" s="30">
        <v>243.0</v>
      </c>
      <c r="B247" s="30" t="s">
        <v>4221</v>
      </c>
      <c r="C247" s="30" t="s">
        <v>4993</v>
      </c>
      <c r="D247" s="30" t="s">
        <v>4222</v>
      </c>
      <c r="E247" s="30" t="s">
        <v>1917</v>
      </c>
      <c r="F247" s="30" t="s">
        <v>2076</v>
      </c>
      <c r="G247" s="30" t="s">
        <v>4995</v>
      </c>
      <c r="H247" s="30" t="s">
        <v>2079</v>
      </c>
      <c r="I247" s="34" t="s">
        <v>4997</v>
      </c>
      <c r="J247" s="30" t="s">
        <v>4132</v>
      </c>
      <c r="K247" s="30" t="s">
        <v>2082</v>
      </c>
      <c r="L247" s="35">
        <v>42.0</v>
      </c>
      <c r="M247" s="30" t="s">
        <v>2202</v>
      </c>
      <c r="N247" s="30" t="s">
        <v>2084</v>
      </c>
      <c r="O247" s="30" t="s">
        <v>1320</v>
      </c>
      <c r="P247" s="30" t="s">
        <v>4241</v>
      </c>
      <c r="Q247" s="30" t="s">
        <v>2207</v>
      </c>
    </row>
    <row r="248" ht="94.5" customHeight="1">
      <c r="A248" s="30">
        <v>244.0</v>
      </c>
      <c r="B248" s="30" t="s">
        <v>4243</v>
      </c>
      <c r="C248" s="30" t="s">
        <v>5000</v>
      </c>
      <c r="D248" s="30" t="s">
        <v>4244</v>
      </c>
      <c r="E248" s="30" t="s">
        <v>1917</v>
      </c>
      <c r="F248" s="30" t="s">
        <v>2076</v>
      </c>
      <c r="G248" s="30" t="s">
        <v>4995</v>
      </c>
      <c r="H248" s="30" t="s">
        <v>2079</v>
      </c>
      <c r="I248" s="34" t="s">
        <v>5001</v>
      </c>
      <c r="J248" s="30" t="s">
        <v>5002</v>
      </c>
      <c r="K248" s="30" t="s">
        <v>2082</v>
      </c>
      <c r="L248" s="35">
        <v>42.0</v>
      </c>
      <c r="M248" s="30" t="s">
        <v>2202</v>
      </c>
      <c r="N248" s="30" t="s">
        <v>2084</v>
      </c>
      <c r="O248" s="30" t="s">
        <v>1320</v>
      </c>
      <c r="P248" s="30" t="s">
        <v>4257</v>
      </c>
      <c r="Q248" s="30" t="s">
        <v>2207</v>
      </c>
    </row>
    <row r="249" ht="94.5" customHeight="1">
      <c r="A249" s="30">
        <v>245.0</v>
      </c>
      <c r="B249" s="30" t="s">
        <v>4259</v>
      </c>
      <c r="C249" s="30" t="s">
        <v>5003</v>
      </c>
      <c r="D249" s="30" t="s">
        <v>4260</v>
      </c>
      <c r="E249" s="30" t="s">
        <v>1917</v>
      </c>
      <c r="F249" s="30" t="s">
        <v>2076</v>
      </c>
      <c r="G249" s="30" t="s">
        <v>1921</v>
      </c>
      <c r="H249" s="30" t="s">
        <v>2079</v>
      </c>
      <c r="I249" s="34" t="s">
        <v>5005</v>
      </c>
      <c r="J249" s="30" t="s">
        <v>5007</v>
      </c>
      <c r="K249" s="30" t="s">
        <v>2082</v>
      </c>
      <c r="L249" s="35">
        <v>42.0</v>
      </c>
      <c r="M249" s="30" t="s">
        <v>2202</v>
      </c>
      <c r="N249" s="30" t="s">
        <v>2084</v>
      </c>
      <c r="O249" s="30" t="s">
        <v>1320</v>
      </c>
      <c r="P249" s="30" t="s">
        <v>4273</v>
      </c>
      <c r="Q249" s="30" t="s">
        <v>2207</v>
      </c>
    </row>
    <row r="250" ht="94.5" customHeight="1">
      <c r="A250" s="30">
        <v>246.0</v>
      </c>
      <c r="B250" s="30" t="s">
        <v>1625</v>
      </c>
      <c r="C250" s="30" t="s">
        <v>5012</v>
      </c>
      <c r="D250" s="30" t="s">
        <v>1626</v>
      </c>
      <c r="E250" s="30" t="s">
        <v>1917</v>
      </c>
      <c r="F250" s="30" t="s">
        <v>5013</v>
      </c>
      <c r="G250" s="30" t="s">
        <v>5014</v>
      </c>
      <c r="H250" s="30" t="s">
        <v>2079</v>
      </c>
      <c r="I250" s="34" t="s">
        <v>5015</v>
      </c>
      <c r="J250" s="30" t="s">
        <v>5016</v>
      </c>
      <c r="K250" s="30" t="s">
        <v>2082</v>
      </c>
      <c r="L250" s="35">
        <v>37.0</v>
      </c>
      <c r="M250" s="30" t="s">
        <v>1429</v>
      </c>
      <c r="N250" s="30" t="s">
        <v>1629</v>
      </c>
      <c r="O250" s="30" t="s">
        <v>1395</v>
      </c>
      <c r="P250" s="30" t="s">
        <v>1631</v>
      </c>
      <c r="Q250" s="30" t="s">
        <v>1353</v>
      </c>
    </row>
    <row r="251" ht="94.5" customHeight="1">
      <c r="A251" s="30">
        <v>247.0</v>
      </c>
      <c r="B251" s="30" t="s">
        <v>1468</v>
      </c>
      <c r="C251" s="30" t="s">
        <v>5021</v>
      </c>
      <c r="D251" s="30" t="s">
        <v>1469</v>
      </c>
      <c r="E251" s="30" t="s">
        <v>1917</v>
      </c>
      <c r="F251" s="30" t="s">
        <v>5013</v>
      </c>
      <c r="G251" s="30" t="s">
        <v>5025</v>
      </c>
      <c r="H251" s="30" t="s">
        <v>2079</v>
      </c>
      <c r="I251" s="34" t="s">
        <v>5026</v>
      </c>
      <c r="J251" s="30" t="s">
        <v>5027</v>
      </c>
      <c r="K251" s="30" t="s">
        <v>2082</v>
      </c>
      <c r="L251" s="35">
        <v>37.0</v>
      </c>
      <c r="M251" s="30" t="s">
        <v>1429</v>
      </c>
      <c r="N251" s="30" t="s">
        <v>1477</v>
      </c>
      <c r="O251" s="30" t="s">
        <v>1395</v>
      </c>
      <c r="P251" s="30" t="s">
        <v>1479</v>
      </c>
      <c r="Q251" s="30" t="s">
        <v>1353</v>
      </c>
    </row>
    <row r="252" ht="94.5" customHeight="1">
      <c r="A252" s="30">
        <v>248.0</v>
      </c>
      <c r="B252" s="30" t="s">
        <v>528</v>
      </c>
      <c r="C252" s="30" t="s">
        <v>4600</v>
      </c>
      <c r="D252" s="30" t="s">
        <v>529</v>
      </c>
      <c r="E252" s="30" t="s">
        <v>1917</v>
      </c>
      <c r="F252" s="30" t="s">
        <v>2076</v>
      </c>
      <c r="G252" s="30" t="s">
        <v>35</v>
      </c>
      <c r="H252" s="30" t="s">
        <v>2079</v>
      </c>
      <c r="I252" s="34" t="s">
        <v>5028</v>
      </c>
      <c r="J252" s="30" t="s">
        <v>4597</v>
      </c>
      <c r="K252" s="30" t="s">
        <v>2082</v>
      </c>
      <c r="L252" s="35">
        <v>34.0</v>
      </c>
      <c r="M252" s="30" t="s">
        <v>1349</v>
      </c>
      <c r="N252" s="30" t="s">
        <v>35</v>
      </c>
      <c r="O252" s="30" t="s">
        <v>2325</v>
      </c>
      <c r="P252" s="30" t="s">
        <v>4600</v>
      </c>
      <c r="Q252" s="30" t="s">
        <v>1353</v>
      </c>
    </row>
    <row r="253" ht="94.5" customHeight="1">
      <c r="A253" s="30">
        <v>249.0</v>
      </c>
      <c r="B253" s="30" t="s">
        <v>584</v>
      </c>
      <c r="C253" s="30" t="s">
        <v>2494</v>
      </c>
      <c r="D253" s="30" t="s">
        <v>585</v>
      </c>
      <c r="E253" s="30" t="s">
        <v>1917</v>
      </c>
      <c r="F253" s="30" t="s">
        <v>2503</v>
      </c>
      <c r="G253" s="30" t="s">
        <v>2507</v>
      </c>
      <c r="H253" s="30" t="s">
        <v>2079</v>
      </c>
      <c r="I253" s="34" t="s">
        <v>5036</v>
      </c>
      <c r="J253" s="30" t="s">
        <v>2516</v>
      </c>
      <c r="K253" s="30" t="s">
        <v>2082</v>
      </c>
      <c r="L253" s="35">
        <v>34.0</v>
      </c>
      <c r="M253" s="30" t="s">
        <v>1349</v>
      </c>
      <c r="N253" s="30" t="s">
        <v>35</v>
      </c>
      <c r="O253" s="30" t="s">
        <v>2325</v>
      </c>
      <c r="P253" s="30" t="s">
        <v>2494</v>
      </c>
      <c r="Q253" s="30" t="s">
        <v>1353</v>
      </c>
    </row>
    <row r="254" ht="94.5" customHeight="1">
      <c r="A254" s="30">
        <v>250.0</v>
      </c>
      <c r="B254" s="30" t="s">
        <v>650</v>
      </c>
      <c r="C254" s="30" t="s">
        <v>5037</v>
      </c>
      <c r="D254" s="30" t="s">
        <v>651</v>
      </c>
      <c r="E254" s="30" t="s">
        <v>1917</v>
      </c>
      <c r="F254" s="30" t="s">
        <v>2076</v>
      </c>
      <c r="G254" s="30" t="s">
        <v>35</v>
      </c>
      <c r="H254" s="30" t="s">
        <v>2079</v>
      </c>
      <c r="I254" s="34" t="s">
        <v>5038</v>
      </c>
      <c r="J254" s="30" t="s">
        <v>4615</v>
      </c>
      <c r="K254" s="30" t="s">
        <v>2082</v>
      </c>
      <c r="L254" s="35">
        <v>34.0</v>
      </c>
      <c r="M254" s="30" t="s">
        <v>1349</v>
      </c>
      <c r="N254" s="30" t="s">
        <v>35</v>
      </c>
      <c r="O254" s="30" t="s">
        <v>2325</v>
      </c>
      <c r="P254" s="30" t="s">
        <v>4618</v>
      </c>
      <c r="Q254" s="30" t="s">
        <v>2086</v>
      </c>
    </row>
    <row r="255" ht="94.5" customHeight="1">
      <c r="A255" s="30">
        <v>251.0</v>
      </c>
      <c r="B255" s="30" t="s">
        <v>657</v>
      </c>
      <c r="C255" s="30" t="s">
        <v>5040</v>
      </c>
      <c r="D255" s="30" t="s">
        <v>659</v>
      </c>
      <c r="E255" s="30" t="s">
        <v>1917</v>
      </c>
      <c r="F255" s="30" t="s">
        <v>5044</v>
      </c>
      <c r="G255" s="30" t="s">
        <v>35</v>
      </c>
      <c r="H255" s="30" t="s">
        <v>2079</v>
      </c>
      <c r="I255" s="34" t="s">
        <v>5045</v>
      </c>
      <c r="J255" s="30" t="s">
        <v>4623</v>
      </c>
      <c r="K255" s="30" t="s">
        <v>2082</v>
      </c>
      <c r="L255" s="35">
        <v>34.0</v>
      </c>
      <c r="M255" s="30" t="s">
        <v>1349</v>
      </c>
      <c r="N255" s="30" t="s">
        <v>35</v>
      </c>
      <c r="O255" s="30" t="s">
        <v>2325</v>
      </c>
      <c r="P255" s="30" t="s">
        <v>4625</v>
      </c>
      <c r="Q255" s="30" t="s">
        <v>2086</v>
      </c>
    </row>
    <row r="256" ht="94.5" customHeight="1">
      <c r="A256" s="30">
        <v>252.0</v>
      </c>
      <c r="B256" s="30" t="s">
        <v>665</v>
      </c>
      <c r="C256" s="30" t="s">
        <v>5046</v>
      </c>
      <c r="D256" s="30" t="s">
        <v>666</v>
      </c>
      <c r="E256" s="30" t="s">
        <v>1917</v>
      </c>
      <c r="F256" s="30" t="s">
        <v>2076</v>
      </c>
      <c r="G256" s="30" t="s">
        <v>35</v>
      </c>
      <c r="H256" s="30" t="s">
        <v>2079</v>
      </c>
      <c r="I256" s="34" t="s">
        <v>5048</v>
      </c>
      <c r="J256" s="30" t="s">
        <v>4631</v>
      </c>
      <c r="K256" s="30" t="s">
        <v>2082</v>
      </c>
      <c r="L256" s="35">
        <v>34.0</v>
      </c>
      <c r="M256" s="30" t="s">
        <v>1349</v>
      </c>
      <c r="N256" s="30" t="s">
        <v>35</v>
      </c>
      <c r="O256" s="30" t="s">
        <v>2325</v>
      </c>
      <c r="P256" s="30" t="s">
        <v>4634</v>
      </c>
      <c r="Q256" s="30" t="s">
        <v>2086</v>
      </c>
    </row>
    <row r="257" ht="94.5" customHeight="1">
      <c r="A257" s="30">
        <v>253.0</v>
      </c>
      <c r="B257" s="30" t="s">
        <v>689</v>
      </c>
      <c r="C257" s="30" t="s">
        <v>4639</v>
      </c>
      <c r="D257" s="30" t="s">
        <v>691</v>
      </c>
      <c r="E257" s="30" t="s">
        <v>1917</v>
      </c>
      <c r="F257" s="30" t="s">
        <v>2122</v>
      </c>
      <c r="G257" s="30" t="s">
        <v>35</v>
      </c>
      <c r="H257" s="30" t="s">
        <v>2079</v>
      </c>
      <c r="I257" s="34" t="s">
        <v>5050</v>
      </c>
      <c r="J257" s="30" t="s">
        <v>4637</v>
      </c>
      <c r="K257" s="30" t="s">
        <v>2082</v>
      </c>
      <c r="L257" s="35">
        <v>34.0</v>
      </c>
      <c r="M257" s="30" t="s">
        <v>1349</v>
      </c>
      <c r="N257" s="30" t="s">
        <v>35</v>
      </c>
      <c r="O257" s="30" t="s">
        <v>2325</v>
      </c>
      <c r="P257" s="30" t="s">
        <v>4639</v>
      </c>
      <c r="Q257" s="30" t="s">
        <v>1353</v>
      </c>
    </row>
    <row r="258" ht="135.0" customHeight="1">
      <c r="A258" s="30">
        <v>254.0</v>
      </c>
      <c r="B258" s="30" t="s">
        <v>1472</v>
      </c>
      <c r="C258" s="30" t="s">
        <v>5055</v>
      </c>
      <c r="D258" s="30" t="s">
        <v>1474</v>
      </c>
      <c r="E258" s="30" t="s">
        <v>1917</v>
      </c>
      <c r="F258" s="30" t="s">
        <v>5056</v>
      </c>
      <c r="G258" s="30" t="s">
        <v>5057</v>
      </c>
      <c r="H258" s="30" t="s">
        <v>2800</v>
      </c>
      <c r="I258" s="34" t="s">
        <v>5060</v>
      </c>
      <c r="J258" s="30" t="s">
        <v>5062</v>
      </c>
      <c r="K258" s="30" t="s">
        <v>2082</v>
      </c>
      <c r="L258" s="35">
        <v>56.0</v>
      </c>
      <c r="M258" s="30" t="s">
        <v>1485</v>
      </c>
      <c r="N258" s="30" t="s">
        <v>1487</v>
      </c>
      <c r="O258" s="30" t="s">
        <v>1488</v>
      </c>
      <c r="P258" s="30" t="s">
        <v>1490</v>
      </c>
      <c r="Q258" s="30" t="s">
        <v>1491</v>
      </c>
    </row>
    <row r="259" ht="150.0" customHeight="1">
      <c r="A259" s="30">
        <v>255.0</v>
      </c>
      <c r="B259" s="30" t="s">
        <v>1492</v>
      </c>
      <c r="C259" s="30" t="s">
        <v>5065</v>
      </c>
      <c r="D259" s="30" t="s">
        <v>1493</v>
      </c>
      <c r="E259" s="30" t="s">
        <v>1917</v>
      </c>
      <c r="F259" s="30" t="s">
        <v>5066</v>
      </c>
      <c r="G259" s="30" t="s">
        <v>1506</v>
      </c>
      <c r="H259" s="30" t="s">
        <v>2164</v>
      </c>
      <c r="I259" s="34" t="s">
        <v>5070</v>
      </c>
      <c r="J259" s="30" t="s">
        <v>2448</v>
      </c>
      <c r="K259" s="30" t="s">
        <v>2449</v>
      </c>
      <c r="L259" s="35">
        <v>54.0</v>
      </c>
      <c r="M259" s="30" t="s">
        <v>1505</v>
      </c>
      <c r="N259" s="30" t="s">
        <v>1506</v>
      </c>
      <c r="O259" s="30" t="s">
        <v>1507</v>
      </c>
      <c r="P259" s="30" t="s">
        <v>1509</v>
      </c>
      <c r="Q259" s="30" t="s">
        <v>1510</v>
      </c>
    </row>
    <row r="260" ht="94.5" customHeight="1">
      <c r="A260" s="30">
        <v>256.0</v>
      </c>
      <c r="B260" s="30" t="s">
        <v>262</v>
      </c>
      <c r="C260" s="30" t="s">
        <v>5071</v>
      </c>
      <c r="D260" s="30" t="s">
        <v>265</v>
      </c>
      <c r="E260" s="30" t="s">
        <v>1917</v>
      </c>
      <c r="F260" s="30" t="s">
        <v>5072</v>
      </c>
      <c r="G260" s="30" t="s">
        <v>5074</v>
      </c>
      <c r="H260" s="30" t="s">
        <v>2079</v>
      </c>
      <c r="I260" s="34" t="s">
        <v>5079</v>
      </c>
      <c r="J260" s="30" t="s">
        <v>4176</v>
      </c>
      <c r="K260" s="30" t="s">
        <v>4177</v>
      </c>
      <c r="L260" s="35">
        <v>37.0</v>
      </c>
      <c r="M260" s="30" t="s">
        <v>1429</v>
      </c>
      <c r="N260" s="30" t="s">
        <v>5080</v>
      </c>
      <c r="O260" s="30" t="s">
        <v>1395</v>
      </c>
      <c r="P260" s="30" t="s">
        <v>5071</v>
      </c>
      <c r="Q260" s="30" t="s">
        <v>1353</v>
      </c>
    </row>
    <row r="261" ht="94.5" customHeight="1">
      <c r="A261" s="30">
        <v>257.0</v>
      </c>
      <c r="B261" s="30" t="s">
        <v>288</v>
      </c>
      <c r="C261" s="30" t="s">
        <v>5081</v>
      </c>
      <c r="D261" s="30" t="s">
        <v>290</v>
      </c>
      <c r="E261" s="30" t="s">
        <v>1917</v>
      </c>
      <c r="F261" s="30" t="s">
        <v>2873</v>
      </c>
      <c r="G261" s="30" t="s">
        <v>5088</v>
      </c>
      <c r="H261" s="30" t="s">
        <v>2079</v>
      </c>
      <c r="I261" s="34" t="s">
        <v>5089</v>
      </c>
      <c r="J261" s="30" t="s">
        <v>309</v>
      </c>
      <c r="K261" s="30" t="s">
        <v>2082</v>
      </c>
      <c r="L261" s="35">
        <v>37.0</v>
      </c>
      <c r="M261" s="30" t="s">
        <v>1429</v>
      </c>
      <c r="N261" s="30" t="s">
        <v>2619</v>
      </c>
      <c r="O261" s="30" t="s">
        <v>1395</v>
      </c>
      <c r="P261" s="30" t="s">
        <v>5093</v>
      </c>
      <c r="Q261" s="30" t="s">
        <v>5094</v>
      </c>
    </row>
    <row r="262" ht="94.5" customHeight="1">
      <c r="A262" s="30">
        <v>258.0</v>
      </c>
      <c r="B262" s="30" t="s">
        <v>389</v>
      </c>
      <c r="C262" s="30" t="s">
        <v>5095</v>
      </c>
      <c r="D262" s="30" t="s">
        <v>390</v>
      </c>
      <c r="E262" s="30" t="s">
        <v>1917</v>
      </c>
      <c r="F262" s="30" t="s">
        <v>5099</v>
      </c>
      <c r="G262" s="30" t="s">
        <v>5103</v>
      </c>
      <c r="H262" s="30" t="s">
        <v>2079</v>
      </c>
      <c r="I262" s="34" t="s">
        <v>5105</v>
      </c>
      <c r="J262" s="30" t="s">
        <v>5106</v>
      </c>
      <c r="K262" s="30" t="s">
        <v>5107</v>
      </c>
      <c r="L262" s="35">
        <v>37.0</v>
      </c>
      <c r="M262" s="30" t="s">
        <v>1429</v>
      </c>
      <c r="N262" s="30" t="s">
        <v>5108</v>
      </c>
      <c r="O262" s="30" t="s">
        <v>1395</v>
      </c>
      <c r="P262" s="30" t="s">
        <v>5095</v>
      </c>
      <c r="Q262" s="30" t="s">
        <v>1353</v>
      </c>
    </row>
    <row r="263" ht="94.5" customHeight="1">
      <c r="A263" s="30">
        <v>259.0</v>
      </c>
      <c r="B263" s="30" t="s">
        <v>410</v>
      </c>
      <c r="C263" s="30" t="s">
        <v>5109</v>
      </c>
      <c r="D263" s="30" t="s">
        <v>411</v>
      </c>
      <c r="E263" s="30" t="s">
        <v>1917</v>
      </c>
      <c r="F263" s="30" t="s">
        <v>5110</v>
      </c>
      <c r="G263" s="30" t="s">
        <v>5111</v>
      </c>
      <c r="H263" s="30" t="s">
        <v>2079</v>
      </c>
      <c r="I263" s="34" t="s">
        <v>5112</v>
      </c>
      <c r="J263" s="30" t="s">
        <v>2695</v>
      </c>
      <c r="K263" s="30" t="s">
        <v>2082</v>
      </c>
      <c r="L263" s="35">
        <v>37.0</v>
      </c>
      <c r="M263" s="30" t="s">
        <v>1429</v>
      </c>
      <c r="N263" s="30" t="s">
        <v>5116</v>
      </c>
      <c r="O263" s="30" t="s">
        <v>1395</v>
      </c>
      <c r="P263" s="30" t="s">
        <v>5109</v>
      </c>
      <c r="Q263" s="30" t="s">
        <v>1353</v>
      </c>
    </row>
    <row r="264" ht="94.5" customHeight="1">
      <c r="A264" s="30">
        <v>260.0</v>
      </c>
      <c r="B264" s="30" t="s">
        <v>421</v>
      </c>
      <c r="C264" s="30" t="s">
        <v>4283</v>
      </c>
      <c r="D264" s="30" t="s">
        <v>422</v>
      </c>
      <c r="E264" s="30" t="s">
        <v>1917</v>
      </c>
      <c r="F264" s="30" t="s">
        <v>5118</v>
      </c>
      <c r="G264" s="30" t="s">
        <v>1306</v>
      </c>
      <c r="H264" s="30" t="s">
        <v>2079</v>
      </c>
      <c r="I264" s="34" t="s">
        <v>5120</v>
      </c>
      <c r="J264" s="30" t="s">
        <v>5121</v>
      </c>
      <c r="K264" s="30" t="s">
        <v>2082</v>
      </c>
      <c r="L264" s="35">
        <v>37.0</v>
      </c>
      <c r="M264" s="30" t="s">
        <v>1429</v>
      </c>
      <c r="N264" s="30" t="s">
        <v>5122</v>
      </c>
      <c r="O264" s="30" t="s">
        <v>1395</v>
      </c>
      <c r="P264" s="30" t="s">
        <v>4283</v>
      </c>
      <c r="Q264" s="30" t="s">
        <v>1353</v>
      </c>
    </row>
    <row r="265" ht="94.5" customHeight="1">
      <c r="A265" s="30">
        <v>261.0</v>
      </c>
      <c r="B265" s="30" t="s">
        <v>430</v>
      </c>
      <c r="C265" s="30" t="s">
        <v>5123</v>
      </c>
      <c r="D265" s="30" t="s">
        <v>431</v>
      </c>
      <c r="E265" s="30" t="s">
        <v>1917</v>
      </c>
      <c r="F265" s="30" t="s">
        <v>5124</v>
      </c>
      <c r="G265" s="30" t="s">
        <v>5125</v>
      </c>
      <c r="H265" s="30" t="s">
        <v>2079</v>
      </c>
      <c r="I265" s="34" t="s">
        <v>5126</v>
      </c>
      <c r="J265" s="30" t="s">
        <v>5127</v>
      </c>
      <c r="K265" s="30" t="s">
        <v>2082</v>
      </c>
      <c r="L265" s="35">
        <v>37.0</v>
      </c>
      <c r="M265" s="30" t="s">
        <v>1429</v>
      </c>
      <c r="N265" s="30" t="s">
        <v>5131</v>
      </c>
      <c r="O265" s="30" t="s">
        <v>1395</v>
      </c>
      <c r="P265" s="30" t="s">
        <v>5123</v>
      </c>
      <c r="Q265" s="30" t="s">
        <v>1353</v>
      </c>
    </row>
    <row r="266" ht="94.5" customHeight="1">
      <c r="A266" s="30">
        <v>262.0</v>
      </c>
      <c r="B266" s="30" t="s">
        <v>439</v>
      </c>
      <c r="C266" s="30" t="s">
        <v>5137</v>
      </c>
      <c r="D266" s="30" t="s">
        <v>441</v>
      </c>
      <c r="E266" s="30" t="s">
        <v>1917</v>
      </c>
      <c r="F266" s="30" t="s">
        <v>5138</v>
      </c>
      <c r="G266" s="30" t="s">
        <v>5139</v>
      </c>
      <c r="H266" s="30" t="s">
        <v>2079</v>
      </c>
      <c r="I266" s="34" t="s">
        <v>5140</v>
      </c>
      <c r="J266" s="30" t="s">
        <v>5141</v>
      </c>
      <c r="K266" s="30" t="s">
        <v>2082</v>
      </c>
      <c r="L266" s="35">
        <v>37.0</v>
      </c>
      <c r="M266" s="30" t="s">
        <v>1429</v>
      </c>
      <c r="N266" s="30" t="s">
        <v>5142</v>
      </c>
      <c r="O266" s="30" t="s">
        <v>1395</v>
      </c>
      <c r="P266" s="30" t="s">
        <v>5137</v>
      </c>
      <c r="Q266" s="30" t="s">
        <v>1353</v>
      </c>
    </row>
    <row r="267" ht="94.5" customHeight="1">
      <c r="A267" s="30">
        <v>263.0</v>
      </c>
      <c r="B267" s="30" t="s">
        <v>454</v>
      </c>
      <c r="C267" s="30" t="s">
        <v>5145</v>
      </c>
      <c r="D267" s="30" t="s">
        <v>455</v>
      </c>
      <c r="E267" s="30" t="s">
        <v>1917</v>
      </c>
      <c r="F267" s="30" t="s">
        <v>5149</v>
      </c>
      <c r="G267" s="30" t="s">
        <v>5152</v>
      </c>
      <c r="H267" s="30" t="s">
        <v>2079</v>
      </c>
      <c r="I267" s="34" t="s">
        <v>5153</v>
      </c>
      <c r="J267" s="30" t="s">
        <v>5154</v>
      </c>
      <c r="K267" s="30" t="s">
        <v>2082</v>
      </c>
      <c r="L267" s="35">
        <v>37.0</v>
      </c>
      <c r="M267" s="30" t="s">
        <v>1429</v>
      </c>
      <c r="N267" s="30" t="s">
        <v>5155</v>
      </c>
      <c r="O267" s="30" t="s">
        <v>1395</v>
      </c>
      <c r="P267" s="30" t="s">
        <v>5145</v>
      </c>
      <c r="Q267" s="30" t="s">
        <v>1353</v>
      </c>
    </row>
    <row r="268" ht="94.5" customHeight="1">
      <c r="A268" s="30">
        <v>264.0</v>
      </c>
      <c r="B268" s="30" t="s">
        <v>1481</v>
      </c>
      <c r="C268" s="30" t="s">
        <v>1497</v>
      </c>
      <c r="D268" s="30" t="s">
        <v>1482</v>
      </c>
      <c r="E268" s="30" t="s">
        <v>1917</v>
      </c>
      <c r="F268" s="30" t="s">
        <v>5156</v>
      </c>
      <c r="G268" s="30" t="s">
        <v>5160</v>
      </c>
      <c r="H268" s="30" t="s">
        <v>2079</v>
      </c>
      <c r="I268" s="34" t="s">
        <v>5161</v>
      </c>
      <c r="J268" s="30" t="s">
        <v>5163</v>
      </c>
      <c r="K268" s="30" t="s">
        <v>2082</v>
      </c>
      <c r="L268" s="35">
        <v>37.0</v>
      </c>
      <c r="M268" s="30" t="s">
        <v>1429</v>
      </c>
      <c r="N268" s="30" t="s">
        <v>1496</v>
      </c>
      <c r="O268" s="30" t="s">
        <v>1395</v>
      </c>
      <c r="P268" s="30" t="s">
        <v>1497</v>
      </c>
      <c r="Q268" s="30" t="s">
        <v>1353</v>
      </c>
    </row>
    <row r="269" ht="94.5" customHeight="1">
      <c r="A269" s="30">
        <v>265.0</v>
      </c>
      <c r="B269" s="30" t="s">
        <v>1436</v>
      </c>
      <c r="C269" s="30" t="s">
        <v>1447</v>
      </c>
      <c r="D269" s="30" t="s">
        <v>1438</v>
      </c>
      <c r="E269" s="30" t="s">
        <v>1917</v>
      </c>
      <c r="F269" s="30" t="s">
        <v>5164</v>
      </c>
      <c r="G269" s="30" t="s">
        <v>5166</v>
      </c>
      <c r="H269" s="30" t="s">
        <v>2079</v>
      </c>
      <c r="I269" s="34" t="s">
        <v>5167</v>
      </c>
      <c r="J269" s="30" t="s">
        <v>5168</v>
      </c>
      <c r="K269" s="30" t="s">
        <v>2082</v>
      </c>
      <c r="L269" s="35">
        <v>37.0</v>
      </c>
      <c r="M269" s="30" t="s">
        <v>1429</v>
      </c>
      <c r="N269" s="30" t="s">
        <v>1446</v>
      </c>
      <c r="O269" s="30" t="s">
        <v>1395</v>
      </c>
      <c r="P269" s="30" t="s">
        <v>1447</v>
      </c>
      <c r="Q269" s="30" t="s">
        <v>1353</v>
      </c>
    </row>
    <row r="270" ht="94.5" customHeight="1">
      <c r="A270" s="30">
        <v>266.0</v>
      </c>
      <c r="B270" s="30" t="s">
        <v>1571</v>
      </c>
      <c r="C270" s="30" t="s">
        <v>1586</v>
      </c>
      <c r="D270" s="30" t="s">
        <v>1572</v>
      </c>
      <c r="E270" s="30" t="s">
        <v>1917</v>
      </c>
      <c r="F270" s="30" t="s">
        <v>5169</v>
      </c>
      <c r="G270" s="30" t="s">
        <v>5172</v>
      </c>
      <c r="H270" s="30" t="s">
        <v>2079</v>
      </c>
      <c r="I270" s="34" t="s">
        <v>5175</v>
      </c>
      <c r="J270" s="30" t="s">
        <v>5178</v>
      </c>
      <c r="K270" s="30" t="s">
        <v>5179</v>
      </c>
      <c r="L270" s="35">
        <v>37.0</v>
      </c>
      <c r="M270" s="30" t="s">
        <v>1429</v>
      </c>
      <c r="N270" s="30" t="s">
        <v>1582</v>
      </c>
      <c r="O270" s="30" t="s">
        <v>1395</v>
      </c>
      <c r="P270" s="30" t="s">
        <v>1586</v>
      </c>
      <c r="Q270" s="30" t="s">
        <v>1353</v>
      </c>
    </row>
    <row r="271" ht="94.5" customHeight="1">
      <c r="A271" s="38">
        <v>267.0</v>
      </c>
      <c r="B271" s="38" t="s">
        <v>1635</v>
      </c>
      <c r="C271" s="38" t="s">
        <v>5181</v>
      </c>
      <c r="D271" s="38" t="s">
        <v>1636</v>
      </c>
      <c r="E271" s="38" t="s">
        <v>2140</v>
      </c>
      <c r="F271" s="38" t="s">
        <v>5182</v>
      </c>
      <c r="G271" s="38" t="s">
        <v>5183</v>
      </c>
      <c r="H271" s="38" t="s">
        <v>4130</v>
      </c>
      <c r="I271" s="39" t="s">
        <v>5184</v>
      </c>
      <c r="J271" s="38" t="s">
        <v>5186</v>
      </c>
      <c r="K271" s="38" t="s">
        <v>2082</v>
      </c>
      <c r="L271" s="40">
        <v>12.0</v>
      </c>
      <c r="M271" s="38" t="s">
        <v>1620</v>
      </c>
      <c r="N271" s="38" t="s">
        <v>1644</v>
      </c>
      <c r="O271" s="38" t="s">
        <v>1290</v>
      </c>
      <c r="P271" s="38" t="s">
        <v>1623</v>
      </c>
      <c r="Q271" s="38" t="s">
        <v>1624</v>
      </c>
    </row>
    <row r="272" ht="94.5" customHeight="1">
      <c r="A272" s="30">
        <v>268.0</v>
      </c>
      <c r="B272" s="30" t="s">
        <v>210</v>
      </c>
      <c r="C272" s="30" t="s">
        <v>5194</v>
      </c>
      <c r="D272" s="30" t="s">
        <v>212</v>
      </c>
      <c r="E272" s="30" t="s">
        <v>1917</v>
      </c>
      <c r="F272" s="30" t="s">
        <v>5198</v>
      </c>
      <c r="G272" s="30" t="s">
        <v>5199</v>
      </c>
      <c r="H272" s="30" t="s">
        <v>2079</v>
      </c>
      <c r="I272" s="34" t="s">
        <v>5200</v>
      </c>
      <c r="J272" s="30" t="s">
        <v>5201</v>
      </c>
      <c r="K272" s="30" t="s">
        <v>2082</v>
      </c>
      <c r="L272" s="35">
        <v>37.0</v>
      </c>
      <c r="M272" s="30" t="s">
        <v>1429</v>
      </c>
      <c r="N272" s="30" t="s">
        <v>5202</v>
      </c>
      <c r="O272" s="30" t="s">
        <v>1395</v>
      </c>
      <c r="P272" s="30" t="s">
        <v>5194</v>
      </c>
      <c r="Q272" s="30" t="s">
        <v>1353</v>
      </c>
    </row>
    <row r="273" ht="94.5" customHeight="1">
      <c r="A273" s="30">
        <v>269.0</v>
      </c>
      <c r="B273" s="30" t="s">
        <v>364</v>
      </c>
      <c r="C273" s="30" t="s">
        <v>4196</v>
      </c>
      <c r="D273" s="30" t="s">
        <v>365</v>
      </c>
      <c r="E273" s="30" t="s">
        <v>1917</v>
      </c>
      <c r="F273" s="30" t="s">
        <v>4202</v>
      </c>
      <c r="G273" s="30" t="s">
        <v>5212</v>
      </c>
      <c r="H273" s="30" t="s">
        <v>2079</v>
      </c>
      <c r="I273" s="34" t="s">
        <v>5214</v>
      </c>
      <c r="J273" s="30" t="s">
        <v>5222</v>
      </c>
      <c r="K273" s="30" t="s">
        <v>2082</v>
      </c>
      <c r="L273" s="35">
        <v>37.0</v>
      </c>
      <c r="M273" s="30" t="s">
        <v>1429</v>
      </c>
      <c r="N273" s="30" t="s">
        <v>5224</v>
      </c>
      <c r="O273" s="30" t="s">
        <v>1395</v>
      </c>
      <c r="P273" s="30" t="s">
        <v>4196</v>
      </c>
      <c r="Q273" s="30" t="s">
        <v>1353</v>
      </c>
    </row>
    <row r="274" ht="94.5" customHeight="1">
      <c r="A274" s="30">
        <v>270.0</v>
      </c>
      <c r="B274" s="30" t="s">
        <v>434</v>
      </c>
      <c r="C274" s="30" t="s">
        <v>5226</v>
      </c>
      <c r="D274" s="30" t="s">
        <v>440</v>
      </c>
      <c r="E274" s="30" t="s">
        <v>1917</v>
      </c>
      <c r="F274" s="30" t="s">
        <v>2333</v>
      </c>
      <c r="G274" s="30" t="s">
        <v>443</v>
      </c>
      <c r="H274" s="30" t="s">
        <v>2079</v>
      </c>
      <c r="I274" s="34" t="s">
        <v>5227</v>
      </c>
      <c r="J274" s="30" t="s">
        <v>448</v>
      </c>
      <c r="K274" s="30" t="s">
        <v>2082</v>
      </c>
      <c r="L274" s="35">
        <v>37.0</v>
      </c>
      <c r="M274" s="30" t="s">
        <v>1429</v>
      </c>
      <c r="N274" s="30" t="s">
        <v>2313</v>
      </c>
      <c r="O274" s="30" t="s">
        <v>1395</v>
      </c>
      <c r="P274" s="30" t="s">
        <v>5230</v>
      </c>
      <c r="Q274" s="30" t="s">
        <v>5231</v>
      </c>
    </row>
    <row r="275" ht="240.0" customHeight="1">
      <c r="A275" s="30">
        <v>271.0</v>
      </c>
      <c r="B275" s="30" t="s">
        <v>339</v>
      </c>
      <c r="C275" s="30" t="s">
        <v>3098</v>
      </c>
      <c r="D275" s="30" t="s">
        <v>500</v>
      </c>
      <c r="E275" s="30" t="s">
        <v>1917</v>
      </c>
      <c r="F275" s="30" t="s">
        <v>3104</v>
      </c>
      <c r="G275" s="30" t="s">
        <v>3121</v>
      </c>
      <c r="H275" s="30" t="s">
        <v>3122</v>
      </c>
      <c r="I275" s="34" t="s">
        <v>5248</v>
      </c>
      <c r="J275" s="30" t="s">
        <v>3133</v>
      </c>
      <c r="K275" s="30" t="s">
        <v>2082</v>
      </c>
      <c r="L275" s="35">
        <v>60.0</v>
      </c>
      <c r="M275" s="30" t="s">
        <v>1334</v>
      </c>
      <c r="N275" s="30" t="s">
        <v>5259</v>
      </c>
      <c r="O275" s="30" t="s">
        <v>1340</v>
      </c>
      <c r="P275" s="30" t="s">
        <v>1344</v>
      </c>
      <c r="Q275" s="30" t="s">
        <v>1347</v>
      </c>
    </row>
    <row r="276" ht="94.5" customHeight="1">
      <c r="A276" s="30">
        <v>272.0</v>
      </c>
      <c r="B276" s="30" t="s">
        <v>556</v>
      </c>
      <c r="C276" s="30" t="s">
        <v>5263</v>
      </c>
      <c r="D276" s="30" t="s">
        <v>557</v>
      </c>
      <c r="E276" s="30" t="s">
        <v>1917</v>
      </c>
      <c r="F276" s="30" t="s">
        <v>5264</v>
      </c>
      <c r="G276" s="30" t="s">
        <v>5265</v>
      </c>
      <c r="H276" s="30" t="s">
        <v>2079</v>
      </c>
      <c r="I276" s="34" t="s">
        <v>5266</v>
      </c>
      <c r="J276" s="30" t="s">
        <v>4176</v>
      </c>
      <c r="K276" s="30" t="s">
        <v>4177</v>
      </c>
      <c r="L276" s="35">
        <v>37.0</v>
      </c>
      <c r="M276" s="30" t="s">
        <v>1429</v>
      </c>
      <c r="N276" s="30" t="s">
        <v>5268</v>
      </c>
      <c r="O276" s="30" t="s">
        <v>1395</v>
      </c>
      <c r="P276" s="30" t="s">
        <v>5263</v>
      </c>
      <c r="Q276" s="30" t="s">
        <v>1353</v>
      </c>
    </row>
    <row r="277" ht="94.5" customHeight="1">
      <c r="A277" s="30">
        <v>273.0</v>
      </c>
      <c r="B277" s="30" t="s">
        <v>565</v>
      </c>
      <c r="C277" s="30" t="s">
        <v>5269</v>
      </c>
      <c r="D277" s="30" t="s">
        <v>566</v>
      </c>
      <c r="E277" s="30" t="s">
        <v>1917</v>
      </c>
      <c r="F277" s="30" t="s">
        <v>5271</v>
      </c>
      <c r="G277" s="30" t="s">
        <v>5272</v>
      </c>
      <c r="H277" s="30" t="s">
        <v>2079</v>
      </c>
      <c r="I277" s="34" t="s">
        <v>5273</v>
      </c>
      <c r="J277" s="30" t="s">
        <v>5277</v>
      </c>
      <c r="K277" s="30" t="s">
        <v>5279</v>
      </c>
      <c r="L277" s="35">
        <v>37.0</v>
      </c>
      <c r="M277" s="30" t="s">
        <v>1429</v>
      </c>
      <c r="N277" s="30" t="s">
        <v>5281</v>
      </c>
      <c r="O277" s="30" t="s">
        <v>1395</v>
      </c>
      <c r="P277" s="30" t="s">
        <v>5269</v>
      </c>
      <c r="Q277" s="30" t="s">
        <v>1353</v>
      </c>
    </row>
    <row r="278" ht="94.5" customHeight="1">
      <c r="A278" s="30">
        <v>274.0</v>
      </c>
      <c r="B278" s="30" t="s">
        <v>592</v>
      </c>
      <c r="C278" s="30" t="s">
        <v>5282</v>
      </c>
      <c r="D278" s="30" t="s">
        <v>593</v>
      </c>
      <c r="E278" s="30" t="s">
        <v>1917</v>
      </c>
      <c r="F278" s="30" t="s">
        <v>2333</v>
      </c>
      <c r="G278" s="30" t="s">
        <v>596</v>
      </c>
      <c r="H278" s="30" t="s">
        <v>2079</v>
      </c>
      <c r="I278" s="34" t="s">
        <v>5283</v>
      </c>
      <c r="J278" s="30" t="s">
        <v>606</v>
      </c>
      <c r="K278" s="30" t="s">
        <v>2082</v>
      </c>
      <c r="L278" s="35">
        <v>37.0</v>
      </c>
      <c r="M278" s="30" t="s">
        <v>1429</v>
      </c>
      <c r="N278" s="30" t="s">
        <v>2313</v>
      </c>
      <c r="O278" s="30" t="s">
        <v>1395</v>
      </c>
      <c r="P278" s="30" t="s">
        <v>5285</v>
      </c>
      <c r="Q278" s="30" t="s">
        <v>5286</v>
      </c>
    </row>
    <row r="279" ht="94.5" customHeight="1">
      <c r="A279" s="30">
        <v>275.0</v>
      </c>
      <c r="B279" s="30" t="s">
        <v>607</v>
      </c>
      <c r="C279" s="30" t="s">
        <v>5287</v>
      </c>
      <c r="D279" s="30" t="s">
        <v>608</v>
      </c>
      <c r="E279" s="30" t="s">
        <v>1917</v>
      </c>
      <c r="F279" s="30" t="s">
        <v>2333</v>
      </c>
      <c r="G279" s="30" t="s">
        <v>610</v>
      </c>
      <c r="H279" s="30" t="s">
        <v>2079</v>
      </c>
      <c r="I279" s="34" t="s">
        <v>5289</v>
      </c>
      <c r="J279" s="30" t="s">
        <v>615</v>
      </c>
      <c r="K279" s="30" t="s">
        <v>2082</v>
      </c>
      <c r="L279" s="35">
        <v>37.0</v>
      </c>
      <c r="M279" s="30" t="s">
        <v>1429</v>
      </c>
      <c r="N279" s="30" t="s">
        <v>2313</v>
      </c>
      <c r="O279" s="30" t="s">
        <v>1395</v>
      </c>
      <c r="P279" s="30" t="s">
        <v>5290</v>
      </c>
      <c r="Q279" s="30" t="s">
        <v>5291</v>
      </c>
    </row>
    <row r="280" ht="94.5" customHeight="1">
      <c r="A280" s="30">
        <v>276.0</v>
      </c>
      <c r="B280" s="30" t="s">
        <v>617</v>
      </c>
      <c r="C280" s="30" t="s">
        <v>5292</v>
      </c>
      <c r="D280" s="30" t="s">
        <v>618</v>
      </c>
      <c r="E280" s="30" t="s">
        <v>1917</v>
      </c>
      <c r="F280" s="30" t="s">
        <v>2300</v>
      </c>
      <c r="G280" s="30" t="s">
        <v>621</v>
      </c>
      <c r="H280" s="30" t="s">
        <v>2079</v>
      </c>
      <c r="I280" s="34" t="s">
        <v>5294</v>
      </c>
      <c r="J280" s="30" t="s">
        <v>627</v>
      </c>
      <c r="K280" s="30" t="s">
        <v>2082</v>
      </c>
      <c r="L280" s="35">
        <v>37.0</v>
      </c>
      <c r="M280" s="30" t="s">
        <v>1429</v>
      </c>
      <c r="N280" s="30" t="s">
        <v>2313</v>
      </c>
      <c r="O280" s="30" t="s">
        <v>1395</v>
      </c>
      <c r="P280" s="30" t="s">
        <v>5298</v>
      </c>
      <c r="Q280" s="30" t="s">
        <v>5299</v>
      </c>
    </row>
    <row r="281" ht="94.5" customHeight="1">
      <c r="A281" s="30">
        <v>277.0</v>
      </c>
      <c r="B281" s="30" t="s">
        <v>628</v>
      </c>
      <c r="C281" s="30" t="s">
        <v>3838</v>
      </c>
      <c r="D281" s="30" t="s">
        <v>629</v>
      </c>
      <c r="E281" s="30" t="s">
        <v>1917</v>
      </c>
      <c r="F281" s="30" t="s">
        <v>4743</v>
      </c>
      <c r="G281" s="30" t="s">
        <v>4746</v>
      </c>
      <c r="H281" s="30" t="s">
        <v>2079</v>
      </c>
      <c r="I281" s="34" t="s">
        <v>5303</v>
      </c>
      <c r="J281" s="30" t="s">
        <v>4751</v>
      </c>
      <c r="K281" s="30" t="s">
        <v>2082</v>
      </c>
      <c r="L281" s="35">
        <v>37.0</v>
      </c>
      <c r="M281" s="30" t="s">
        <v>1429</v>
      </c>
      <c r="N281" s="30" t="s">
        <v>5305</v>
      </c>
      <c r="O281" s="30" t="s">
        <v>1395</v>
      </c>
      <c r="P281" s="30" t="s">
        <v>3838</v>
      </c>
      <c r="Q281" s="30" t="s">
        <v>1353</v>
      </c>
    </row>
    <row r="282" ht="94.5" customHeight="1">
      <c r="A282" s="30">
        <v>278.0</v>
      </c>
      <c r="B282" s="30" t="s">
        <v>648</v>
      </c>
      <c r="C282" s="30" t="s">
        <v>5307</v>
      </c>
      <c r="D282" s="30" t="s">
        <v>649</v>
      </c>
      <c r="E282" s="30" t="s">
        <v>1917</v>
      </c>
      <c r="F282" s="30" t="s">
        <v>2333</v>
      </c>
      <c r="G282" s="30" t="s">
        <v>652</v>
      </c>
      <c r="H282" s="30" t="s">
        <v>2079</v>
      </c>
      <c r="I282" s="34" t="s">
        <v>5308</v>
      </c>
      <c r="J282" s="30" t="s">
        <v>656</v>
      </c>
      <c r="K282" s="30" t="s">
        <v>2082</v>
      </c>
      <c r="L282" s="35">
        <v>37.0</v>
      </c>
      <c r="M282" s="30" t="s">
        <v>1429</v>
      </c>
      <c r="N282" s="30" t="s">
        <v>2313</v>
      </c>
      <c r="O282" s="30" t="s">
        <v>1395</v>
      </c>
      <c r="P282" s="30" t="s">
        <v>5307</v>
      </c>
      <c r="Q282" s="30" t="s">
        <v>1353</v>
      </c>
    </row>
    <row r="283" ht="94.5" customHeight="1">
      <c r="A283" s="30">
        <v>279.0</v>
      </c>
      <c r="B283" s="30" t="s">
        <v>658</v>
      </c>
      <c r="C283" s="30" t="s">
        <v>4112</v>
      </c>
      <c r="D283" s="30" t="s">
        <v>660</v>
      </c>
      <c r="E283" s="30" t="s">
        <v>1917</v>
      </c>
      <c r="F283" s="30" t="s">
        <v>4114</v>
      </c>
      <c r="G283" s="30" t="s">
        <v>4115</v>
      </c>
      <c r="H283" s="30" t="s">
        <v>2079</v>
      </c>
      <c r="I283" s="34" t="s">
        <v>5316</v>
      </c>
      <c r="J283" s="30" t="s">
        <v>4118</v>
      </c>
      <c r="K283" s="30" t="s">
        <v>2082</v>
      </c>
      <c r="L283" s="35">
        <v>45.0</v>
      </c>
      <c r="M283" s="30" t="s">
        <v>2718</v>
      </c>
      <c r="N283" s="30" t="s">
        <v>5318</v>
      </c>
      <c r="O283" s="30" t="s">
        <v>1395</v>
      </c>
      <c r="P283" s="30" t="s">
        <v>2719</v>
      </c>
      <c r="Q283" s="30" t="s">
        <v>2720</v>
      </c>
    </row>
    <row r="284" ht="102.0" customHeight="1">
      <c r="A284" s="30">
        <v>280.0</v>
      </c>
      <c r="B284" s="30" t="s">
        <v>692</v>
      </c>
      <c r="C284" s="30" t="s">
        <v>5321</v>
      </c>
      <c r="D284" s="30" t="s">
        <v>693</v>
      </c>
      <c r="E284" s="30" t="s">
        <v>1917</v>
      </c>
      <c r="F284" s="30" t="s">
        <v>5322</v>
      </c>
      <c r="G284" s="30" t="s">
        <v>5328</v>
      </c>
      <c r="H284" s="30" t="s">
        <v>2079</v>
      </c>
      <c r="I284" s="34" t="s">
        <v>5330</v>
      </c>
      <c r="J284" s="30" t="s">
        <v>5334</v>
      </c>
      <c r="K284" s="30" t="s">
        <v>4551</v>
      </c>
      <c r="L284" s="35">
        <v>50.0</v>
      </c>
      <c r="M284" s="30" t="s">
        <v>5337</v>
      </c>
      <c r="N284" s="30" t="s">
        <v>5338</v>
      </c>
      <c r="O284" s="30" t="s">
        <v>1395</v>
      </c>
      <c r="P284" s="30" t="s">
        <v>5339</v>
      </c>
      <c r="Q284" s="30" t="s">
        <v>5341</v>
      </c>
    </row>
    <row r="285" ht="94.5" customHeight="1">
      <c r="A285" s="30">
        <v>281.0</v>
      </c>
      <c r="B285" s="30" t="s">
        <v>720</v>
      </c>
      <c r="C285" s="30" t="s">
        <v>5343</v>
      </c>
      <c r="D285" s="30" t="s">
        <v>721</v>
      </c>
      <c r="E285" s="30" t="s">
        <v>1917</v>
      </c>
      <c r="F285" s="30" t="s">
        <v>2076</v>
      </c>
      <c r="G285" s="30" t="s">
        <v>724</v>
      </c>
      <c r="H285" s="30" t="s">
        <v>2079</v>
      </c>
      <c r="I285" s="34" t="s">
        <v>5344</v>
      </c>
      <c r="J285" s="30" t="s">
        <v>5345</v>
      </c>
      <c r="K285" s="30" t="s">
        <v>2082</v>
      </c>
      <c r="L285" s="35">
        <v>37.0</v>
      </c>
      <c r="M285" s="30" t="s">
        <v>1429</v>
      </c>
      <c r="N285" s="30" t="s">
        <v>2619</v>
      </c>
      <c r="O285" s="30" t="s">
        <v>1395</v>
      </c>
      <c r="P285" s="30" t="s">
        <v>5343</v>
      </c>
      <c r="Q285" s="30" t="s">
        <v>1353</v>
      </c>
    </row>
    <row r="286" ht="94.5" customHeight="1">
      <c r="A286" s="30">
        <v>282.0</v>
      </c>
      <c r="B286" s="30" t="s">
        <v>849</v>
      </c>
      <c r="C286" s="30" t="s">
        <v>5349</v>
      </c>
      <c r="D286" s="30" t="s">
        <v>850</v>
      </c>
      <c r="E286" s="30" t="s">
        <v>1917</v>
      </c>
      <c r="F286" s="30" t="s">
        <v>5350</v>
      </c>
      <c r="G286" s="30" t="s">
        <v>5358</v>
      </c>
      <c r="H286" s="30" t="s">
        <v>2079</v>
      </c>
      <c r="I286" s="34" t="s">
        <v>5359</v>
      </c>
      <c r="J286" s="30" t="s">
        <v>5361</v>
      </c>
      <c r="K286" s="30" t="s">
        <v>2082</v>
      </c>
      <c r="L286" s="35">
        <v>48.0</v>
      </c>
      <c r="M286" s="30" t="s">
        <v>2627</v>
      </c>
      <c r="N286" s="30" t="s">
        <v>2613</v>
      </c>
      <c r="O286" s="30" t="s">
        <v>2629</v>
      </c>
      <c r="P286" s="30" t="s">
        <v>2630</v>
      </c>
      <c r="Q286" s="30" t="s">
        <v>2632</v>
      </c>
    </row>
    <row r="287" ht="94.5" customHeight="1">
      <c r="A287" s="30">
        <v>283.0</v>
      </c>
      <c r="B287" s="30" t="s">
        <v>699</v>
      </c>
      <c r="C287" s="30" t="s">
        <v>5363</v>
      </c>
      <c r="D287" s="30" t="s">
        <v>871</v>
      </c>
      <c r="E287" s="30" t="s">
        <v>1917</v>
      </c>
      <c r="F287" s="30" t="s">
        <v>5365</v>
      </c>
      <c r="G287" s="30" t="s">
        <v>5368</v>
      </c>
      <c r="H287" s="30" t="s">
        <v>2079</v>
      </c>
      <c r="I287" s="34" t="s">
        <v>5370</v>
      </c>
      <c r="J287" s="30" t="s">
        <v>5373</v>
      </c>
      <c r="K287" s="30" t="s">
        <v>2082</v>
      </c>
      <c r="L287" s="35">
        <v>34.0</v>
      </c>
      <c r="M287" s="30" t="s">
        <v>1349</v>
      </c>
      <c r="N287" s="30" t="s">
        <v>35</v>
      </c>
      <c r="O287" s="30" t="s">
        <v>1350</v>
      </c>
      <c r="P287" s="30" t="s">
        <v>5363</v>
      </c>
      <c r="Q287" s="30" t="s">
        <v>1353</v>
      </c>
    </row>
    <row r="288" ht="94.5" customHeight="1">
      <c r="A288" s="30">
        <v>284.0</v>
      </c>
      <c r="B288" s="30" t="s">
        <v>897</v>
      </c>
      <c r="C288" s="30" t="s">
        <v>4283</v>
      </c>
      <c r="D288" s="30" t="s">
        <v>898</v>
      </c>
      <c r="E288" s="30" t="s">
        <v>1917</v>
      </c>
      <c r="F288" s="30" t="s">
        <v>5118</v>
      </c>
      <c r="G288" s="30" t="s">
        <v>1306</v>
      </c>
      <c r="H288" s="30" t="s">
        <v>2079</v>
      </c>
      <c r="I288" s="34" t="s">
        <v>5379</v>
      </c>
      <c r="J288" s="30" t="s">
        <v>5121</v>
      </c>
      <c r="K288" s="30" t="s">
        <v>2082</v>
      </c>
      <c r="L288" s="35">
        <v>42.0</v>
      </c>
      <c r="M288" s="30" t="s">
        <v>2202</v>
      </c>
      <c r="N288" s="30" t="s">
        <v>35</v>
      </c>
      <c r="O288" s="30" t="s">
        <v>1320</v>
      </c>
      <c r="P288" s="30" t="s">
        <v>4283</v>
      </c>
      <c r="Q288" s="30" t="s">
        <v>1353</v>
      </c>
    </row>
    <row r="289" ht="94.5" customHeight="1">
      <c r="A289" s="38">
        <v>285.0</v>
      </c>
      <c r="B289" s="38" t="s">
        <v>748</v>
      </c>
      <c r="C289" s="38" t="s">
        <v>5382</v>
      </c>
      <c r="D289" s="38" t="s">
        <v>750</v>
      </c>
      <c r="E289" s="38" t="s">
        <v>2140</v>
      </c>
      <c r="F289" s="38" t="s">
        <v>2783</v>
      </c>
      <c r="G289" s="38" t="s">
        <v>5385</v>
      </c>
      <c r="H289" s="38" t="s">
        <v>2785</v>
      </c>
      <c r="I289" s="39" t="s">
        <v>5386</v>
      </c>
      <c r="J289" s="38" t="s">
        <v>1316</v>
      </c>
      <c r="K289" s="38" t="s">
        <v>2082</v>
      </c>
      <c r="L289" s="40">
        <v>15.0</v>
      </c>
      <c r="M289" s="38" t="s">
        <v>1318</v>
      </c>
      <c r="N289" s="38" t="s">
        <v>1319</v>
      </c>
      <c r="O289" s="38" t="s">
        <v>1320</v>
      </c>
      <c r="P289" s="38" t="s">
        <v>1321</v>
      </c>
      <c r="Q289" s="38" t="s">
        <v>1322</v>
      </c>
    </row>
    <row r="290" ht="94.5" customHeight="1">
      <c r="A290" s="38">
        <v>286.0</v>
      </c>
      <c r="B290" s="38" t="s">
        <v>1609</v>
      </c>
      <c r="C290" s="38" t="s">
        <v>5392</v>
      </c>
      <c r="D290" s="38" t="s">
        <v>1610</v>
      </c>
      <c r="E290" s="38" t="s">
        <v>2140</v>
      </c>
      <c r="F290" s="38" t="s">
        <v>5393</v>
      </c>
      <c r="G290" s="38" t="s">
        <v>1621</v>
      </c>
      <c r="H290" s="38" t="s">
        <v>4130</v>
      </c>
      <c r="I290" s="39" t="s">
        <v>5394</v>
      </c>
      <c r="J290" s="38" t="s">
        <v>5395</v>
      </c>
      <c r="K290" s="38" t="s">
        <v>2082</v>
      </c>
      <c r="L290" s="40">
        <v>12.0</v>
      </c>
      <c r="M290" s="38" t="s">
        <v>1620</v>
      </c>
      <c r="N290" s="38" t="s">
        <v>1621</v>
      </c>
      <c r="O290" s="38" t="s">
        <v>1290</v>
      </c>
      <c r="P290" s="38" t="s">
        <v>1623</v>
      </c>
      <c r="Q290" s="38" t="s">
        <v>1624</v>
      </c>
    </row>
    <row r="291" ht="94.5" customHeight="1">
      <c r="A291" s="30">
        <v>287.0</v>
      </c>
      <c r="B291" s="30" t="s">
        <v>307</v>
      </c>
      <c r="C291" s="30" t="s">
        <v>5399</v>
      </c>
      <c r="D291" s="30" t="s">
        <v>308</v>
      </c>
      <c r="E291" s="30" t="s">
        <v>1917</v>
      </c>
      <c r="F291" s="30" t="s">
        <v>3009</v>
      </c>
      <c r="G291" s="30" t="s">
        <v>2861</v>
      </c>
      <c r="H291" s="30" t="s">
        <v>2079</v>
      </c>
      <c r="I291" s="34" t="s">
        <v>5405</v>
      </c>
      <c r="J291" s="30" t="s">
        <v>33</v>
      </c>
      <c r="K291" s="30" t="s">
        <v>2082</v>
      </c>
      <c r="L291" s="35">
        <v>15.0</v>
      </c>
      <c r="M291" s="30" t="s">
        <v>1410</v>
      </c>
      <c r="N291" s="30" t="s">
        <v>5407</v>
      </c>
      <c r="O291" s="30" t="s">
        <v>1395</v>
      </c>
      <c r="P291" s="30" t="s">
        <v>1412</v>
      </c>
      <c r="Q291" s="30" t="s">
        <v>1413</v>
      </c>
    </row>
    <row r="292" ht="94.5" customHeight="1">
      <c r="A292" s="30">
        <v>288.0</v>
      </c>
      <c r="B292" s="30" t="s">
        <v>321</v>
      </c>
      <c r="C292" s="30" t="s">
        <v>5408</v>
      </c>
      <c r="D292" s="30" t="s">
        <v>322</v>
      </c>
      <c r="E292" s="30" t="s">
        <v>1917</v>
      </c>
      <c r="F292" s="30" t="s">
        <v>2873</v>
      </c>
      <c r="G292" s="30" t="s">
        <v>5410</v>
      </c>
      <c r="H292" s="30" t="s">
        <v>2079</v>
      </c>
      <c r="I292" s="34" t="s">
        <v>5411</v>
      </c>
      <c r="J292" s="30" t="s">
        <v>83</v>
      </c>
      <c r="K292" s="30" t="s">
        <v>2082</v>
      </c>
      <c r="L292" s="35">
        <v>37.0</v>
      </c>
      <c r="M292" s="30" t="s">
        <v>1429</v>
      </c>
      <c r="N292" s="30" t="s">
        <v>2619</v>
      </c>
      <c r="O292" s="30" t="s">
        <v>1395</v>
      </c>
      <c r="P292" s="30" t="s">
        <v>5413</v>
      </c>
      <c r="Q292" s="30" t="s">
        <v>5414</v>
      </c>
    </row>
    <row r="293" ht="94.5" customHeight="1">
      <c r="A293" s="30">
        <v>289.0</v>
      </c>
      <c r="B293" s="30" t="s">
        <v>325</v>
      </c>
      <c r="C293" s="30" t="s">
        <v>5415</v>
      </c>
      <c r="D293" s="30" t="s">
        <v>327</v>
      </c>
      <c r="E293" s="30" t="s">
        <v>1917</v>
      </c>
      <c r="F293" s="30" t="s">
        <v>2873</v>
      </c>
      <c r="G293" s="30" t="s">
        <v>5417</v>
      </c>
      <c r="H293" s="30" t="s">
        <v>2079</v>
      </c>
      <c r="I293" s="34" t="s">
        <v>5419</v>
      </c>
      <c r="J293" s="30" t="s">
        <v>104</v>
      </c>
      <c r="K293" s="30" t="s">
        <v>2082</v>
      </c>
      <c r="L293" s="35">
        <v>37.0</v>
      </c>
      <c r="M293" s="30" t="s">
        <v>1429</v>
      </c>
      <c r="N293" s="30" t="s">
        <v>2619</v>
      </c>
      <c r="O293" s="30" t="s">
        <v>1395</v>
      </c>
      <c r="P293" s="30" t="s">
        <v>5421</v>
      </c>
      <c r="Q293" s="30" t="s">
        <v>5423</v>
      </c>
    </row>
    <row r="294" ht="94.5" customHeight="1">
      <c r="A294" s="38">
        <v>290.0</v>
      </c>
      <c r="B294" s="38" t="s">
        <v>331</v>
      </c>
      <c r="C294" s="38" t="s">
        <v>5425</v>
      </c>
      <c r="D294" s="38" t="s">
        <v>332</v>
      </c>
      <c r="E294" s="38" t="s">
        <v>2140</v>
      </c>
      <c r="F294" s="38" t="s">
        <v>5427</v>
      </c>
      <c r="G294" s="38" t="s">
        <v>5429</v>
      </c>
      <c r="H294" s="38" t="s">
        <v>2585</v>
      </c>
      <c r="I294" s="39" t="s">
        <v>5430</v>
      </c>
      <c r="J294" s="38" t="s">
        <v>128</v>
      </c>
      <c r="K294" s="38" t="s">
        <v>2082</v>
      </c>
      <c r="L294" s="40">
        <v>15.0</v>
      </c>
      <c r="M294" s="38" t="s">
        <v>5431</v>
      </c>
      <c r="N294" s="38" t="s">
        <v>2680</v>
      </c>
      <c r="O294" s="38" t="s">
        <v>2681</v>
      </c>
      <c r="P294" s="38" t="s">
        <v>5435</v>
      </c>
      <c r="Q294" s="38" t="s">
        <v>5436</v>
      </c>
    </row>
    <row r="295" ht="165.0" customHeight="1">
      <c r="A295" s="30">
        <v>291.0</v>
      </c>
      <c r="B295" s="30" t="s">
        <v>336</v>
      </c>
      <c r="C295" s="30" t="s">
        <v>2715</v>
      </c>
      <c r="D295" s="30" t="s">
        <v>337</v>
      </c>
      <c r="E295" s="30" t="s">
        <v>1917</v>
      </c>
      <c r="F295" s="30" t="s">
        <v>2717</v>
      </c>
      <c r="G295" s="30" t="s">
        <v>2721</v>
      </c>
      <c r="H295" s="30" t="s">
        <v>2722</v>
      </c>
      <c r="I295" s="34" t="s">
        <v>5439</v>
      </c>
      <c r="J295" s="30" t="s">
        <v>2730</v>
      </c>
      <c r="K295" s="30" t="s">
        <v>2082</v>
      </c>
      <c r="L295" s="35">
        <v>52.0</v>
      </c>
      <c r="M295" s="30" t="s">
        <v>2579</v>
      </c>
      <c r="N295" s="30" t="s">
        <v>2757</v>
      </c>
      <c r="O295" s="30" t="s">
        <v>2758</v>
      </c>
      <c r="P295" s="30" t="s">
        <v>2586</v>
      </c>
      <c r="Q295" s="30" t="s">
        <v>2587</v>
      </c>
    </row>
    <row r="296" ht="94.5" customHeight="1">
      <c r="A296" s="30">
        <v>292.0</v>
      </c>
      <c r="B296" s="30" t="s">
        <v>340</v>
      </c>
      <c r="C296" s="30" t="s">
        <v>5442</v>
      </c>
      <c r="D296" s="30" t="s">
        <v>341</v>
      </c>
      <c r="E296" s="30" t="s">
        <v>1917</v>
      </c>
      <c r="F296" s="30" t="s">
        <v>2935</v>
      </c>
      <c r="G296" s="30" t="s">
        <v>5443</v>
      </c>
      <c r="H296" s="30" t="s">
        <v>2079</v>
      </c>
      <c r="I296" s="34" t="s">
        <v>5444</v>
      </c>
      <c r="J296" s="30" t="s">
        <v>3047</v>
      </c>
      <c r="K296" s="30" t="s">
        <v>2082</v>
      </c>
      <c r="L296" s="35">
        <v>37.0</v>
      </c>
      <c r="M296" s="30" t="s">
        <v>1429</v>
      </c>
      <c r="N296" s="30" t="s">
        <v>2619</v>
      </c>
      <c r="O296" s="30" t="s">
        <v>1395</v>
      </c>
      <c r="P296" s="30" t="s">
        <v>5442</v>
      </c>
      <c r="Q296" s="30" t="s">
        <v>1353</v>
      </c>
    </row>
    <row r="297" ht="94.5" customHeight="1">
      <c r="A297" s="30">
        <v>293.0</v>
      </c>
      <c r="B297" s="30" t="s">
        <v>343</v>
      </c>
      <c r="C297" s="30" t="s">
        <v>2494</v>
      </c>
      <c r="D297" s="30" t="s">
        <v>344</v>
      </c>
      <c r="E297" s="30" t="s">
        <v>1917</v>
      </c>
      <c r="F297" s="30" t="s">
        <v>2503</v>
      </c>
      <c r="G297" s="30" t="s">
        <v>2507</v>
      </c>
      <c r="H297" s="30" t="s">
        <v>2079</v>
      </c>
      <c r="I297" s="34" t="s">
        <v>5455</v>
      </c>
      <c r="J297" s="30" t="s">
        <v>2516</v>
      </c>
      <c r="K297" s="30" t="s">
        <v>2082</v>
      </c>
      <c r="L297" s="35">
        <v>37.0</v>
      </c>
      <c r="M297" s="30" t="s">
        <v>1429</v>
      </c>
      <c r="N297" s="30" t="s">
        <v>2518</v>
      </c>
      <c r="O297" s="30" t="s">
        <v>1395</v>
      </c>
      <c r="P297" s="30" t="s">
        <v>2494</v>
      </c>
      <c r="Q297" s="30" t="s">
        <v>1353</v>
      </c>
    </row>
    <row r="298" ht="94.5" customHeight="1">
      <c r="A298" s="30">
        <v>294.0</v>
      </c>
      <c r="B298" s="30" t="s">
        <v>351</v>
      </c>
      <c r="C298" s="30" t="s">
        <v>5460</v>
      </c>
      <c r="D298" s="30" t="s">
        <v>353</v>
      </c>
      <c r="E298" s="30" t="s">
        <v>1917</v>
      </c>
      <c r="F298" s="30" t="s">
        <v>2076</v>
      </c>
      <c r="G298" s="30" t="s">
        <v>5462</v>
      </c>
      <c r="H298" s="30" t="s">
        <v>2079</v>
      </c>
      <c r="I298" s="34" t="s">
        <v>5463</v>
      </c>
      <c r="J298" s="30" t="s">
        <v>230</v>
      </c>
      <c r="K298" s="30" t="s">
        <v>2082</v>
      </c>
      <c r="L298" s="35">
        <v>37.0</v>
      </c>
      <c r="M298" s="30" t="s">
        <v>1429</v>
      </c>
      <c r="N298" s="30" t="s">
        <v>2619</v>
      </c>
      <c r="O298" s="30" t="s">
        <v>1395</v>
      </c>
      <c r="P298" s="30" t="s">
        <v>5460</v>
      </c>
      <c r="Q298" s="30" t="s">
        <v>1353</v>
      </c>
    </row>
    <row r="299" ht="94.5" customHeight="1">
      <c r="A299" s="30">
        <v>295.0</v>
      </c>
      <c r="B299" s="30" t="s">
        <v>394</v>
      </c>
      <c r="C299" s="30" t="s">
        <v>5473</v>
      </c>
      <c r="D299" s="30" t="s">
        <v>395</v>
      </c>
      <c r="E299" s="30" t="s">
        <v>1917</v>
      </c>
      <c r="F299" s="30" t="s">
        <v>2122</v>
      </c>
      <c r="G299" s="30" t="s">
        <v>5476</v>
      </c>
      <c r="H299" s="30" t="s">
        <v>2079</v>
      </c>
      <c r="I299" s="34" t="s">
        <v>5477</v>
      </c>
      <c r="J299" s="30" t="s">
        <v>347</v>
      </c>
      <c r="K299" s="30" t="s">
        <v>2082</v>
      </c>
      <c r="L299" s="35">
        <v>37.0</v>
      </c>
      <c r="M299" s="30" t="s">
        <v>1429</v>
      </c>
      <c r="N299" s="30" t="s">
        <v>2619</v>
      </c>
      <c r="O299" s="30" t="s">
        <v>1395</v>
      </c>
      <c r="P299" s="30" t="s">
        <v>5473</v>
      </c>
      <c r="Q299" s="30" t="s">
        <v>1353</v>
      </c>
    </row>
    <row r="300" ht="94.5" customHeight="1">
      <c r="A300" s="38">
        <v>296.0</v>
      </c>
      <c r="B300" s="38" t="s">
        <v>5480</v>
      </c>
      <c r="C300" s="38" t="s">
        <v>5481</v>
      </c>
      <c r="D300" s="38" t="s">
        <v>5482</v>
      </c>
      <c r="E300" s="38" t="s">
        <v>2140</v>
      </c>
      <c r="F300" s="38" t="s">
        <v>5483</v>
      </c>
      <c r="G300" s="38" t="s">
        <v>5485</v>
      </c>
      <c r="H300" s="38" t="s">
        <v>5486</v>
      </c>
      <c r="I300" s="39" t="s">
        <v>5490</v>
      </c>
      <c r="J300" s="38" t="s">
        <v>5491</v>
      </c>
      <c r="K300" s="38" t="s">
        <v>2082</v>
      </c>
      <c r="L300" s="40">
        <v>10.0</v>
      </c>
      <c r="M300" s="38" t="s">
        <v>5493</v>
      </c>
      <c r="N300" s="38" t="s">
        <v>5494</v>
      </c>
      <c r="O300" s="38" t="s">
        <v>1290</v>
      </c>
      <c r="P300" s="38" t="s">
        <v>5481</v>
      </c>
      <c r="Q300" s="38" t="s">
        <v>5497</v>
      </c>
    </row>
    <row r="301" ht="94.5" customHeight="1">
      <c r="A301" s="38">
        <v>297.0</v>
      </c>
      <c r="B301" s="38" t="s">
        <v>5499</v>
      </c>
      <c r="C301" s="38" t="s">
        <v>5481</v>
      </c>
      <c r="D301" s="38" t="s">
        <v>5502</v>
      </c>
      <c r="E301" s="38" t="s">
        <v>2140</v>
      </c>
      <c r="F301" s="38" t="s">
        <v>5483</v>
      </c>
      <c r="G301" s="38" t="s">
        <v>5503</v>
      </c>
      <c r="H301" s="38" t="s">
        <v>5486</v>
      </c>
      <c r="I301" s="39" t="s">
        <v>5506</v>
      </c>
      <c r="J301" s="38" t="s">
        <v>5507</v>
      </c>
      <c r="K301" s="38" t="s">
        <v>2082</v>
      </c>
      <c r="L301" s="40">
        <v>10.0</v>
      </c>
      <c r="M301" s="38" t="s">
        <v>5493</v>
      </c>
      <c r="N301" s="38" t="s">
        <v>5494</v>
      </c>
      <c r="O301" s="38" t="s">
        <v>1290</v>
      </c>
      <c r="P301" s="38" t="s">
        <v>5481</v>
      </c>
      <c r="Q301" s="38" t="s">
        <v>5497</v>
      </c>
    </row>
    <row r="302" ht="94.5" customHeight="1">
      <c r="A302" s="38">
        <v>298.0</v>
      </c>
      <c r="B302" s="38" t="s">
        <v>5509</v>
      </c>
      <c r="C302" s="38" t="s">
        <v>5510</v>
      </c>
      <c r="D302" s="38" t="s">
        <v>5511</v>
      </c>
      <c r="E302" s="38" t="s">
        <v>2140</v>
      </c>
      <c r="F302" s="38" t="s">
        <v>5483</v>
      </c>
      <c r="G302" s="38" t="s">
        <v>5512</v>
      </c>
      <c r="H302" s="38" t="s">
        <v>5486</v>
      </c>
      <c r="I302" s="39" t="s">
        <v>5513</v>
      </c>
      <c r="J302" s="38" t="s">
        <v>5514</v>
      </c>
      <c r="K302" s="38" t="s">
        <v>2082</v>
      </c>
      <c r="L302" s="40">
        <v>10.0</v>
      </c>
      <c r="M302" s="38" t="s">
        <v>5493</v>
      </c>
      <c r="N302" s="38" t="s">
        <v>5494</v>
      </c>
      <c r="O302" s="38" t="s">
        <v>1290</v>
      </c>
      <c r="P302" s="38" t="s">
        <v>5510</v>
      </c>
      <c r="Q302" s="38" t="s">
        <v>5497</v>
      </c>
    </row>
    <row r="303" ht="94.5" customHeight="1">
      <c r="A303" s="38">
        <v>299.0</v>
      </c>
      <c r="B303" s="38" t="s">
        <v>5515</v>
      </c>
      <c r="C303" s="38" t="s">
        <v>5510</v>
      </c>
      <c r="D303" s="38" t="s">
        <v>5516</v>
      </c>
      <c r="E303" s="38" t="s">
        <v>2140</v>
      </c>
      <c r="F303" s="38" t="s">
        <v>5483</v>
      </c>
      <c r="G303" s="38" t="s">
        <v>5517</v>
      </c>
      <c r="H303" s="38" t="s">
        <v>5486</v>
      </c>
      <c r="I303" s="39" t="s">
        <v>5519</v>
      </c>
      <c r="J303" s="38" t="s">
        <v>5520</v>
      </c>
      <c r="K303" s="38" t="s">
        <v>2082</v>
      </c>
      <c r="L303" s="40">
        <v>10.0</v>
      </c>
      <c r="M303" s="38" t="s">
        <v>5493</v>
      </c>
      <c r="N303" s="38" t="s">
        <v>5494</v>
      </c>
      <c r="O303" s="38" t="s">
        <v>1290</v>
      </c>
      <c r="P303" s="38" t="s">
        <v>5510</v>
      </c>
      <c r="Q303" s="38" t="s">
        <v>5497</v>
      </c>
    </row>
    <row r="304" ht="94.5" customHeight="1">
      <c r="A304" s="38">
        <v>300.0</v>
      </c>
      <c r="B304" s="38" t="s">
        <v>5521</v>
      </c>
      <c r="C304" s="38" t="s">
        <v>5523</v>
      </c>
      <c r="D304" s="38" t="s">
        <v>5524</v>
      </c>
      <c r="E304" s="38" t="s">
        <v>2140</v>
      </c>
      <c r="F304" s="38" t="s">
        <v>5483</v>
      </c>
      <c r="G304" s="38" t="s">
        <v>5526</v>
      </c>
      <c r="H304" s="38" t="s">
        <v>5486</v>
      </c>
      <c r="I304" s="39" t="s">
        <v>2067</v>
      </c>
      <c r="J304" s="38" t="s">
        <v>5530</v>
      </c>
      <c r="K304" s="38" t="s">
        <v>2082</v>
      </c>
      <c r="L304" s="40">
        <v>10.0</v>
      </c>
      <c r="M304" s="38" t="s">
        <v>5493</v>
      </c>
      <c r="N304" s="38" t="s">
        <v>5494</v>
      </c>
      <c r="O304" s="38" t="s">
        <v>1290</v>
      </c>
      <c r="P304" s="38" t="s">
        <v>5523</v>
      </c>
      <c r="Q304" s="38" t="s">
        <v>5497</v>
      </c>
    </row>
    <row r="305" ht="94.5" customHeight="1">
      <c r="A305" s="38">
        <v>301.0</v>
      </c>
      <c r="B305" s="38" t="s">
        <v>5532</v>
      </c>
      <c r="C305" s="38" t="s">
        <v>5523</v>
      </c>
      <c r="D305" s="38" t="s">
        <v>5534</v>
      </c>
      <c r="E305" s="38" t="s">
        <v>2140</v>
      </c>
      <c r="F305" s="38" t="s">
        <v>5483</v>
      </c>
      <c r="G305" s="38" t="s">
        <v>5535</v>
      </c>
      <c r="H305" s="38" t="s">
        <v>5486</v>
      </c>
      <c r="I305" s="39" t="s">
        <v>2067</v>
      </c>
      <c r="J305" s="38" t="s">
        <v>5536</v>
      </c>
      <c r="K305" s="38" t="s">
        <v>2082</v>
      </c>
      <c r="L305" s="40">
        <v>10.0</v>
      </c>
      <c r="M305" s="38" t="s">
        <v>5493</v>
      </c>
      <c r="N305" s="38" t="s">
        <v>5494</v>
      </c>
      <c r="O305" s="38" t="s">
        <v>1290</v>
      </c>
      <c r="P305" s="38" t="s">
        <v>5523</v>
      </c>
      <c r="Q305" s="38" t="s">
        <v>5497</v>
      </c>
    </row>
    <row r="306" ht="94.5" customHeight="1">
      <c r="A306" s="38">
        <v>302.0</v>
      </c>
      <c r="B306" s="38" t="s">
        <v>5537</v>
      </c>
      <c r="C306" s="38" t="s">
        <v>5523</v>
      </c>
      <c r="D306" s="38" t="s">
        <v>5538</v>
      </c>
      <c r="E306" s="38" t="s">
        <v>2140</v>
      </c>
      <c r="F306" s="38" t="s">
        <v>5483</v>
      </c>
      <c r="G306" s="38" t="s">
        <v>5540</v>
      </c>
      <c r="H306" s="38" t="s">
        <v>5486</v>
      </c>
      <c r="I306" s="39" t="s">
        <v>2067</v>
      </c>
      <c r="J306" s="38" t="s">
        <v>5541</v>
      </c>
      <c r="K306" s="38" t="s">
        <v>2082</v>
      </c>
      <c r="L306" s="40">
        <v>10.0</v>
      </c>
      <c r="M306" s="38" t="s">
        <v>5493</v>
      </c>
      <c r="N306" s="38" t="s">
        <v>5494</v>
      </c>
      <c r="O306" s="38" t="s">
        <v>1290</v>
      </c>
      <c r="P306" s="38" t="s">
        <v>5523</v>
      </c>
      <c r="Q306" s="38" t="s">
        <v>5497</v>
      </c>
    </row>
    <row r="307" ht="94.5" customHeight="1">
      <c r="A307" s="38">
        <v>303.0</v>
      </c>
      <c r="B307" s="38" t="s">
        <v>359</v>
      </c>
      <c r="C307" s="38" t="s">
        <v>5544</v>
      </c>
      <c r="D307" s="38" t="s">
        <v>360</v>
      </c>
      <c r="E307" s="38" t="s">
        <v>2140</v>
      </c>
      <c r="F307" s="38" t="s">
        <v>5545</v>
      </c>
      <c r="G307" s="38" t="s">
        <v>246</v>
      </c>
      <c r="H307" s="38" t="s">
        <v>2079</v>
      </c>
      <c r="I307" s="39" t="s">
        <v>5546</v>
      </c>
      <c r="J307" s="38" t="s">
        <v>362</v>
      </c>
      <c r="K307" s="38" t="s">
        <v>2082</v>
      </c>
      <c r="L307" s="40">
        <v>10.0</v>
      </c>
      <c r="M307" s="38" t="s">
        <v>5493</v>
      </c>
      <c r="N307" s="38" t="s">
        <v>5494</v>
      </c>
      <c r="O307" s="38" t="s">
        <v>1290</v>
      </c>
      <c r="P307" s="38" t="s">
        <v>5544</v>
      </c>
      <c r="Q307" s="38" t="s">
        <v>5497</v>
      </c>
    </row>
    <row r="308" ht="94.5" customHeight="1">
      <c r="A308" s="38">
        <v>304.0</v>
      </c>
      <c r="B308" s="38" t="s">
        <v>5551</v>
      </c>
      <c r="C308" s="38" t="s">
        <v>5552</v>
      </c>
      <c r="D308" s="38" t="s">
        <v>5554</v>
      </c>
      <c r="E308" s="38" t="s">
        <v>2140</v>
      </c>
      <c r="F308" s="38" t="s">
        <v>5483</v>
      </c>
      <c r="G308" s="38" t="s">
        <v>5555</v>
      </c>
      <c r="H308" s="38" t="s">
        <v>5486</v>
      </c>
      <c r="I308" s="39" t="s">
        <v>3073</v>
      </c>
      <c r="J308" s="38" t="s">
        <v>5557</v>
      </c>
      <c r="K308" s="38" t="s">
        <v>2082</v>
      </c>
      <c r="L308" s="40">
        <v>10.0</v>
      </c>
      <c r="M308" s="38" t="s">
        <v>5493</v>
      </c>
      <c r="N308" s="38" t="s">
        <v>5494</v>
      </c>
      <c r="O308" s="38" t="s">
        <v>1290</v>
      </c>
      <c r="P308" s="38" t="s">
        <v>5552</v>
      </c>
      <c r="Q308" s="38" t="s">
        <v>5497</v>
      </c>
    </row>
    <row r="309" ht="94.5" customHeight="1">
      <c r="A309" s="38">
        <v>305.0</v>
      </c>
      <c r="B309" s="38" t="s">
        <v>5558</v>
      </c>
      <c r="C309" s="38" t="s">
        <v>5559</v>
      </c>
      <c r="D309" s="38" t="s">
        <v>5560</v>
      </c>
      <c r="E309" s="38" t="s">
        <v>2140</v>
      </c>
      <c r="F309" s="38" t="s">
        <v>5483</v>
      </c>
      <c r="G309" s="38" t="s">
        <v>5561</v>
      </c>
      <c r="H309" s="38" t="s">
        <v>5486</v>
      </c>
      <c r="I309" s="39" t="s">
        <v>3144</v>
      </c>
      <c r="J309" s="38" t="s">
        <v>5562</v>
      </c>
      <c r="K309" s="38" t="s">
        <v>2082</v>
      </c>
      <c r="L309" s="40">
        <v>10.0</v>
      </c>
      <c r="M309" s="38" t="s">
        <v>5493</v>
      </c>
      <c r="N309" s="38" t="s">
        <v>5494</v>
      </c>
      <c r="O309" s="38" t="s">
        <v>1290</v>
      </c>
      <c r="P309" s="38" t="s">
        <v>5559</v>
      </c>
      <c r="Q309" s="38" t="s">
        <v>5497</v>
      </c>
    </row>
    <row r="310" ht="94.5" customHeight="1">
      <c r="A310" s="38">
        <v>306.0</v>
      </c>
      <c r="B310" s="38" t="s">
        <v>5563</v>
      </c>
      <c r="C310" s="38" t="s">
        <v>5564</v>
      </c>
      <c r="D310" s="38" t="s">
        <v>5565</v>
      </c>
      <c r="E310" s="38" t="s">
        <v>2140</v>
      </c>
      <c r="F310" s="38" t="s">
        <v>5483</v>
      </c>
      <c r="G310" s="38" t="s">
        <v>5567</v>
      </c>
      <c r="H310" s="38" t="s">
        <v>5486</v>
      </c>
      <c r="I310" s="39" t="s">
        <v>3304</v>
      </c>
      <c r="J310" s="38" t="s">
        <v>5569</v>
      </c>
      <c r="K310" s="38" t="s">
        <v>2082</v>
      </c>
      <c r="L310" s="40">
        <v>10.0</v>
      </c>
      <c r="M310" s="38" t="s">
        <v>5493</v>
      </c>
      <c r="N310" s="38" t="s">
        <v>5494</v>
      </c>
      <c r="O310" s="38" t="s">
        <v>1290</v>
      </c>
      <c r="P310" s="38" t="s">
        <v>5564</v>
      </c>
      <c r="Q310" s="38" t="s">
        <v>5497</v>
      </c>
    </row>
    <row r="311" ht="94.5" customHeight="1">
      <c r="A311" s="38">
        <v>307.0</v>
      </c>
      <c r="B311" s="38" t="s">
        <v>5572</v>
      </c>
      <c r="C311" s="38" t="s">
        <v>5573</v>
      </c>
      <c r="D311" s="38" t="s">
        <v>5574</v>
      </c>
      <c r="E311" s="38" t="s">
        <v>2140</v>
      </c>
      <c r="F311" s="38" t="s">
        <v>5483</v>
      </c>
      <c r="G311" s="38" t="s">
        <v>5576</v>
      </c>
      <c r="H311" s="38" t="s">
        <v>5486</v>
      </c>
      <c r="I311" s="39" t="s">
        <v>3369</v>
      </c>
      <c r="J311" s="38" t="s">
        <v>5578</v>
      </c>
      <c r="K311" s="38" t="s">
        <v>2082</v>
      </c>
      <c r="L311" s="40">
        <v>10.0</v>
      </c>
      <c r="M311" s="38" t="s">
        <v>5493</v>
      </c>
      <c r="N311" s="38" t="s">
        <v>5494</v>
      </c>
      <c r="O311" s="38" t="s">
        <v>1290</v>
      </c>
      <c r="P311" s="38" t="s">
        <v>5573</v>
      </c>
      <c r="Q311" s="38" t="s">
        <v>5497</v>
      </c>
    </row>
    <row r="312" ht="94.5" customHeight="1">
      <c r="A312" s="38">
        <v>308.0</v>
      </c>
      <c r="B312" s="38" t="s">
        <v>5580</v>
      </c>
      <c r="C312" s="38" t="s">
        <v>5581</v>
      </c>
      <c r="D312" s="38" t="s">
        <v>5582</v>
      </c>
      <c r="E312" s="38" t="s">
        <v>2140</v>
      </c>
      <c r="F312" s="38" t="s">
        <v>5483</v>
      </c>
      <c r="G312" s="38" t="s">
        <v>5583</v>
      </c>
      <c r="H312" s="38" t="s">
        <v>5486</v>
      </c>
      <c r="I312" s="39" t="s">
        <v>3390</v>
      </c>
      <c r="J312" s="38" t="s">
        <v>5584</v>
      </c>
      <c r="K312" s="38" t="s">
        <v>2082</v>
      </c>
      <c r="L312" s="40">
        <v>10.0</v>
      </c>
      <c r="M312" s="38" t="s">
        <v>5493</v>
      </c>
      <c r="N312" s="38" t="s">
        <v>5494</v>
      </c>
      <c r="O312" s="38" t="s">
        <v>1290</v>
      </c>
      <c r="P312" s="38" t="s">
        <v>5581</v>
      </c>
      <c r="Q312" s="38" t="s">
        <v>5497</v>
      </c>
    </row>
    <row r="313" ht="94.5" customHeight="1">
      <c r="A313" s="38">
        <v>309.0</v>
      </c>
      <c r="B313" s="38" t="s">
        <v>5585</v>
      </c>
      <c r="C313" s="38" t="s">
        <v>5587</v>
      </c>
      <c r="D313" s="38" t="s">
        <v>5588</v>
      </c>
      <c r="E313" s="38" t="s">
        <v>2140</v>
      </c>
      <c r="F313" s="38" t="s">
        <v>5545</v>
      </c>
      <c r="G313" s="38" t="s">
        <v>5589</v>
      </c>
      <c r="H313" s="38" t="s">
        <v>2079</v>
      </c>
      <c r="I313" s="39" t="s">
        <v>5590</v>
      </c>
      <c r="J313" s="38" t="s">
        <v>5591</v>
      </c>
      <c r="K313" s="38" t="s">
        <v>2082</v>
      </c>
      <c r="L313" s="40">
        <v>10.0</v>
      </c>
      <c r="M313" s="38" t="s">
        <v>5493</v>
      </c>
      <c r="N313" s="38" t="s">
        <v>5494</v>
      </c>
      <c r="O313" s="38" t="s">
        <v>1290</v>
      </c>
      <c r="P313" s="38" t="s">
        <v>5587</v>
      </c>
      <c r="Q313" s="38" t="s">
        <v>5497</v>
      </c>
    </row>
    <row r="314" ht="94.5" customHeight="1">
      <c r="A314" s="38">
        <v>310.0</v>
      </c>
      <c r="B314" s="38" t="s">
        <v>5592</v>
      </c>
      <c r="C314" s="38" t="s">
        <v>5593</v>
      </c>
      <c r="D314" s="38" t="s">
        <v>5594</v>
      </c>
      <c r="E314" s="38" t="s">
        <v>2140</v>
      </c>
      <c r="F314" s="38" t="s">
        <v>5545</v>
      </c>
      <c r="G314" s="38" t="s">
        <v>5595</v>
      </c>
      <c r="H314" s="38" t="s">
        <v>2079</v>
      </c>
      <c r="I314" s="39" t="s">
        <v>5596</v>
      </c>
      <c r="J314" s="38" t="s">
        <v>5597</v>
      </c>
      <c r="K314" s="38" t="s">
        <v>2082</v>
      </c>
      <c r="L314" s="40">
        <v>10.0</v>
      </c>
      <c r="M314" s="38" t="s">
        <v>5493</v>
      </c>
      <c r="N314" s="38" t="s">
        <v>5494</v>
      </c>
      <c r="O314" s="38" t="s">
        <v>1290</v>
      </c>
      <c r="P314" s="38" t="s">
        <v>5593</v>
      </c>
      <c r="Q314" s="38" t="s">
        <v>5497</v>
      </c>
    </row>
    <row r="315" ht="94.5" customHeight="1">
      <c r="A315" s="38">
        <v>311.0</v>
      </c>
      <c r="B315" s="38" t="s">
        <v>5599</v>
      </c>
      <c r="C315" s="38" t="s">
        <v>5600</v>
      </c>
      <c r="D315" s="38" t="s">
        <v>5601</v>
      </c>
      <c r="E315" s="38" t="s">
        <v>2140</v>
      </c>
      <c r="F315" s="38" t="s">
        <v>5545</v>
      </c>
      <c r="G315" s="38" t="s">
        <v>5602</v>
      </c>
      <c r="H315" s="38" t="s">
        <v>2079</v>
      </c>
      <c r="I315" s="39" t="s">
        <v>5604</v>
      </c>
      <c r="J315" s="38" t="s">
        <v>4040</v>
      </c>
      <c r="K315" s="38" t="s">
        <v>2082</v>
      </c>
      <c r="L315" s="40">
        <v>10.0</v>
      </c>
      <c r="M315" s="38" t="s">
        <v>5493</v>
      </c>
      <c r="N315" s="38" t="s">
        <v>5494</v>
      </c>
      <c r="O315" s="38" t="s">
        <v>1290</v>
      </c>
      <c r="P315" s="38" t="s">
        <v>5600</v>
      </c>
      <c r="Q315" s="38" t="s">
        <v>5497</v>
      </c>
    </row>
    <row r="316" ht="94.5" customHeight="1">
      <c r="A316" s="38">
        <v>312.0</v>
      </c>
      <c r="B316" s="38" t="s">
        <v>399</v>
      </c>
      <c r="C316" s="38" t="s">
        <v>5610</v>
      </c>
      <c r="D316" s="38" t="s">
        <v>400</v>
      </c>
      <c r="E316" s="38" t="s">
        <v>2140</v>
      </c>
      <c r="F316" s="38" t="s">
        <v>5545</v>
      </c>
      <c r="G316" s="38" t="s">
        <v>5612</v>
      </c>
      <c r="H316" s="38" t="s">
        <v>2079</v>
      </c>
      <c r="I316" s="39" t="s">
        <v>5613</v>
      </c>
      <c r="J316" s="38" t="s">
        <v>408</v>
      </c>
      <c r="K316" s="38" t="s">
        <v>2082</v>
      </c>
      <c r="L316" s="40">
        <v>10.0</v>
      </c>
      <c r="M316" s="38" t="s">
        <v>5493</v>
      </c>
      <c r="N316" s="38" t="s">
        <v>5494</v>
      </c>
      <c r="O316" s="38" t="s">
        <v>1290</v>
      </c>
      <c r="P316" s="38" t="s">
        <v>5610</v>
      </c>
      <c r="Q316" s="38" t="s">
        <v>5497</v>
      </c>
    </row>
    <row r="317" ht="94.5" customHeight="1">
      <c r="A317" s="38">
        <v>313.0</v>
      </c>
      <c r="B317" s="38" t="s">
        <v>407</v>
      </c>
      <c r="C317" s="38" t="s">
        <v>5615</v>
      </c>
      <c r="D317" s="38" t="s">
        <v>409</v>
      </c>
      <c r="E317" s="38" t="s">
        <v>2140</v>
      </c>
      <c r="F317" s="38" t="s">
        <v>5545</v>
      </c>
      <c r="G317" s="38" t="s">
        <v>5617</v>
      </c>
      <c r="H317" s="38" t="s">
        <v>2079</v>
      </c>
      <c r="I317" s="39" t="s">
        <v>5618</v>
      </c>
      <c r="J317" s="38" t="s">
        <v>359</v>
      </c>
      <c r="K317" s="38" t="s">
        <v>2082</v>
      </c>
      <c r="L317" s="40">
        <v>10.0</v>
      </c>
      <c r="M317" s="38" t="s">
        <v>5493</v>
      </c>
      <c r="N317" s="38" t="s">
        <v>5494</v>
      </c>
      <c r="O317" s="38" t="s">
        <v>1290</v>
      </c>
      <c r="P317" s="38" t="s">
        <v>5615</v>
      </c>
      <c r="Q317" s="38" t="s">
        <v>5497</v>
      </c>
    </row>
    <row r="318" ht="142.5" customHeight="1">
      <c r="A318" s="30">
        <v>314.0</v>
      </c>
      <c r="B318" s="30" t="s">
        <v>1656</v>
      </c>
      <c r="C318" s="30" t="s">
        <v>1675</v>
      </c>
      <c r="D318" s="30" t="s">
        <v>1660</v>
      </c>
      <c r="E318" s="30" t="s">
        <v>1917</v>
      </c>
      <c r="F318" s="30" t="s">
        <v>5621</v>
      </c>
      <c r="G318" s="30" t="s">
        <v>1672</v>
      </c>
      <c r="H318" s="30" t="s">
        <v>5622</v>
      </c>
      <c r="I318" s="30" t="s">
        <v>5623</v>
      </c>
      <c r="J318" s="30" t="s">
        <v>5624</v>
      </c>
      <c r="K318" s="30" t="s">
        <v>5626</v>
      </c>
      <c r="L318" s="35">
        <v>52.0</v>
      </c>
      <c r="M318" s="30" t="s">
        <v>1671</v>
      </c>
      <c r="N318" s="30" t="s">
        <v>1672</v>
      </c>
      <c r="O318" s="30" t="s">
        <v>1395</v>
      </c>
      <c r="P318" s="30" t="s">
        <v>1675</v>
      </c>
      <c r="Q318" s="30" t="s">
        <v>1676</v>
      </c>
    </row>
    <row r="319" ht="142.5" customHeight="1">
      <c r="A319" s="30">
        <v>315.0</v>
      </c>
      <c r="B319" s="30" t="s">
        <v>1677</v>
      </c>
      <c r="C319" s="30" t="s">
        <v>1688</v>
      </c>
      <c r="D319" s="30" t="s">
        <v>1678</v>
      </c>
      <c r="E319" s="30" t="s">
        <v>1917</v>
      </c>
      <c r="F319" s="30" t="s">
        <v>5633</v>
      </c>
      <c r="G319" s="30" t="s">
        <v>1686</v>
      </c>
      <c r="H319" s="30" t="s">
        <v>5634</v>
      </c>
      <c r="I319" s="30" t="s">
        <v>5636</v>
      </c>
      <c r="J319" s="30" t="s">
        <v>5637</v>
      </c>
      <c r="K319" s="30" t="s">
        <v>5626</v>
      </c>
      <c r="L319" s="35">
        <v>48.0</v>
      </c>
      <c r="M319" s="30" t="s">
        <v>1392</v>
      </c>
      <c r="N319" s="30" t="s">
        <v>1686</v>
      </c>
      <c r="O319" s="30" t="s">
        <v>1395</v>
      </c>
      <c r="P319" s="30" t="s">
        <v>1688</v>
      </c>
      <c r="Q319" s="30" t="s">
        <v>1398</v>
      </c>
    </row>
    <row r="320" ht="142.5" customHeight="1">
      <c r="A320" s="30">
        <v>316.0</v>
      </c>
      <c r="B320" s="30" t="s">
        <v>1690</v>
      </c>
      <c r="C320" s="30" t="s">
        <v>1700</v>
      </c>
      <c r="D320" s="30" t="s">
        <v>1691</v>
      </c>
      <c r="E320" s="30" t="s">
        <v>1917</v>
      </c>
      <c r="F320" s="30" t="s">
        <v>5633</v>
      </c>
      <c r="G320" s="30" t="s">
        <v>1699</v>
      </c>
      <c r="H320" s="30" t="s">
        <v>5634</v>
      </c>
      <c r="I320" s="30" t="s">
        <v>5640</v>
      </c>
      <c r="J320" s="30" t="s">
        <v>5641</v>
      </c>
      <c r="K320" s="30" t="s">
        <v>5626</v>
      </c>
      <c r="L320" s="35">
        <v>48.0</v>
      </c>
      <c r="M320" s="30" t="s">
        <v>1392</v>
      </c>
      <c r="N320" s="30" t="s">
        <v>1699</v>
      </c>
      <c r="O320" s="30" t="s">
        <v>1395</v>
      </c>
      <c r="P320" s="30" t="s">
        <v>1700</v>
      </c>
      <c r="Q320" s="30" t="s">
        <v>1398</v>
      </c>
    </row>
    <row r="321" ht="142.5" customHeight="1">
      <c r="A321" s="30">
        <v>317.0</v>
      </c>
      <c r="B321" s="30" t="s">
        <v>1701</v>
      </c>
      <c r="C321" s="30" t="s">
        <v>1708</v>
      </c>
      <c r="D321" s="30" t="s">
        <v>1702</v>
      </c>
      <c r="E321" s="30" t="s">
        <v>1917</v>
      </c>
      <c r="F321" s="30" t="s">
        <v>5621</v>
      </c>
      <c r="G321" s="30" t="s">
        <v>1704</v>
      </c>
      <c r="H321" s="30" t="s">
        <v>5644</v>
      </c>
      <c r="I321" s="30" t="s">
        <v>5645</v>
      </c>
      <c r="J321" s="30" t="s">
        <v>5646</v>
      </c>
      <c r="K321" s="30" t="s">
        <v>5626</v>
      </c>
      <c r="L321" s="35">
        <v>33.0</v>
      </c>
      <c r="M321" s="30" t="s">
        <v>1707</v>
      </c>
      <c r="N321" s="30" t="s">
        <v>1704</v>
      </c>
      <c r="O321" s="30" t="s">
        <v>1290</v>
      </c>
      <c r="P321" s="30" t="s">
        <v>1708</v>
      </c>
      <c r="Q321" s="30" t="s">
        <v>1709</v>
      </c>
    </row>
    <row r="322" ht="142.5" customHeight="1">
      <c r="A322" s="30">
        <v>318.0</v>
      </c>
      <c r="B322" s="30" t="s">
        <v>1710</v>
      </c>
      <c r="C322" s="30" t="s">
        <v>1719</v>
      </c>
      <c r="D322" s="30" t="s">
        <v>1712</v>
      </c>
      <c r="E322" s="30" t="s">
        <v>1917</v>
      </c>
      <c r="F322" s="30" t="s">
        <v>5650</v>
      </c>
      <c r="G322" s="30" t="s">
        <v>1714</v>
      </c>
      <c r="H322" s="30" t="s">
        <v>5651</v>
      </c>
      <c r="I322" s="30" t="s">
        <v>5653</v>
      </c>
      <c r="J322" s="30" t="s">
        <v>5654</v>
      </c>
      <c r="K322" s="30" t="s">
        <v>5626</v>
      </c>
      <c r="L322" s="35">
        <v>54.0</v>
      </c>
      <c r="M322" s="30" t="s">
        <v>1718</v>
      </c>
      <c r="N322" s="30" t="s">
        <v>1714</v>
      </c>
      <c r="O322" s="30" t="s">
        <v>1395</v>
      </c>
      <c r="P322" s="30" t="s">
        <v>1719</v>
      </c>
      <c r="Q322" s="30" t="s">
        <v>1720</v>
      </c>
    </row>
    <row r="323" ht="142.5" customHeight="1">
      <c r="A323" s="30">
        <v>319.0</v>
      </c>
      <c r="B323" s="30" t="s">
        <v>1721</v>
      </c>
      <c r="C323" s="30" t="s">
        <v>1730</v>
      </c>
      <c r="D323" s="30" t="s">
        <v>1723</v>
      </c>
      <c r="E323" s="30" t="s">
        <v>1917</v>
      </c>
      <c r="F323" s="30" t="s">
        <v>5650</v>
      </c>
      <c r="G323" s="30" t="s">
        <v>1725</v>
      </c>
      <c r="H323" s="30" t="s">
        <v>5656</v>
      </c>
      <c r="I323" s="30" t="s">
        <v>5657</v>
      </c>
      <c r="J323" s="30" t="s">
        <v>5658</v>
      </c>
      <c r="K323" s="30" t="s">
        <v>5626</v>
      </c>
      <c r="L323" s="35">
        <v>43.0</v>
      </c>
      <c r="M323" s="30" t="s">
        <v>1729</v>
      </c>
      <c r="N323" s="30" t="s">
        <v>1725</v>
      </c>
      <c r="O323" s="30" t="s">
        <v>1290</v>
      </c>
      <c r="P323" s="30" t="s">
        <v>1730</v>
      </c>
      <c r="Q323" s="30" t="s">
        <v>1731</v>
      </c>
    </row>
    <row r="324" ht="142.5" customHeight="1">
      <c r="A324" s="30">
        <v>320.0</v>
      </c>
      <c r="B324" s="30" t="s">
        <v>1732</v>
      </c>
      <c r="C324" s="30" t="s">
        <v>1744</v>
      </c>
      <c r="D324" s="30" t="s">
        <v>1733</v>
      </c>
      <c r="E324" s="30" t="s">
        <v>1917</v>
      </c>
      <c r="F324" s="30" t="s">
        <v>5662</v>
      </c>
      <c r="G324" s="30" t="s">
        <v>1736</v>
      </c>
      <c r="H324" s="30" t="s">
        <v>5663</v>
      </c>
      <c r="I324" s="30" t="s">
        <v>5664</v>
      </c>
      <c r="J324" s="30" t="s">
        <v>5665</v>
      </c>
      <c r="K324" s="30" t="s">
        <v>5626</v>
      </c>
      <c r="L324" s="35">
        <v>32.0</v>
      </c>
      <c r="M324" s="30" t="s">
        <v>1740</v>
      </c>
      <c r="N324" s="30" t="s">
        <v>1736</v>
      </c>
      <c r="O324" s="30" t="s">
        <v>1743</v>
      </c>
      <c r="P324" s="30" t="s">
        <v>1744</v>
      </c>
      <c r="Q324" s="30" t="s">
        <v>1745</v>
      </c>
    </row>
    <row r="325" ht="142.5" customHeight="1">
      <c r="A325" s="30">
        <v>321.0</v>
      </c>
      <c r="B325" s="30" t="s">
        <v>1746</v>
      </c>
      <c r="C325" s="30" t="s">
        <v>1755</v>
      </c>
      <c r="D325" s="30" t="s">
        <v>5667</v>
      </c>
      <c r="E325" s="30" t="s">
        <v>1917</v>
      </c>
      <c r="F325" s="30" t="s">
        <v>5668</v>
      </c>
      <c r="G325" s="30" t="s">
        <v>1758</v>
      </c>
      <c r="H325" s="30" t="s">
        <v>5670</v>
      </c>
      <c r="I325" s="30" t="s">
        <v>5671</v>
      </c>
      <c r="J325" s="30" t="s">
        <v>5672</v>
      </c>
      <c r="K325" s="30" t="s">
        <v>5673</v>
      </c>
      <c r="L325" s="35">
        <v>50.0</v>
      </c>
      <c r="M325" s="30" t="s">
        <v>1756</v>
      </c>
      <c r="N325" s="30" t="s">
        <v>1758</v>
      </c>
      <c r="O325" s="30" t="s">
        <v>1759</v>
      </c>
      <c r="P325" s="30" t="s">
        <v>1755</v>
      </c>
      <c r="Q325" s="30" t="s">
        <v>1760</v>
      </c>
    </row>
    <row r="326" ht="142.5" customHeight="1">
      <c r="A326" s="30">
        <v>322.0</v>
      </c>
      <c r="B326" s="30" t="s">
        <v>1762</v>
      </c>
      <c r="C326" s="30" t="s">
        <v>1769</v>
      </c>
      <c r="D326" s="30" t="s">
        <v>1763</v>
      </c>
      <c r="E326" s="30" t="s">
        <v>1917</v>
      </c>
      <c r="F326" s="30" t="s">
        <v>5621</v>
      </c>
      <c r="G326" s="30" t="s">
        <v>1766</v>
      </c>
      <c r="H326" s="30" t="s">
        <v>5675</v>
      </c>
      <c r="I326" s="30" t="s">
        <v>5676</v>
      </c>
      <c r="J326" s="30" t="s">
        <v>5677</v>
      </c>
      <c r="K326" s="30" t="s">
        <v>5626</v>
      </c>
      <c r="L326" s="35">
        <v>12.0</v>
      </c>
      <c r="M326" s="30" t="s">
        <v>1770</v>
      </c>
      <c r="N326" s="30" t="s">
        <v>1766</v>
      </c>
      <c r="O326" s="30" t="s">
        <v>1771</v>
      </c>
      <c r="P326" s="30" t="s">
        <v>1769</v>
      </c>
      <c r="Q326" s="30" t="s">
        <v>1773</v>
      </c>
    </row>
    <row r="327" ht="142.5" customHeight="1">
      <c r="A327" s="30">
        <v>323.0</v>
      </c>
      <c r="B327" s="30" t="s">
        <v>1775</v>
      </c>
      <c r="C327" s="30" t="s">
        <v>1781</v>
      </c>
      <c r="D327" s="30" t="s">
        <v>1776</v>
      </c>
      <c r="E327" s="30" t="s">
        <v>1917</v>
      </c>
      <c r="F327" s="30" t="s">
        <v>5650</v>
      </c>
      <c r="G327" s="30" t="s">
        <v>1779</v>
      </c>
      <c r="H327" s="30" t="s">
        <v>5681</v>
      </c>
      <c r="I327" s="30" t="s">
        <v>5682</v>
      </c>
      <c r="J327" s="30" t="s">
        <v>5684</v>
      </c>
      <c r="K327" s="30" t="s">
        <v>5626</v>
      </c>
      <c r="L327" s="35">
        <v>39.0</v>
      </c>
      <c r="M327" s="30" t="s">
        <v>1782</v>
      </c>
      <c r="N327" s="30" t="s">
        <v>1779</v>
      </c>
      <c r="O327" s="30" t="s">
        <v>1395</v>
      </c>
      <c r="P327" s="30" t="s">
        <v>1781</v>
      </c>
      <c r="Q327" s="30" t="s">
        <v>1784</v>
      </c>
    </row>
    <row r="328" ht="142.5" customHeight="1">
      <c r="A328" s="38">
        <v>324.0</v>
      </c>
      <c r="B328" s="38" t="s">
        <v>1513</v>
      </c>
      <c r="C328" s="38" t="s">
        <v>1523</v>
      </c>
      <c r="D328" s="38" t="s">
        <v>5688</v>
      </c>
      <c r="E328" s="38" t="s">
        <v>2140</v>
      </c>
      <c r="F328" s="38" t="s">
        <v>5690</v>
      </c>
      <c r="G328" s="38" t="s">
        <v>1533</v>
      </c>
      <c r="H328" s="38" t="s">
        <v>5692</v>
      </c>
      <c r="I328" s="38" t="s">
        <v>5693</v>
      </c>
      <c r="J328" s="38" t="s">
        <v>5694</v>
      </c>
      <c r="K328" s="38" t="s">
        <v>5673</v>
      </c>
      <c r="L328" s="40">
        <v>15.0</v>
      </c>
      <c r="M328" s="38" t="s">
        <v>1532</v>
      </c>
      <c r="N328" s="38" t="s">
        <v>1533</v>
      </c>
      <c r="O328" s="38" t="s">
        <v>1535</v>
      </c>
      <c r="P328" s="38" t="s">
        <v>1523</v>
      </c>
      <c r="Q328" s="38" t="s">
        <v>1528</v>
      </c>
    </row>
    <row r="329" ht="142.5" customHeight="1">
      <c r="A329" s="38">
        <v>325.0</v>
      </c>
      <c r="B329" s="38" t="s">
        <v>1537</v>
      </c>
      <c r="C329" s="38" t="s">
        <v>5695</v>
      </c>
      <c r="D329" s="38" t="s">
        <v>5696</v>
      </c>
      <c r="E329" s="38" t="s">
        <v>2140</v>
      </c>
      <c r="F329" s="38" t="s">
        <v>5697</v>
      </c>
      <c r="G329" s="38" t="s">
        <v>5698</v>
      </c>
      <c r="H329" s="38" t="s">
        <v>5699</v>
      </c>
      <c r="I329" s="38" t="s">
        <v>5700</v>
      </c>
      <c r="J329" s="38" t="s">
        <v>5701</v>
      </c>
      <c r="K329" s="38" t="s">
        <v>5673</v>
      </c>
      <c r="L329" s="40">
        <v>15.0</v>
      </c>
      <c r="M329" s="38" t="s">
        <v>5702</v>
      </c>
      <c r="N329" s="38" t="s">
        <v>5698</v>
      </c>
      <c r="O329" s="38" t="s">
        <v>5703</v>
      </c>
      <c r="P329" s="38" t="s">
        <v>5695</v>
      </c>
      <c r="Q329" s="38" t="s">
        <v>5705</v>
      </c>
    </row>
    <row r="330" ht="165.0" customHeight="1">
      <c r="A330" s="38">
        <v>326.0</v>
      </c>
      <c r="B330" s="38" t="s">
        <v>1553</v>
      </c>
      <c r="C330" s="38" t="s">
        <v>1560</v>
      </c>
      <c r="D330" s="38" t="s">
        <v>1554</v>
      </c>
      <c r="E330" s="38" t="s">
        <v>2140</v>
      </c>
      <c r="F330" s="38" t="s">
        <v>5708</v>
      </c>
      <c r="G330" s="38" t="s">
        <v>1570</v>
      </c>
      <c r="H330" s="38" t="s">
        <v>5710</v>
      </c>
      <c r="I330" s="38" t="s">
        <v>5711</v>
      </c>
      <c r="J330" s="38" t="s">
        <v>5712</v>
      </c>
      <c r="K330" s="38" t="s">
        <v>5713</v>
      </c>
      <c r="L330" s="40">
        <v>15.0</v>
      </c>
      <c r="M330" s="38" t="s">
        <v>5714</v>
      </c>
      <c r="N330" s="38" t="s">
        <v>1570</v>
      </c>
      <c r="O330" s="38" t="s">
        <v>1574</v>
      </c>
      <c r="P330" s="38" t="s">
        <v>1560</v>
      </c>
      <c r="Q330" s="38" t="s">
        <v>5717</v>
      </c>
    </row>
    <row r="331" ht="165.0" customHeight="1">
      <c r="A331" s="38">
        <v>327.0</v>
      </c>
      <c r="B331" s="38" t="s">
        <v>1587</v>
      </c>
      <c r="C331" s="38" t="s">
        <v>1595</v>
      </c>
      <c r="D331" s="38" t="s">
        <v>5719</v>
      </c>
      <c r="E331" s="38" t="s">
        <v>2140</v>
      </c>
      <c r="F331" s="38" t="s">
        <v>5720</v>
      </c>
      <c r="G331" s="38" t="s">
        <v>280</v>
      </c>
      <c r="H331" s="38" t="s">
        <v>5722</v>
      </c>
      <c r="I331" s="38" t="s">
        <v>5723</v>
      </c>
      <c r="J331" s="38" t="s">
        <v>5724</v>
      </c>
      <c r="K331" s="38" t="s">
        <v>5725</v>
      </c>
      <c r="L331" s="40">
        <v>15.0</v>
      </c>
      <c r="M331" s="38" t="s">
        <v>1603</v>
      </c>
      <c r="N331" s="38" t="s">
        <v>280</v>
      </c>
      <c r="O331" s="38" t="s">
        <v>1606</v>
      </c>
      <c r="P331" s="38" t="s">
        <v>1595</v>
      </c>
      <c r="Q331" s="38" t="s">
        <v>1599</v>
      </c>
    </row>
  </sheetData>
  <autoFilter ref="$A$4:$Q$329"/>
  <mergeCells count="6">
    <mergeCell ref="A1:D1"/>
    <mergeCell ref="E1:K1"/>
    <mergeCell ref="A2:D2"/>
    <mergeCell ref="E2:K2"/>
    <mergeCell ref="A3:D3"/>
    <mergeCell ref="E3:K3"/>
  </mergeCells>
  <hyperlinks>
    <hyperlink r:id="rId2" location="gid=214001003&amp;range=A6:T6" ref="I5"/>
    <hyperlink r:id="rId3" location="gid=214001001&amp;range=A4:V4" ref="I6"/>
    <hyperlink r:id="rId4" location="gid=214001001&amp;range=A11:AF11" ref="I7"/>
    <hyperlink r:id="rId5" location="gid=214001001&amp;range=A12:AF12" ref="I8"/>
    <hyperlink r:id="rId6" location="gid=1877766156&amp;range=A16:V16" ref="I9"/>
    <hyperlink r:id="rId7" location="gid=214001001&amp;range=A93:AF93" ref="I10"/>
    <hyperlink r:id="rId8" location="gid=214001001&amp;range=A160:AF160" ref="I11"/>
    <hyperlink r:id="rId9" location="gid=214001001&amp;range=A92:AF92" ref="I12"/>
    <hyperlink r:id="rId10" location="gid=214001001&amp;range=A159:AF159" ref="I13"/>
    <hyperlink r:id="rId11" location="gid=214001001&amp;range=A180:AF180" ref="I14"/>
    <hyperlink r:id="rId12" location="gid=214001001&amp;range=A13:AF13" ref="I15"/>
    <hyperlink r:id="rId13" location="gid=214001001&amp;range=A25:AF25" ref="I16"/>
    <hyperlink r:id="rId14" location="gid=214001001&amp;range=A24:AF24" ref="I17"/>
    <hyperlink r:id="rId15" location="gid=214001001&amp;range=A23:AF23" ref="I18"/>
    <hyperlink r:id="rId16" location="gid=214001001&amp;range=A91:AF91" ref="I19"/>
    <hyperlink r:id="rId17" location="gid=1242754826&amp;range=A5:V5" ref="I20"/>
    <hyperlink r:id="rId18" location="gid=1242754826&amp;range=A9:V9" ref="I21"/>
    <hyperlink r:id="rId19" location="gid=214001003&amp;range=A111:Z111" ref="I22"/>
    <hyperlink r:id="rId20" location="gid=1877766156&amp;range=A5:V5" ref="I23"/>
    <hyperlink r:id="rId21" location="gid=1877766156&amp;range=A6:V6" ref="I24"/>
    <hyperlink r:id="rId22" location="gid=1877766156&amp;range=A11:V11" ref="I25"/>
    <hyperlink r:id="rId23" location="gid=214001003&amp;range=A19:Z19" ref="I26"/>
    <hyperlink r:id="rId24" location="gid=214001001&amp;range=A153:AF153" ref="I27"/>
    <hyperlink r:id="rId25" location="gid=214001001&amp;range=A158:AF158" ref="I28"/>
    <hyperlink r:id="rId26" location="gid=1242754826&amp;range=A8:V8" ref="I29"/>
    <hyperlink r:id="rId27" location="gid=214001003&amp;range=A115:Z115" ref="I30"/>
    <hyperlink r:id="rId28" location="gid=214001003&amp;range=A116:Z116" ref="I31"/>
    <hyperlink r:id="rId29" location="gid=1877766156&amp;range=A20:V20" ref="I32"/>
    <hyperlink r:id="rId30" location="gid=1152106829&amp;range=A5:V5" ref="I33"/>
    <hyperlink r:id="rId31" location="gid=214001001&amp;range=A9:AF9" ref="I34"/>
    <hyperlink r:id="rId32" location="gid=214001001&amp;range=A6:AF6" ref="I35"/>
    <hyperlink r:id="rId33" location="gid=1242754826&amp;range=A6:V6" ref="I36"/>
    <hyperlink r:id="rId34" location="gid=214001001&amp;range=A7:AF7" ref="I37"/>
    <hyperlink r:id="rId35" location="gid=214001001&amp;range=A8:AF8" ref="I38"/>
    <hyperlink r:id="rId36" location="gid=214001001&amp;range=A31:AF31" ref="I39"/>
    <hyperlink r:id="rId37" location="gid=1877766156&amp;range=A7:V7" ref="I40"/>
    <hyperlink r:id="rId38" location="gid=214001003&amp;range=A13:Z13" ref="I41"/>
    <hyperlink r:id="rId39" location="gid=1395216284&amp;range=A20:V20" ref="I42"/>
    <hyperlink r:id="rId40" location="gid=214001001&amp;range=A18:AF18" ref="I43"/>
    <hyperlink r:id="rId41" location="gid=214001001&amp;range=A32:AF32" ref="I44"/>
    <hyperlink r:id="rId42" location="gid=214001003&amp;range=A29:Z29" ref="I45"/>
    <hyperlink r:id="rId43" location="gid=1877766156&amp;range=A8:V8" ref="I46"/>
    <hyperlink r:id="rId44" location="gid=214001001&amp;range=A128:AF128" ref="I47"/>
    <hyperlink r:id="rId45" location="gid=214001001&amp;range=A155:AF155" ref="I48"/>
    <hyperlink r:id="rId46" location="gid=214001003&amp;range=A39:Z39" ref="I49"/>
    <hyperlink r:id="rId47" location="gid=214001003&amp;range=A40:Z40" ref="I50"/>
    <hyperlink r:id="rId48" location="gid=214001001&amp;range=A10:AF10" ref="I51"/>
    <hyperlink r:id="rId49" location="gid=214001003&amp;range=A41:Z41" ref="I52"/>
    <hyperlink r:id="rId50" location="gid=214001003&amp;range=A42:Z42" ref="I53"/>
    <hyperlink r:id="rId51" location="gid=214001003&amp;range=A14:Z14" ref="I54"/>
    <hyperlink r:id="rId52" location="gid=214001003&amp;range=A43:Z43" ref="I55"/>
    <hyperlink r:id="rId53" location="gid=214001003&amp;range=A16:Z16" ref="I56"/>
    <hyperlink r:id="rId54" location="gid=214001001&amp;range=A164:AF164" ref="I57"/>
    <hyperlink r:id="rId55" location="gid=214001001&amp;range=A156:AF156" ref="I58"/>
    <hyperlink r:id="rId56" location="gid=214001001&amp;range=A154:AF154" ref="I59"/>
    <hyperlink r:id="rId57" location="gid=214001001&amp;range=A175:AF175" ref="I60"/>
    <hyperlink r:id="rId58" location="gid=214001001&amp;range=A157:AF157" ref="I61"/>
    <hyperlink r:id="rId59" location="gid=1242754826&amp;range=A4:V4" ref="I62"/>
    <hyperlink r:id="rId60" location="gid=1242754826&amp;range=A7:V7" ref="I63"/>
    <hyperlink r:id="rId61" location="gid=1242754826&amp;range=A10:V10" ref="I64"/>
    <hyperlink r:id="rId62" location="gid=1242754826&amp;range=A11:V11" ref="I65"/>
    <hyperlink r:id="rId63" location="gid=214001003&amp;range=A120:Z120" ref="I66"/>
    <hyperlink r:id="rId64" location="gid=214001003&amp;range=A121:Z121" ref="I67"/>
    <hyperlink r:id="rId65" location="gid=214001003&amp;range=A122:Z122" ref="I68"/>
    <hyperlink r:id="rId66" location="gid=1152106829&amp;range=A9:V9" ref="I69"/>
    <hyperlink r:id="rId67" location="gid=1877766156&amp;range=A4:V4" ref="I70"/>
    <hyperlink r:id="rId68" location="gid=1877766156&amp;range=A9:V9" ref="I71"/>
    <hyperlink r:id="rId69" location="gid=1877766156&amp;range=A12:V12" ref="I72"/>
    <hyperlink r:id="rId70" location="gid=1152106829&amp;range=A6:V6" ref="I73"/>
    <hyperlink r:id="rId71" location="gid=214001003&amp;range=A21:Z21" ref="I74"/>
    <hyperlink r:id="rId72" location="gid=1152106829&amp;range=A4:V4" ref="I75"/>
    <hyperlink r:id="rId73" location="gid=1152106829&amp;range=A7:V7" ref="I76"/>
    <hyperlink r:id="rId74" location="gid=214001001&amp;range=A146:AF146" ref="I77"/>
    <hyperlink r:id="rId75" location="gid=214001001&amp;range=A15:AF15" ref="I78"/>
    <hyperlink r:id="rId76" location="gid=214001003&amp;range=A124:Z124" ref="I79"/>
    <hyperlink r:id="rId77" location="gid=1877766156&amp;range=A18:V18" ref="I80"/>
    <hyperlink r:id="rId78" location="gid=214001001&amp;range=A70:AF70" ref="I81"/>
    <hyperlink r:id="rId79" location="gid=214001001&amp;range=A123:AF123" ref="I82"/>
    <hyperlink r:id="rId80" location="gid=214001001&amp;range=A124:AF124" ref="I83"/>
    <hyperlink r:id="rId81" location="gid=214001001&amp;range=A90:AF90" ref="I84"/>
    <hyperlink r:id="rId82" location="gid=214001001&amp;range=A16:AF16" ref="I85"/>
    <hyperlink r:id="rId83" location="gid=1877766156&amp;range=A17:V17" ref="I86"/>
    <hyperlink r:id="rId84" location="gid=1152106829&amp;range=A8:V8" ref="I87"/>
    <hyperlink r:id="rId85" location="gid=214001001&amp;range=A29:AF29" ref="I88"/>
    <hyperlink r:id="rId86" location="gid=214001001&amp;range=A94:AF94" ref="I89"/>
    <hyperlink r:id="rId87" location="gid=214001001&amp;range=A14:AF14" ref="I90"/>
    <hyperlink r:id="rId88" location="gid=214001003&amp;range=A128:Z128" ref="I91"/>
    <hyperlink r:id="rId89" location="gid=1242754826&amp;range=A14:V14" ref="I92"/>
    <hyperlink r:id="rId90" location="gid=1877766156&amp;range=A23:V23" ref="I93"/>
    <hyperlink r:id="rId91" location="gid=1395216284&amp;range=A29:V29" ref="I94"/>
    <hyperlink r:id="rId92" location="gid=214001001&amp;range=A125:AF125" ref="I95"/>
    <hyperlink r:id="rId93" location="gid=214001003&amp;range=A25:Z25" ref="I96"/>
    <hyperlink r:id="rId94" location="gid=214001003&amp;range=A47:Z47" ref="I97"/>
    <hyperlink r:id="rId95" location="gid=214001003&amp;range=A26:Z26" ref="I98"/>
    <hyperlink r:id="rId96" location="gid=214001003&amp;range=A220:Z220" ref="I99"/>
    <hyperlink r:id="rId97" location="gid=214001001&amp;range=A71:AF71" ref="I100"/>
    <hyperlink r:id="rId98" location="gid=214001001&amp;range=A72:AF72" ref="I101"/>
    <hyperlink r:id="rId99" location="gid=214001001&amp;range=A73:AF73" ref="I102"/>
    <hyperlink r:id="rId100" location="gid=214001001&amp;range=A74:AF74" ref="I103"/>
    <hyperlink r:id="rId101" location="gid=214001001&amp;range=A75:AF75" ref="I104"/>
    <hyperlink r:id="rId102" location="gid=214001001&amp;range=A76:AF76" ref="I105"/>
    <hyperlink r:id="rId103" location="gid=214001001&amp;range=A77:AF77" ref="I106"/>
    <hyperlink r:id="rId104" location="gid=214001001&amp;range=A126:AF126" ref="I107"/>
    <hyperlink r:id="rId105" location="gid=214001001&amp;range=A78:AF78" ref="I108"/>
    <hyperlink r:id="rId106" location="gid=214001001&amp;range=A127:AF127" ref="I109"/>
    <hyperlink r:id="rId107" location="gid=214001001&amp;range=A129:AF129" ref="I110"/>
    <hyperlink r:id="rId108" location="gid=214001001&amp;range=A130:AF130" ref="I111"/>
    <hyperlink r:id="rId109" location="gid=214001001&amp;range=A131:AF131" ref="I112"/>
    <hyperlink r:id="rId110" location="gid=214001001&amp;range=A132:AF132" ref="I113"/>
    <hyperlink r:id="rId111" location="gid=214001001&amp;range=A17:AF17" ref="I114"/>
    <hyperlink r:id="rId112" location="gid=214001001&amp;range=A162:AF162" ref="I115"/>
    <hyperlink r:id="rId113" location="gid=214001001&amp;range=A79:AF79" ref="I116"/>
    <hyperlink r:id="rId114" location="gid=214001001&amp;range=A80:AF80" ref="I117"/>
    <hyperlink r:id="rId115" location="gid=214001001&amp;range=A163:AF163" ref="I118"/>
    <hyperlink r:id="rId116" location="gid=214001001&amp;range=A81:AF81" ref="I119"/>
    <hyperlink r:id="rId117" location="gid=214001001&amp;range=A133:AF133" ref="I120"/>
    <hyperlink r:id="rId118" location="gid=214001001&amp;range=A134:AF134" ref="I121"/>
    <hyperlink r:id="rId119" location="gid=214001001&amp;range=A135:AF135" ref="I122"/>
    <hyperlink r:id="rId120" location="gid=214001001&amp;range=A136:AF136" ref="I123"/>
    <hyperlink r:id="rId121" location="gid=214001001&amp;range=A19:AF19" ref="I124"/>
    <hyperlink r:id="rId122" location="gid=214001001&amp;range=A165:AF165" ref="I125"/>
    <hyperlink r:id="rId123" location="gid=214001001&amp;range=A137:AF137" ref="I126"/>
    <hyperlink r:id="rId124" location="gid=214001001&amp;range=A138:AF138" ref="I127"/>
    <hyperlink r:id="rId125" location="gid=214001001&amp;range=A139:AF139" ref="I128"/>
    <hyperlink r:id="rId126" location="gid=214001001&amp;range=A140:AF140" ref="I129"/>
    <hyperlink r:id="rId127" location="gid=214001001&amp;range=A141:AF141" ref="I130"/>
    <hyperlink r:id="rId128" location="gid=214001001&amp;range=A142:AF142" ref="I131"/>
    <hyperlink r:id="rId129" location="gid=214001001&amp;range=A143:AF143" ref="I132"/>
    <hyperlink r:id="rId130" location="gid=214001001&amp;range=A144:AF144" ref="I133"/>
    <hyperlink r:id="rId131" location="gid=214001001&amp;range=A145:AF145" ref="I134"/>
    <hyperlink r:id="rId132" location="gid=214001001&amp;range=A166:AF166" ref="I135"/>
    <hyperlink r:id="rId133" location="gid=214001001&amp;range=A167:AF167" ref="I136"/>
    <hyperlink r:id="rId134" location="gid=214001001&amp;range=A82:AF82" ref="I137"/>
    <hyperlink r:id="rId135" location="gid=214001001&amp;range=A83:AF83" ref="I138"/>
    <hyperlink r:id="rId136" location="gid=214001001&amp;range=A84:AF84" ref="I139"/>
    <hyperlink r:id="rId137" location="gid=214001001&amp;range=A147:AF147" ref="I140"/>
    <hyperlink r:id="rId138" location="gid=214001001&amp;range=A148:AF148" ref="I141"/>
    <hyperlink r:id="rId139" location="gid=214001001&amp;range=A149:AF149" ref="I142"/>
    <hyperlink r:id="rId140" location="gid=214001001&amp;range=A150:AF150" ref="I143"/>
    <hyperlink r:id="rId141" location="gid=214001001&amp;range=A151:AF151" ref="I144"/>
    <hyperlink r:id="rId142" location="gid=214001001&amp;range=A152:AF152" ref="I145"/>
    <hyperlink r:id="rId143" location="gid=214001001&amp;range=A85:AF85" ref="I146"/>
    <hyperlink r:id="rId144" location="gid=214001001&amp;range=A86:AF86" ref="I147"/>
    <hyperlink r:id="rId145" location="gid=214001001&amp;range=A87:AF87" ref="I148"/>
    <hyperlink r:id="rId146" location="gid=214001001&amp;range=A88:AF88" ref="I149"/>
    <hyperlink r:id="rId147" location="gid=214001001&amp;range=A168:AF168" ref="I150"/>
    <hyperlink r:id="rId148" location="gid=214001001&amp;range=A169:AF169" ref="I151"/>
    <hyperlink r:id="rId149" location="gid=214001001&amp;range=A20:AF20" ref="I152"/>
    <hyperlink r:id="rId150" location="gid=214001001&amp;range=A170:AF170" ref="I153"/>
    <hyperlink r:id="rId151" location="gid=214001001&amp;range=A171:AF171" ref="I154"/>
    <hyperlink r:id="rId152" location="gid=214001001&amp;range=A172:AF172" ref="I155"/>
    <hyperlink r:id="rId153" location="gid=214001001&amp;range=A173:AF173" ref="I156"/>
    <hyperlink r:id="rId154" location="gid=214001001&amp;range=A179:AF179" ref="I157"/>
    <hyperlink r:id="rId155" location="gid=214001001&amp;range=A181:AF181" ref="I158"/>
    <hyperlink r:id="rId156" location="gid=214001001&amp;range=A89:AF89" ref="I159"/>
    <hyperlink r:id="rId157" location="gid=214001001&amp;range=A174:AF174" ref="I160"/>
    <hyperlink r:id="rId158" location="gid=214001001&amp;range=A21:AF21" ref="I161"/>
    <hyperlink r:id="rId159" location="gid=214001001&amp;range=A161:AF161" ref="I162"/>
    <hyperlink r:id="rId160" location="gid=214001001&amp;range=A95:AF95" ref="I163"/>
    <hyperlink r:id="rId161" location="gid=214001001&amp;range=A26:AF26" ref="I164"/>
    <hyperlink r:id="rId162" location="gid=214001001&amp;range=A22:AF22" ref="I165"/>
    <hyperlink r:id="rId163" location="gid=214001001&amp;range=A96:AF96" ref="I166"/>
    <hyperlink r:id="rId164" location="gid=214001001&amp;range=A28:AF28" ref="I167"/>
    <hyperlink r:id="rId165" location="gid=214001001&amp;range=A27:AF27" ref="I168"/>
    <hyperlink r:id="rId166" location="gid=214001001&amp;range=A97:AF97" ref="I169"/>
    <hyperlink r:id="rId167" location="gid=214001001&amp;range=A30:AF30" ref="I170"/>
    <hyperlink r:id="rId168" location="gid=214001001&amp;range=A99:AF99" ref="I171"/>
    <hyperlink r:id="rId169" location="gid=214001001&amp;range=A100:AF100" ref="I172"/>
    <hyperlink r:id="rId170" location="gid=214001001&amp;range=A33:AF33" ref="I173"/>
    <hyperlink r:id="rId171" location="gid=214001001&amp;range=A101:AF101" ref="I174"/>
    <hyperlink r:id="rId172" location="gid=1395216284&amp;range=A35:V35" ref="I175"/>
    <hyperlink r:id="rId173" location="gid=1395216284&amp;range=A21:V21" ref="I176"/>
    <hyperlink r:id="rId174" location="gid=1395216284&amp;range=A19:V19" ref="I177"/>
    <hyperlink r:id="rId175" location="gid=214001001&amp;range=A5:AF5" ref="I178"/>
    <hyperlink r:id="rId176" location="gid=1395216284&amp;range=A31:V31" ref="I179"/>
    <hyperlink r:id="rId177" location="gid=1395216284&amp;range=A23:V23" ref="I180"/>
    <hyperlink r:id="rId178" location="gid=214001003&amp;range=A168:Z168" ref="I181"/>
    <hyperlink r:id="rId179" location="gid=1242754826&amp;range=A15:V15" ref="I182"/>
    <hyperlink r:id="rId180" location="gid=1242754826&amp;range=A16:V16" ref="I183"/>
    <hyperlink r:id="rId181" location="gid=1242754826&amp;range=A17:V17" ref="I184"/>
    <hyperlink r:id="rId182" location="gid=1242754826&amp;range=A18:V18" ref="I185"/>
    <hyperlink r:id="rId183" location="gid=214001003&amp;range=A214:Z214" ref="I186"/>
    <hyperlink r:id="rId184" location="gid=214001003&amp;range=A169:Z169" ref="I187"/>
    <hyperlink r:id="rId185" location="gid=1395216284&amp;range=A26:V26" ref="I188"/>
    <hyperlink r:id="rId186" location="gid=1395216284&amp;range=A28:V28" ref="I189"/>
    <hyperlink r:id="rId187" location="gid=1395216284&amp;range=A27:V27" ref="I190"/>
    <hyperlink r:id="rId188" location="gid=214001003&amp;range=A170:Z170" ref="I191"/>
    <hyperlink r:id="rId189" location="gid=214001001&amp;range=A35:AF35" ref="I192"/>
    <hyperlink r:id="rId190" location="gid=214001001&amp;range=A111:AF111" ref="I193"/>
    <hyperlink r:id="rId191" location="gid=214001001&amp;range=A106:AF106" ref="I194"/>
    <hyperlink r:id="rId192" location="gid=214001001&amp;range=A98:AF98" ref="I195"/>
    <hyperlink r:id="rId193" location="gid=214001001&amp;range=A58:AF58" ref="I196"/>
    <hyperlink r:id="rId194" location="gid=214001001&amp;range=A37:AF37" ref="I197"/>
    <hyperlink r:id="rId195" location="gid=214001001&amp;range=A109:AF109" ref="I198"/>
    <hyperlink r:id="rId196" location="gid=214001001&amp;range=A64:AF64" ref="I199"/>
    <hyperlink r:id="rId197" location="gid=214001001&amp;range=A43:AF43" ref="I200"/>
    <hyperlink r:id="rId198" location="gid=214001001&amp;range=A110:AF110" ref="I201"/>
    <hyperlink r:id="rId199" location="gid=214001001&amp;range=A103:AF103" ref="I202"/>
    <hyperlink r:id="rId200" location="gid=214001001&amp;range=A119:AF119" ref="I203"/>
    <hyperlink r:id="rId201" location="gid=214001001&amp;range=A105:AF105" ref="I204"/>
    <hyperlink r:id="rId202" location="gid=214001001&amp;range=A38:AF38" ref="I205"/>
    <hyperlink r:id="rId203" location="gid=214001001&amp;range=A40:AF40" ref="I206"/>
    <hyperlink r:id="rId204" location="gid=214001001&amp;range=A116:AF116" ref="I207"/>
    <hyperlink r:id="rId205" location="gid=214001001&amp;range=A52:AF52" ref="I208"/>
    <hyperlink r:id="rId206" location="gid=214001001&amp;range=A104:AF104" ref="I209"/>
    <hyperlink r:id="rId207" location="gid=214001001&amp;range=A65:AF65" ref="I210"/>
    <hyperlink r:id="rId208" location="gid=214001001&amp;range=A122:AF122" ref="I211"/>
    <hyperlink r:id="rId209" location="gid=214001001&amp;range=A51:AF51" ref="I212"/>
    <hyperlink r:id="rId210" location="gid=214001001&amp;range=A67:AF67" ref="I213"/>
    <hyperlink r:id="rId211" location="gid=214001001&amp;range=A42:AF42" ref="I214"/>
    <hyperlink r:id="rId212" location="gid=214001001&amp;range=A54:AF54" ref="I215"/>
    <hyperlink r:id="rId213" location="gid=214001001&amp;range=A68:AF68" ref="I216"/>
    <hyperlink r:id="rId214" location="gid=214001001&amp;range=A114:AF114" ref="I217"/>
    <hyperlink r:id="rId215" location="gid=214001001&amp;range=A118:AF118" ref="I218"/>
    <hyperlink r:id="rId216" location="gid=214001001&amp;range=A113:AF113" ref="I219"/>
    <hyperlink r:id="rId217" location="gid=214001001&amp;range=A41:AF41" ref="I220"/>
    <hyperlink r:id="rId218" location="gid=214001001&amp;range=A102:AF102" ref="I221"/>
    <hyperlink r:id="rId219" location="gid=214001001&amp;range=A39:AF39" ref="I222"/>
    <hyperlink r:id="rId220" location="gid=214001001&amp;range=A120:AF120" ref="I223"/>
    <hyperlink r:id="rId221" location="gid=214001001&amp;range=A121:AF121" ref="I224"/>
    <hyperlink r:id="rId222" location="gid=214001001&amp;range=A36:AF36" ref="I225"/>
    <hyperlink r:id="rId223" location="gid=214001001&amp;range=A117:AF117" ref="I226"/>
    <hyperlink r:id="rId224" location="gid=214001001&amp;range=A62:AF62" ref="I227"/>
    <hyperlink r:id="rId225" location="gid=214001001&amp;range=A112:AF112" ref="I228"/>
    <hyperlink r:id="rId226" location="gid=214001001&amp;range=A56:AF56" ref="I229"/>
    <hyperlink r:id="rId227" location="gid=214001001&amp;range=A107:AF107" ref="I230"/>
    <hyperlink r:id="rId228" location="gid=214001001&amp;range=A50:AF50" ref="I231"/>
    <hyperlink r:id="rId229" location="gid=214001001&amp;range=A53:AF53" ref="I232"/>
    <hyperlink r:id="rId230" location="gid=214001001&amp;range=A115:AF115" ref="I233"/>
    <hyperlink r:id="rId231" location="gid=214001001&amp;range=A57:AF57" ref="I234"/>
    <hyperlink r:id="rId232" location="gid=214001001&amp;range=A63:AF63" ref="I235"/>
    <hyperlink r:id="rId233" location="gid=214001001&amp;range=A59:AF59" ref="I236"/>
    <hyperlink r:id="rId234" location="gid=214001001&amp;range=A47:AF47" ref="I237"/>
    <hyperlink r:id="rId235" location="gid=214001001&amp;range=A60:AF60" ref="I238"/>
    <hyperlink r:id="rId236" location="gid=214001001&amp;range=A108:AF108" ref="I239"/>
    <hyperlink r:id="rId237" location="gid=214001001&amp;range=A55:AF55" ref="I240"/>
    <hyperlink r:id="rId238" location="gid=214001001&amp;range=A45:AF45" ref="I241"/>
    <hyperlink r:id="rId239" location="gid=214001001&amp;range=A49:AF49" ref="I242"/>
    <hyperlink r:id="rId240" location="gid=214001001&amp;range=A44:AF44" ref="I243"/>
    <hyperlink r:id="rId241" location="gid=214001001&amp;range=A61:AF61" ref="I244"/>
    <hyperlink r:id="rId242" location="gid=214001001&amp;range=A69:AF69" ref="I245"/>
    <hyperlink r:id="rId243" location="gid=214001001&amp;range=A34:AF34" ref="I246"/>
    <hyperlink r:id="rId244" location="gid=214001001&amp;range=A46:AF46" ref="I247"/>
    <hyperlink r:id="rId245" location="gid=214001001&amp;range=A48:AF48" ref="I248"/>
    <hyperlink r:id="rId246" location="gid=214001001&amp;range=A66:AF66" ref="I249"/>
    <hyperlink r:id="rId247" location="gid=1395216284&amp;range=A33:V33" ref="I250"/>
    <hyperlink r:id="rId248" location="gid=1395216284&amp;range=A24:V24" ref="I251"/>
    <hyperlink r:id="rId249" location="gid=214001003&amp;range=A131:Z131" ref="I252"/>
    <hyperlink r:id="rId250" location="gid=214001003&amp;range=A132:Z132" ref="I253"/>
    <hyperlink r:id="rId251" location="gid=214001003&amp;range=A133:Z133" ref="I254"/>
    <hyperlink r:id="rId252" location="gid=214001003&amp;range=A134:Z134" ref="I255"/>
    <hyperlink r:id="rId253" location="gid=214001003&amp;range=A135:Z135" ref="I256"/>
    <hyperlink r:id="rId254" location="gid=214001003&amp;range=A136:Z136" ref="I257"/>
    <hyperlink r:id="rId255" location="gid=1152106829&amp;range=A10:V10" ref="I258"/>
    <hyperlink r:id="rId256" location="gid=1152106829&amp;range=A11:V11" ref="I259"/>
    <hyperlink r:id="rId257" location="gid=1242754826&amp;range=A12:V12" ref="I260"/>
    <hyperlink r:id="rId258" location="gid=1242754826&amp;range=A13:V13" ref="I261"/>
    <hyperlink r:id="rId259" location="gid=1242754826&amp;range=A19:V19" ref="I262"/>
    <hyperlink r:id="rId260" location="gid=1242754826&amp;range=A21:V21" ref="I263"/>
    <hyperlink r:id="rId261" location="gid=1242754826&amp;range=A22:V22" ref="I264"/>
    <hyperlink r:id="rId262" location="gid=1242754826&amp;range=A23:V23" ref="I265"/>
    <hyperlink r:id="rId263" location="gid=1242754826&amp;range=A24:V24" ref="I266"/>
    <hyperlink r:id="rId264" location="gid=1242754826&amp;range=A25:V25" ref="I267"/>
    <hyperlink r:id="rId265" location="gid=1395216284&amp;range=A25:V25" ref="I268"/>
    <hyperlink r:id="rId266" location="gid=1395216284&amp;range=A22:V22" ref="I269"/>
    <hyperlink r:id="rId267" location="gid=1395216284&amp;range=A30:V30" ref="I270"/>
    <hyperlink r:id="rId268" location="gid=1395216284&amp;range=A34:V34" ref="I271"/>
    <hyperlink r:id="rId269" location="gid=1877766156&amp;range=A10:V10" ref="I272"/>
    <hyperlink r:id="rId270" location="gid=1877766156&amp;range=A14:V14" ref="I273"/>
    <hyperlink r:id="rId271" location="gid=1877766156&amp;range=A15:V15" ref="I274"/>
    <hyperlink r:id="rId272" location="gid=1877766156&amp;range=A19:V19" ref="I275"/>
    <hyperlink r:id="rId273" location="gid=1877766156&amp;range=A21:V21" ref="I276"/>
    <hyperlink r:id="rId274" location="gid=1877766156&amp;range=A22:V22" ref="I277"/>
    <hyperlink r:id="rId275" location="gid=1877766156&amp;range=A24:V24" ref="I278"/>
    <hyperlink r:id="rId276" location="gid=1877766156&amp;range=A25:V25" ref="I279"/>
    <hyperlink r:id="rId277" location="gid=1877766156&amp;range=A26:V26" ref="I280"/>
    <hyperlink r:id="rId278" location="gid=1877766156&amp;range=A27:V27" ref="I281"/>
    <hyperlink r:id="rId279" location="gid=1877766156&amp;range=A28:V28" ref="I282"/>
    <hyperlink r:id="rId280" location="gid=1877766156&amp;range=A29:V29" ref="I283"/>
    <hyperlink r:id="rId281" location="gid=1877766156&amp;range=A30:V30" ref="I284"/>
    <hyperlink r:id="rId282" location="gid=1877766156&amp;range=A31:V31" ref="I285"/>
    <hyperlink r:id="rId283" location="gid=214001003&amp;range=A30:Z30" ref="I286"/>
    <hyperlink r:id="rId284" location="gid=214001003&amp;range=A193:Z193" ref="I287"/>
    <hyperlink r:id="rId285" location="gid=214001003&amp;range=A109:Z109" ref="I288"/>
    <hyperlink r:id="rId286" location="gid=214001003&amp;range=A110:Z110" ref="I289"/>
    <hyperlink r:id="rId287" location="gid=1395216284&amp;range=A32:V32" ref="I290"/>
    <hyperlink r:id="rId288" location="gid=404576783&amp;range=A12:V12" ref="I291"/>
    <hyperlink r:id="rId289" location="gid=404576783&amp;range=A13:V13" ref="I292"/>
    <hyperlink r:id="rId290" location="gid=404576783&amp;range=A14:V14" ref="I293"/>
    <hyperlink r:id="rId291" location="gid=404576783&amp;range=A15:V15" ref="I294"/>
    <hyperlink r:id="rId292" location="gid=404576783&amp;range=A16:V16" ref="I295"/>
    <hyperlink r:id="rId293" location="gid=404576783&amp;range=A17:V17" ref="I296"/>
    <hyperlink r:id="rId294" location="gid=404576783&amp;range=A18:V18" ref="I297"/>
    <hyperlink r:id="rId295" location="gid=404576783&amp;range=A19:V19" ref="I298"/>
    <hyperlink r:id="rId296" location="gid=404576783&amp;range=A20:V20" ref="I299"/>
    <hyperlink r:id="rId297" location="gid=214001003&amp;range=A6:T6" ref="I300"/>
    <hyperlink r:id="rId298" location="gid=214001003&amp;range=A6:T6" ref="I301"/>
    <hyperlink r:id="rId299" location="gid=214001001&amp;range=A4:V4" ref="I302"/>
    <hyperlink r:id="rId300" location="gid=214001001&amp;range=A4:V4" ref="I303"/>
    <hyperlink r:id="rId301" location="gid=1877766156&amp;range=A16:V16" ref="I304"/>
    <hyperlink r:id="rId302" location="gid=1877766156&amp;range=A16:V16" ref="I305"/>
    <hyperlink r:id="rId303" location="gid=1877766156&amp;range=A16:V16" ref="I306"/>
    <hyperlink r:id="rId304" location="gid=1877766156&amp;range=A13:V13" ref="I307"/>
    <hyperlink r:id="rId305" location="gid=1152106829&amp;range=A6:V6" ref="I308"/>
    <hyperlink r:id="rId306" location="gid=1152106829&amp;range=A7:V7" ref="I309"/>
    <hyperlink r:id="rId307" location="gid=1152106829&amp;range=A8:V8" ref="I310"/>
    <hyperlink r:id="rId308" location="gid=1242754826&amp;range=A14:V14" ref="I311"/>
    <hyperlink r:id="rId309" location="gid=1395216284&amp;range=A29:V29" ref="I312"/>
    <hyperlink r:id="rId310" location="gid=214001001&amp;range=A176:AF176" ref="I313"/>
    <hyperlink r:id="rId311" location="gid=214001001&amp;range=A177:AF177" ref="I314"/>
    <hyperlink r:id="rId312" location="gid=214001001&amp;range=A178:AF178" ref="I315"/>
    <hyperlink r:id="rId313" location="gid=1242754826&amp;range=A20:V20" ref="I316"/>
    <hyperlink r:id="rId314" location="gid=404576783&amp;range=A21:V21" ref="I317"/>
  </hyperlinks>
  <drawing r:id="rId315"/>
  <legacyDrawing r:id="rId316"/>
</worksheet>
</file>