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600" windowHeight="7185"/>
  </bookViews>
  <sheets>
    <sheet name="Income&amp;Expend act_forec_Nominal" sheetId="1" r:id="rId1"/>
    <sheet name="Summary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\0">[1]TABLE1a!$U$1:$U$7</definedName>
    <definedName name="\p">[1]TABLE1a!$P$1</definedName>
    <definedName name="\t">[1]TABLE1a!$U$3:$U$3</definedName>
    <definedName name="ALL">#N/A</definedName>
    <definedName name="ANNBELGIUM">[1]TABLE5!$D$5:$D$12</definedName>
    <definedName name="ANNDVR">[1]TABLE4AL!$D$6:$D$12</definedName>
    <definedName name="ANNENG">[1]TABLE4AL!$F$6:$F$12</definedName>
    <definedName name="ANNFORIEGN">[1]TABLE1a!$P$37:$P$37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BULL">#N/A</definedName>
    <definedName name="CAMARA">[1]TABLE1a!$P$4</definedName>
    <definedName name="CLONE">[1]TABLE1a!$P$6</definedName>
    <definedName name="DOVER">#N/A</definedName>
    <definedName name="ENGLISH">#N/A</definedName>
    <definedName name="FOREIGN">[1]TABLE1a!$P$38:$P$52</definedName>
    <definedName name="GraphData">'[2]TIS-INDEX'!$B$13:$Q$44,'[2]TIS-INDEX'!$E$9:$R$9</definedName>
    <definedName name="Maxmin" localSheetId="0">'Income&amp;Expend act_forec_Nominal'!$AF$24:$AF$26</definedName>
    <definedName name="NORTHSEA">#N/A</definedName>
    <definedName name="OTHER">#N/A</definedName>
    <definedName name="Print_Area_MI">[1]TABLE1a!$A$1:$O$37</definedName>
    <definedName name="_xlnm.Print_Titles" localSheetId="0">'Income&amp;Expend act_forec_Nominal'!$A:$A</definedName>
    <definedName name="tab">[3]TABLE1a!$U$3:$U$3</definedName>
    <definedName name="TAB4ALL">#N/A</definedName>
    <definedName name="TAB4PV">#N/A</definedName>
    <definedName name="TAB4UT">#N/A</definedName>
    <definedName name="UK">#N/A</definedName>
    <definedName name="UT">#N/A</definedName>
    <definedName name="Year" localSheetId="1">'[4]Risk Model'!$D$60:$AH$60</definedName>
    <definedName name="Year">'[5]Risk Model'!$D$60:$AH$60</definedName>
  </definedNames>
  <calcPr calcId="114210" fullCalcOnLoad="1"/>
</workbook>
</file>

<file path=xl/calcChain.xml><?xml version="1.0" encoding="utf-8"?>
<calcChain xmlns="http://schemas.openxmlformats.org/spreadsheetml/2006/main">
  <c r="C27" i="2"/>
  <c r="C22"/>
  <c r="D31"/>
  <c r="E31"/>
  <c r="D26"/>
  <c r="E26"/>
  <c r="E27"/>
  <c r="AD25"/>
  <c r="T25"/>
  <c r="J25"/>
  <c r="H25"/>
  <c r="G25"/>
  <c r="F25"/>
  <c r="L15"/>
  <c r="L24"/>
  <c r="E10"/>
  <c r="E13"/>
  <c r="E19"/>
  <c r="D10"/>
  <c r="D13"/>
  <c r="D19"/>
  <c r="D21"/>
  <c r="D22"/>
  <c r="C10"/>
  <c r="C13"/>
  <c r="C19"/>
  <c r="R59" i="1"/>
  <c r="Q59"/>
  <c r="P59"/>
  <c r="L55"/>
  <c r="K55"/>
  <c r="H55"/>
  <c r="G55"/>
  <c r="D55"/>
  <c r="C55"/>
  <c r="H53"/>
  <c r="B51"/>
  <c r="O53"/>
  <c r="N53"/>
  <c r="M53"/>
  <c r="L53"/>
  <c r="K53"/>
  <c r="J53"/>
  <c r="I53"/>
  <c r="G53"/>
  <c r="F53"/>
  <c r="E53"/>
  <c r="D53"/>
  <c r="C53"/>
  <c r="B53"/>
  <c r="M55"/>
  <c r="N49"/>
  <c r="L51"/>
  <c r="J55"/>
  <c r="H51"/>
  <c r="E55"/>
  <c r="D51"/>
  <c r="B55"/>
  <c r="V43"/>
  <c r="N43"/>
  <c r="M43"/>
  <c r="J43"/>
  <c r="I43"/>
  <c r="F43"/>
  <c r="E43"/>
  <c r="B43"/>
  <c r="AG25" i="2"/>
  <c r="AF25"/>
  <c r="AE25"/>
  <c r="AC25"/>
  <c r="Z25"/>
  <c r="W25"/>
  <c r="V25"/>
  <c r="U25"/>
  <c r="S25"/>
  <c r="R25"/>
  <c r="M25"/>
  <c r="L25"/>
  <c r="K25"/>
  <c r="I25"/>
  <c r="Q40" i="1"/>
  <c r="G15" i="2"/>
  <c r="G24"/>
  <c r="P40" i="1"/>
  <c r="O40"/>
  <c r="O43"/>
  <c r="L43"/>
  <c r="K43"/>
  <c r="H43"/>
  <c r="G43"/>
  <c r="D43"/>
  <c r="C43"/>
  <c r="C44"/>
  <c r="AK35"/>
  <c r="AE11" i="2"/>
  <c r="AC35" i="1"/>
  <c r="U11" i="2"/>
  <c r="U35" i="1"/>
  <c r="K11" i="2"/>
  <c r="M35" i="1"/>
  <c r="E35"/>
  <c r="AN35"/>
  <c r="AH11" i="2"/>
  <c r="AM35" i="1"/>
  <c r="AG11" i="2"/>
  <c r="AJ35" i="1"/>
  <c r="AD11" i="2"/>
  <c r="AI35" i="1"/>
  <c r="AC11" i="2"/>
  <c r="AG35" i="1"/>
  <c r="Y11" i="2"/>
  <c r="AF35" i="1"/>
  <c r="X11" i="2"/>
  <c r="AE35" i="1"/>
  <c r="W11" i="2"/>
  <c r="AB35" i="1"/>
  <c r="T11" i="2"/>
  <c r="AA35" i="1"/>
  <c r="S11" i="2"/>
  <c r="Y35" i="1"/>
  <c r="Q11" i="2"/>
  <c r="X35" i="1"/>
  <c r="P11" i="2"/>
  <c r="W35" i="1"/>
  <c r="M11" i="2"/>
  <c r="T35" i="1"/>
  <c r="J11" i="2"/>
  <c r="S35" i="1"/>
  <c r="I11" i="2"/>
  <c r="Q35" i="1"/>
  <c r="G11" i="2"/>
  <c r="P35" i="1"/>
  <c r="F11" i="2"/>
  <c r="F12"/>
  <c r="O35" i="1"/>
  <c r="L35"/>
  <c r="K35"/>
  <c r="I35"/>
  <c r="H35"/>
  <c r="G35"/>
  <c r="D35"/>
  <c r="C35"/>
  <c r="AL17"/>
  <c r="AK17"/>
  <c r="AH17"/>
  <c r="AH60"/>
  <c r="AD17"/>
  <c r="AC17"/>
  <c r="Z17"/>
  <c r="V17"/>
  <c r="U17"/>
  <c r="R17"/>
  <c r="N17"/>
  <c r="N21"/>
  <c r="M17"/>
  <c r="J17"/>
  <c r="J21"/>
  <c r="F17"/>
  <c r="F21"/>
  <c r="E17"/>
  <c r="B17"/>
  <c r="B21"/>
  <c r="AN17"/>
  <c r="AJ17"/>
  <c r="AG17"/>
  <c r="AF17"/>
  <c r="AB17"/>
  <c r="Y17"/>
  <c r="X17"/>
  <c r="T17"/>
  <c r="Q17"/>
  <c r="P17"/>
  <c r="L17"/>
  <c r="L21"/>
  <c r="I17"/>
  <c r="H17"/>
  <c r="H21"/>
  <c r="D17"/>
  <c r="D21"/>
  <c r="D58"/>
  <c r="AM17"/>
  <c r="AM16"/>
  <c r="AG8" i="2"/>
  <c r="AI17" i="1"/>
  <c r="AE17"/>
  <c r="AE16"/>
  <c r="W8" i="2"/>
  <c r="AA17" i="1"/>
  <c r="W17"/>
  <c r="W16"/>
  <c r="M8" i="2"/>
  <c r="S17" i="1"/>
  <c r="O17"/>
  <c r="O16"/>
  <c r="K17"/>
  <c r="G17"/>
  <c r="G16"/>
  <c r="C17"/>
  <c r="P16"/>
  <c r="F8" i="2"/>
  <c r="AF16" i="1"/>
  <c r="X8" i="2"/>
  <c r="G12"/>
  <c r="J12"/>
  <c r="P12"/>
  <c r="Y12"/>
  <c r="D27"/>
  <c r="E21"/>
  <c r="E22"/>
  <c r="AD12"/>
  <c r="H16" i="1"/>
  <c r="X16"/>
  <c r="P8" i="2"/>
  <c r="AN16" i="1"/>
  <c r="AH8" i="2"/>
  <c r="U12"/>
  <c r="Q43" i="1"/>
  <c r="AH12" i="2"/>
  <c r="Q12"/>
  <c r="X12"/>
  <c r="T12"/>
  <c r="J58" i="1"/>
  <c r="I16"/>
  <c r="I21"/>
  <c r="J22"/>
  <c r="Y16"/>
  <c r="Q8" i="2"/>
  <c r="Y60" i="1"/>
  <c r="Q7" i="2"/>
  <c r="B58" i="1"/>
  <c r="N55"/>
  <c r="O49"/>
  <c r="N51"/>
  <c r="M16"/>
  <c r="M21"/>
  <c r="K12" i="2"/>
  <c r="AE12"/>
  <c r="D44" i="1"/>
  <c r="Q16"/>
  <c r="G8" i="2"/>
  <c r="G7"/>
  <c r="AG16" i="1"/>
  <c r="Y8" i="2"/>
  <c r="Y7"/>
  <c r="AG60" i="1"/>
  <c r="AH59"/>
  <c r="K7" i="2"/>
  <c r="U60" i="1"/>
  <c r="U16"/>
  <c r="K8" i="2"/>
  <c r="U21" i="1"/>
  <c r="F58"/>
  <c r="U7" i="2"/>
  <c r="AC60" i="1"/>
  <c r="AC16"/>
  <c r="U8" i="2"/>
  <c r="E16" i="1"/>
  <c r="E21"/>
  <c r="N22"/>
  <c r="AE7" i="2"/>
  <c r="AK60" i="1"/>
  <c r="AK16"/>
  <c r="AE8" i="2"/>
  <c r="AJ21" i="1"/>
  <c r="T9" i="2"/>
  <c r="T21" i="1"/>
  <c r="AD21"/>
  <c r="I55"/>
  <c r="I51"/>
  <c r="S60"/>
  <c r="I7" i="2"/>
  <c r="S21" i="1"/>
  <c r="W60"/>
  <c r="M7" i="2"/>
  <c r="AA60" i="1"/>
  <c r="S7" i="2"/>
  <c r="AE60" i="1"/>
  <c r="W7" i="2"/>
  <c r="AI60" i="1"/>
  <c r="AI59"/>
  <c r="AC7" i="2"/>
  <c r="AI21" i="1"/>
  <c r="AM60"/>
  <c r="AG7" i="2"/>
  <c r="H7"/>
  <c r="R16" i="1"/>
  <c r="H8" i="2"/>
  <c r="R7"/>
  <c r="Z16" i="1"/>
  <c r="R8" i="2"/>
  <c r="Z7"/>
  <c r="AH16" i="1"/>
  <c r="Z8" i="2"/>
  <c r="H58" i="1"/>
  <c r="H36"/>
  <c r="F7" i="2"/>
  <c r="T60" i="1"/>
  <c r="U59"/>
  <c r="J7" i="2"/>
  <c r="X60" i="1"/>
  <c r="Y59"/>
  <c r="P7" i="2"/>
  <c r="AB60" i="1"/>
  <c r="AC59"/>
  <c r="AB21"/>
  <c r="T7" i="2"/>
  <c r="AF60" i="1"/>
  <c r="X7" i="2"/>
  <c r="AJ60" i="1"/>
  <c r="AK59"/>
  <c r="AD7" i="2"/>
  <c r="AN60" i="1"/>
  <c r="AN21"/>
  <c r="AH7" i="2"/>
  <c r="Q25"/>
  <c r="Y25"/>
  <c r="C21" i="1"/>
  <c r="G21"/>
  <c r="K21"/>
  <c r="O21"/>
  <c r="D16"/>
  <c r="L16"/>
  <c r="T16"/>
  <c r="J8" i="2"/>
  <c r="AB16" i="1"/>
  <c r="T8" i="2"/>
  <c r="AJ16" i="1"/>
  <c r="AD8" i="2"/>
  <c r="J16" i="1"/>
  <c r="B35"/>
  <c r="B36"/>
  <c r="B57"/>
  <c r="F35"/>
  <c r="F36"/>
  <c r="J35"/>
  <c r="J36"/>
  <c r="N35"/>
  <c r="N36"/>
  <c r="R35"/>
  <c r="H11" i="2"/>
  <c r="H12"/>
  <c r="V35" i="1"/>
  <c r="L11" i="2"/>
  <c r="L12"/>
  <c r="Z35" i="1"/>
  <c r="R11" i="2"/>
  <c r="R12"/>
  <c r="AD35" i="1"/>
  <c r="V11" i="2"/>
  <c r="V12"/>
  <c r="AH35" i="1"/>
  <c r="Z11" i="2"/>
  <c r="Z12"/>
  <c r="AL35" i="1"/>
  <c r="AF11" i="2"/>
  <c r="AF12"/>
  <c r="M51" i="1"/>
  <c r="Z60"/>
  <c r="D36"/>
  <c r="L36"/>
  <c r="C16"/>
  <c r="K16"/>
  <c r="S16"/>
  <c r="I8" i="2"/>
  <c r="AA16" i="1"/>
  <c r="S8" i="2"/>
  <c r="AI16" i="1"/>
  <c r="AC8" i="2"/>
  <c r="F9"/>
  <c r="AF21" i="1"/>
  <c r="AH9" i="2"/>
  <c r="J51" i="1"/>
  <c r="L7" i="2"/>
  <c r="V60" i="1"/>
  <c r="W59"/>
  <c r="V16"/>
  <c r="L8" i="2"/>
  <c r="V7"/>
  <c r="AD60" i="1"/>
  <c r="AE59"/>
  <c r="AD16"/>
  <c r="V8" i="2"/>
  <c r="AF7"/>
  <c r="AL60" i="1"/>
  <c r="AM59"/>
  <c r="AL16"/>
  <c r="AF8" i="2"/>
  <c r="AF9"/>
  <c r="L9"/>
  <c r="Y9"/>
  <c r="U9"/>
  <c r="Y21" i="1"/>
  <c r="K9" i="2"/>
  <c r="G9"/>
  <c r="P43" i="1"/>
  <c r="F15" i="2"/>
  <c r="F24"/>
  <c r="F26"/>
  <c r="F55" i="1"/>
  <c r="F51"/>
  <c r="F16"/>
  <c r="N16"/>
  <c r="M9" i="2"/>
  <c r="W9"/>
  <c r="AM21" i="1"/>
  <c r="E51"/>
  <c r="C51"/>
  <c r="G51"/>
  <c r="K51"/>
  <c r="E44"/>
  <c r="F44"/>
  <c r="G44"/>
  <c r="H44"/>
  <c r="I44"/>
  <c r="J44"/>
  <c r="K44"/>
  <c r="L44"/>
  <c r="M44"/>
  <c r="N44"/>
  <c r="O44"/>
  <c r="P25" i="2"/>
  <c r="X25"/>
  <c r="AH25"/>
  <c r="G26"/>
  <c r="G27"/>
  <c r="F27"/>
  <c r="AF59" i="1"/>
  <c r="AB59"/>
  <c r="N57"/>
  <c r="N63"/>
  <c r="AG10" i="2"/>
  <c r="AG13"/>
  <c r="AM36" i="1"/>
  <c r="X10" i="2"/>
  <c r="X13"/>
  <c r="AF36" i="1"/>
  <c r="Q10" i="2"/>
  <c r="Q13"/>
  <c r="Y36" i="1"/>
  <c r="J10" i="2"/>
  <c r="J13"/>
  <c r="T36" i="1"/>
  <c r="T22"/>
  <c r="AD10" i="2"/>
  <c r="AD13"/>
  <c r="AJ36" i="1"/>
  <c r="AJ22"/>
  <c r="G22"/>
  <c r="G58"/>
  <c r="G36"/>
  <c r="H22"/>
  <c r="T10" i="2"/>
  <c r="T13"/>
  <c r="AB36" i="1"/>
  <c r="V10" i="2"/>
  <c r="V13"/>
  <c r="AD36" i="1"/>
  <c r="F57"/>
  <c r="H9" i="2"/>
  <c r="R21" i="1"/>
  <c r="L57"/>
  <c r="K10" i="2"/>
  <c r="K13"/>
  <c r="U36" i="1"/>
  <c r="U22"/>
  <c r="R9" i="2"/>
  <c r="Z21" i="1"/>
  <c r="C22"/>
  <c r="D22"/>
  <c r="C58"/>
  <c r="C36"/>
  <c r="E58"/>
  <c r="E36"/>
  <c r="E22"/>
  <c r="O51"/>
  <c r="O55"/>
  <c r="P49"/>
  <c r="I58"/>
  <c r="I36"/>
  <c r="I22"/>
  <c r="P9" i="2"/>
  <c r="AE21" i="1"/>
  <c r="AE9" i="2"/>
  <c r="AC9"/>
  <c r="P21" i="1"/>
  <c r="W21"/>
  <c r="S12" i="2"/>
  <c r="AL59" i="1"/>
  <c r="F22"/>
  <c r="AG21"/>
  <c r="Q21"/>
  <c r="AD9" i="2"/>
  <c r="D57" i="1"/>
  <c r="D37"/>
  <c r="AC10" i="2"/>
  <c r="AC13"/>
  <c r="AI36" i="1"/>
  <c r="S22"/>
  <c r="I10" i="2"/>
  <c r="I13"/>
  <c r="S36" i="1"/>
  <c r="Z9" i="2"/>
  <c r="AH21" i="1"/>
  <c r="AI22"/>
  <c r="K22"/>
  <c r="L22"/>
  <c r="K58"/>
  <c r="K36"/>
  <c r="L37"/>
  <c r="AH10" i="2"/>
  <c r="AH13"/>
  <c r="AN36" i="1"/>
  <c r="AN22"/>
  <c r="J57"/>
  <c r="J37"/>
  <c r="O22"/>
  <c r="O36"/>
  <c r="H57"/>
  <c r="H37"/>
  <c r="S59"/>
  <c r="T59"/>
  <c r="M36"/>
  <c r="N37"/>
  <c r="M22"/>
  <c r="W12" i="2"/>
  <c r="J9"/>
  <c r="AG9"/>
  <c r="P44" i="1"/>
  <c r="Q44"/>
  <c r="R40"/>
  <c r="I9" i="2"/>
  <c r="X21" i="1"/>
  <c r="Y22"/>
  <c r="AN59"/>
  <c r="X59"/>
  <c r="AC12" i="2"/>
  <c r="I12"/>
  <c r="AC21" i="1"/>
  <c r="AD22"/>
  <c r="Q9" i="2"/>
  <c r="V9"/>
  <c r="X9"/>
  <c r="AA59" i="1"/>
  <c r="S9" i="2"/>
  <c r="AG59" i="1"/>
  <c r="AJ59"/>
  <c r="AA21"/>
  <c r="AB22"/>
  <c r="AG12" i="2"/>
  <c r="M12"/>
  <c r="AL21" i="1"/>
  <c r="AM22"/>
  <c r="AK21"/>
  <c r="AD59"/>
  <c r="V59"/>
  <c r="V21"/>
  <c r="Z59"/>
  <c r="H15" i="2"/>
  <c r="H24"/>
  <c r="H26"/>
  <c r="H27"/>
  <c r="R43" i="1"/>
  <c r="R44"/>
  <c r="S40"/>
  <c r="AE22"/>
  <c r="W10" i="2"/>
  <c r="W13"/>
  <c r="AE36" i="1"/>
  <c r="E37"/>
  <c r="E57"/>
  <c r="G57"/>
  <c r="G37"/>
  <c r="AJ37"/>
  <c r="AN37"/>
  <c r="F10" i="2"/>
  <c r="F13"/>
  <c r="P36" i="1"/>
  <c r="P22"/>
  <c r="I57"/>
  <c r="I37"/>
  <c r="T37"/>
  <c r="L10" i="2"/>
  <c r="L13"/>
  <c r="V22" i="1"/>
  <c r="V36"/>
  <c r="AF10" i="2"/>
  <c r="AF13"/>
  <c r="AL22" i="1"/>
  <c r="AL36"/>
  <c r="P10" i="2"/>
  <c r="P13"/>
  <c r="X36" i="1"/>
  <c r="X22"/>
  <c r="O57"/>
  <c r="O63"/>
  <c r="O37"/>
  <c r="Y10" i="2"/>
  <c r="Y13"/>
  <c r="AG36" i="1"/>
  <c r="AG22"/>
  <c r="W22"/>
  <c r="M10" i="2"/>
  <c r="M13"/>
  <c r="W36" i="1"/>
  <c r="C57"/>
  <c r="C37"/>
  <c r="Z22"/>
  <c r="R10" i="2"/>
  <c r="R13"/>
  <c r="Z36" i="1"/>
  <c r="F37"/>
  <c r="AF22"/>
  <c r="AE10" i="2"/>
  <c r="AE13"/>
  <c r="AK36" i="1"/>
  <c r="AK22"/>
  <c r="AA22"/>
  <c r="S10" i="2"/>
  <c r="S13"/>
  <c r="AA36" i="1"/>
  <c r="U10" i="2"/>
  <c r="U13"/>
  <c r="AC36" i="1"/>
  <c r="AC22"/>
  <c r="M37"/>
  <c r="M57"/>
  <c r="M58"/>
  <c r="K57"/>
  <c r="K37"/>
  <c r="AH22"/>
  <c r="Z10" i="2"/>
  <c r="Z13"/>
  <c r="AH36" i="1"/>
  <c r="AI37"/>
  <c r="G10" i="2"/>
  <c r="G13"/>
  <c r="Q36" i="1"/>
  <c r="Q22"/>
  <c r="P51"/>
  <c r="P53"/>
  <c r="F16" i="2"/>
  <c r="U37" i="1"/>
  <c r="R22"/>
  <c r="R36"/>
  <c r="S37"/>
  <c r="H10" i="2"/>
  <c r="H13"/>
  <c r="AD37" i="1"/>
  <c r="Q37"/>
  <c r="AA37"/>
  <c r="AK37"/>
  <c r="X37"/>
  <c r="N58"/>
  <c r="M62"/>
  <c r="AE37"/>
  <c r="AH37"/>
  <c r="AC37"/>
  <c r="Z37"/>
  <c r="AL37"/>
  <c r="S43"/>
  <c r="S44"/>
  <c r="I15" i="2"/>
  <c r="R37" i="1"/>
  <c r="W37"/>
  <c r="AG37"/>
  <c r="V37"/>
  <c r="P37"/>
  <c r="AB37"/>
  <c r="AM37"/>
  <c r="AF37"/>
  <c r="Y37"/>
  <c r="F17" i="2"/>
  <c r="F19"/>
  <c r="F21"/>
  <c r="F22"/>
  <c r="F29"/>
  <c r="F31"/>
  <c r="P55" i="1"/>
  <c r="Q49"/>
  <c r="T40"/>
  <c r="O58"/>
  <c r="N62"/>
  <c r="N60"/>
  <c r="O59"/>
  <c r="I24" i="2"/>
  <c r="I26"/>
  <c r="I27"/>
  <c r="P57" i="1"/>
  <c r="P63"/>
  <c r="T43"/>
  <c r="T44"/>
  <c r="J15" i="2"/>
  <c r="O62" i="1"/>
  <c r="P58"/>
  <c r="Q53"/>
  <c r="U40"/>
  <c r="G16" i="2"/>
  <c r="Q57" i="1"/>
  <c r="Q58"/>
  <c r="J24" i="2"/>
  <c r="J26"/>
  <c r="J27"/>
  <c r="P62" i="1"/>
  <c r="Q51"/>
  <c r="Q62"/>
  <c r="K15" i="2"/>
  <c r="U43" i="1"/>
  <c r="U44"/>
  <c r="G29" i="2"/>
  <c r="G31"/>
  <c r="G17"/>
  <c r="G19"/>
  <c r="G21"/>
  <c r="G22"/>
  <c r="Q55" i="1"/>
  <c r="R49"/>
  <c r="Q63"/>
  <c r="V44"/>
  <c r="R53"/>
  <c r="K24" i="2"/>
  <c r="K26"/>
  <c r="L26"/>
  <c r="L27"/>
  <c r="K27"/>
  <c r="H16"/>
  <c r="R57" i="1"/>
  <c r="R58"/>
  <c r="W42"/>
  <c r="R51"/>
  <c r="R62"/>
  <c r="W40"/>
  <c r="X42"/>
  <c r="H29" i="2"/>
  <c r="H31"/>
  <c r="H17"/>
  <c r="H19"/>
  <c r="H21"/>
  <c r="H22"/>
  <c r="R55" i="1"/>
  <c r="S49"/>
  <c r="R63"/>
  <c r="Y42"/>
  <c r="S53"/>
  <c r="W43"/>
  <c r="W44"/>
  <c r="M15" i="2"/>
  <c r="M24"/>
  <c r="M26"/>
  <c r="M27"/>
  <c r="S51" i="1"/>
  <c r="Z42"/>
  <c r="I16" i="2"/>
  <c r="S57" i="1"/>
  <c r="S58"/>
  <c r="X40"/>
  <c r="S62"/>
  <c r="AA42"/>
  <c r="X43"/>
  <c r="X44"/>
  <c r="P15" i="2"/>
  <c r="I17"/>
  <c r="I19"/>
  <c r="I21"/>
  <c r="I22"/>
  <c r="I29"/>
  <c r="I31"/>
  <c r="S55" i="1"/>
  <c r="T49"/>
  <c r="S63"/>
  <c r="AB42"/>
  <c r="T53"/>
  <c r="Y40"/>
  <c r="P24" i="2"/>
  <c r="P26"/>
  <c r="P27"/>
  <c r="J16"/>
  <c r="AC42" i="1"/>
  <c r="Q15" i="2"/>
  <c r="Y43" i="1"/>
  <c r="Y44"/>
  <c r="T51"/>
  <c r="Q24" i="2"/>
  <c r="Q26"/>
  <c r="Q27"/>
  <c r="J17"/>
  <c r="J19"/>
  <c r="J21"/>
  <c r="J22"/>
  <c r="J29"/>
  <c r="J31"/>
  <c r="T55" i="1"/>
  <c r="U49"/>
  <c r="Z40"/>
  <c r="AD42"/>
  <c r="T57"/>
  <c r="T58"/>
  <c r="T62"/>
  <c r="AE42"/>
  <c r="U53"/>
  <c r="R15" i="2"/>
  <c r="Z43" i="1"/>
  <c r="Z44"/>
  <c r="T63"/>
  <c r="R24" i="2"/>
  <c r="R26"/>
  <c r="R27"/>
  <c r="AF42" i="1"/>
  <c r="AA40"/>
  <c r="K16" i="2"/>
  <c r="U57" i="1"/>
  <c r="U58"/>
  <c r="U51"/>
  <c r="AG42"/>
  <c r="U62"/>
  <c r="AA43"/>
  <c r="AA44"/>
  <c r="S15" i="2"/>
  <c r="K29"/>
  <c r="K31"/>
  <c r="K17"/>
  <c r="K19"/>
  <c r="K21"/>
  <c r="K22"/>
  <c r="U55" i="1"/>
  <c r="V49"/>
  <c r="U63"/>
  <c r="V53"/>
  <c r="AB40"/>
  <c r="AH42"/>
  <c r="S24" i="2"/>
  <c r="S26"/>
  <c r="S27"/>
  <c r="AB43" i="1"/>
  <c r="AB44"/>
  <c r="T15" i="2"/>
  <c r="AI42" i="1"/>
  <c r="L16" i="2"/>
  <c r="V51" i="1"/>
  <c r="L29" i="2"/>
  <c r="L31"/>
  <c r="L17"/>
  <c r="L19"/>
  <c r="L21"/>
  <c r="L22"/>
  <c r="V55" i="1"/>
  <c r="W49"/>
  <c r="AC40"/>
  <c r="T24" i="2"/>
  <c r="T26"/>
  <c r="T27"/>
  <c r="AJ42" i="1"/>
  <c r="V57"/>
  <c r="V58"/>
  <c r="V62"/>
  <c r="AK42"/>
  <c r="U15" i="2"/>
  <c r="AC43" i="1"/>
  <c r="AC44"/>
  <c r="W51"/>
  <c r="W53"/>
  <c r="V63"/>
  <c r="U24" i="2"/>
  <c r="U26"/>
  <c r="U27"/>
  <c r="AD40" i="1"/>
  <c r="M16" i="2"/>
  <c r="W57" i="1"/>
  <c r="W58"/>
  <c r="AL42"/>
  <c r="W62"/>
  <c r="V15" i="2"/>
  <c r="AD43" i="1"/>
  <c r="AD44"/>
  <c r="M17" i="2"/>
  <c r="M19"/>
  <c r="M21"/>
  <c r="M22"/>
  <c r="M29"/>
  <c r="M31"/>
  <c r="W55" i="1"/>
  <c r="X49"/>
  <c r="AM42"/>
  <c r="W63"/>
  <c r="AN42"/>
  <c r="AE40"/>
  <c r="X51"/>
  <c r="X53"/>
  <c r="V24" i="2"/>
  <c r="V26"/>
  <c r="V27"/>
  <c r="AE43" i="1"/>
  <c r="AE44"/>
  <c r="W15" i="2"/>
  <c r="P16"/>
  <c r="X57" i="1"/>
  <c r="X58"/>
  <c r="X63"/>
  <c r="X62"/>
  <c r="AF40"/>
  <c r="P17" i="2"/>
  <c r="P19"/>
  <c r="P21"/>
  <c r="P22"/>
  <c r="P29"/>
  <c r="P31"/>
  <c r="X55" i="1"/>
  <c r="Y49"/>
  <c r="W24" i="2"/>
  <c r="W26"/>
  <c r="W27"/>
  <c r="AF43" i="1"/>
  <c r="AF44"/>
  <c r="X15" i="2"/>
  <c r="Y53" i="1"/>
  <c r="Q16" i="2"/>
  <c r="Y57" i="1"/>
  <c r="Y58"/>
  <c r="AG40"/>
  <c r="X24" i="2"/>
  <c r="X26"/>
  <c r="X27"/>
  <c r="Y51" i="1"/>
  <c r="Y62"/>
  <c r="Q29" i="2"/>
  <c r="Q31"/>
  <c r="Q17"/>
  <c r="Q19"/>
  <c r="Q21"/>
  <c r="Q22"/>
  <c r="Y55" i="1"/>
  <c r="Z49"/>
  <c r="Y15" i="2"/>
  <c r="AG43" i="1"/>
  <c r="AG44"/>
  <c r="Y63"/>
  <c r="Y24" i="2"/>
  <c r="Y26"/>
  <c r="Y27"/>
  <c r="AH40" i="1"/>
  <c r="Z53"/>
  <c r="Z51"/>
  <c r="R16" i="2"/>
  <c r="Z57" i="1"/>
  <c r="Z58"/>
  <c r="Z15" i="2"/>
  <c r="AH43" i="1"/>
  <c r="AH44"/>
  <c r="Z63"/>
  <c r="Z62"/>
  <c r="Z24" i="2"/>
  <c r="Z26"/>
  <c r="Z27"/>
  <c r="R29"/>
  <c r="R31"/>
  <c r="R17"/>
  <c r="R19"/>
  <c r="R21"/>
  <c r="R22"/>
  <c r="Z55" i="1"/>
  <c r="AA49"/>
  <c r="AI40"/>
  <c r="AI43"/>
  <c r="AI44"/>
  <c r="AC15" i="2"/>
  <c r="AA51" i="1"/>
  <c r="AA53"/>
  <c r="AJ40"/>
  <c r="AC24" i="2"/>
  <c r="AC26"/>
  <c r="AC27"/>
  <c r="S16"/>
  <c r="AA57" i="1"/>
  <c r="AA58"/>
  <c r="S17" i="2"/>
  <c r="S19"/>
  <c r="S21"/>
  <c r="S22"/>
  <c r="S29"/>
  <c r="S31"/>
  <c r="AA55" i="1"/>
  <c r="AB49"/>
  <c r="AJ43"/>
  <c r="AJ44"/>
  <c r="AD15" i="2"/>
  <c r="AA63" i="1"/>
  <c r="AA62"/>
  <c r="AD24" i="2"/>
  <c r="AD26"/>
  <c r="AD27"/>
  <c r="AB53" i="1"/>
  <c r="AK40"/>
  <c r="T16" i="2"/>
  <c r="AE15"/>
  <c r="AK43" i="1"/>
  <c r="AK44"/>
  <c r="AB51"/>
  <c r="T17" i="2"/>
  <c r="T19"/>
  <c r="T21"/>
  <c r="T22"/>
  <c r="T29"/>
  <c r="T31"/>
  <c r="AB55" i="1"/>
  <c r="AC49"/>
  <c r="AL40"/>
  <c r="AB57"/>
  <c r="AB58"/>
  <c r="AE24" i="2"/>
  <c r="AE26"/>
  <c r="AE27"/>
  <c r="AB63" i="1"/>
  <c r="AF15" i="2"/>
  <c r="AL43" i="1"/>
  <c r="AL44"/>
  <c r="AB62"/>
  <c r="AC53"/>
  <c r="AF24" i="2"/>
  <c r="AF26"/>
  <c r="AF27"/>
  <c r="AM40" i="1"/>
  <c r="AC51"/>
  <c r="U16" i="2"/>
  <c r="AC57" i="1"/>
  <c r="AC58"/>
  <c r="AC62"/>
  <c r="U17" i="2"/>
  <c r="U19"/>
  <c r="U21"/>
  <c r="U22"/>
  <c r="U29"/>
  <c r="U31"/>
  <c r="AC55" i="1"/>
  <c r="AD49"/>
  <c r="AM43"/>
  <c r="AM44"/>
  <c r="AG15" i="2"/>
  <c r="AC63" i="1"/>
  <c r="AG24" i="2"/>
  <c r="AG26"/>
  <c r="AG27"/>
  <c r="AD53" i="1"/>
  <c r="AN40"/>
  <c r="AD51"/>
  <c r="AN43"/>
  <c r="AN44"/>
  <c r="AH15" i="2"/>
  <c r="V16"/>
  <c r="V29"/>
  <c r="V31"/>
  <c r="V17"/>
  <c r="V19"/>
  <c r="V21"/>
  <c r="V22"/>
  <c r="AD55" i="1"/>
  <c r="AE49"/>
  <c r="AH24" i="2"/>
  <c r="AH26"/>
  <c r="AH27"/>
  <c r="AD57" i="1"/>
  <c r="AD58"/>
  <c r="AD63"/>
  <c r="AE53"/>
  <c r="AD62"/>
  <c r="W16" i="2"/>
  <c r="AE57" i="1"/>
  <c r="AE58"/>
  <c r="AE51"/>
  <c r="AE63"/>
  <c r="AE62"/>
  <c r="W17" i="2"/>
  <c r="W19"/>
  <c r="W21"/>
  <c r="W22"/>
  <c r="W29"/>
  <c r="W31"/>
  <c r="AE55" i="1"/>
  <c r="AF49"/>
  <c r="AF53"/>
  <c r="X16" i="2"/>
  <c r="AF57" i="1"/>
  <c r="AF58"/>
  <c r="AF51"/>
  <c r="AF62"/>
  <c r="X17" i="2"/>
  <c r="X19"/>
  <c r="X21"/>
  <c r="X22"/>
  <c r="X29"/>
  <c r="X31"/>
  <c r="AF55" i="1"/>
  <c r="AG49"/>
  <c r="AF63"/>
  <c r="AG53"/>
  <c r="AG51"/>
  <c r="Y16" i="2"/>
  <c r="AG57" i="1"/>
  <c r="AG58"/>
  <c r="AG63"/>
  <c r="Y29" i="2"/>
  <c r="Y31"/>
  <c r="Y17"/>
  <c r="Y19"/>
  <c r="Y21"/>
  <c r="Y22"/>
  <c r="AG55" i="1"/>
  <c r="AH49"/>
  <c r="AH53"/>
  <c r="AG62"/>
  <c r="Z16" i="2"/>
  <c r="AH51" i="1"/>
  <c r="Z29" i="2"/>
  <c r="Z31"/>
  <c r="Z17"/>
  <c r="Z19"/>
  <c r="Z21"/>
  <c r="Z22"/>
  <c r="AH55" i="1"/>
  <c r="AI49"/>
  <c r="AH57"/>
  <c r="AH58"/>
  <c r="AH63"/>
  <c r="AI53"/>
  <c r="AH62"/>
  <c r="AC16" i="2"/>
  <c r="AI57" i="1"/>
  <c r="AI58"/>
  <c r="AI63"/>
  <c r="AI51"/>
  <c r="AI62"/>
  <c r="AC17" i="2"/>
  <c r="AC19"/>
  <c r="AC21"/>
  <c r="AC22"/>
  <c r="AC29"/>
  <c r="AC31"/>
  <c r="AI55" i="1"/>
  <c r="AJ49"/>
  <c r="AJ53"/>
  <c r="AD16" i="2"/>
  <c r="AJ57" i="1"/>
  <c r="AJ58"/>
  <c r="AJ51"/>
  <c r="AD17" i="2"/>
  <c r="AD19"/>
  <c r="AD21"/>
  <c r="AD22"/>
  <c r="AD29"/>
  <c r="AD31"/>
  <c r="AJ55" i="1"/>
  <c r="AK49"/>
  <c r="AJ63"/>
  <c r="AJ62"/>
  <c r="AK53"/>
  <c r="AK51"/>
  <c r="AE16" i="2"/>
  <c r="AK57" i="1"/>
  <c r="AK58"/>
  <c r="AK63"/>
  <c r="AK62"/>
  <c r="AE29" i="2"/>
  <c r="AE31"/>
  <c r="AE17"/>
  <c r="AK55" i="1"/>
  <c r="AL49"/>
  <c r="AE19" i="2"/>
  <c r="AE21"/>
  <c r="AE22"/>
  <c r="AL53" i="1"/>
  <c r="AF16" i="2"/>
  <c r="AL51" i="1"/>
  <c r="AF29" i="2"/>
  <c r="AF31"/>
  <c r="AF17"/>
  <c r="AF19"/>
  <c r="AF21"/>
  <c r="AF22"/>
  <c r="AL55" i="1"/>
  <c r="AM49"/>
  <c r="AL57"/>
  <c r="AL58"/>
  <c r="AL63"/>
  <c r="AM53"/>
  <c r="AL62"/>
  <c r="AM51"/>
  <c r="AG16" i="2"/>
  <c r="AG17"/>
  <c r="AG19"/>
  <c r="AG21"/>
  <c r="AG22"/>
  <c r="AG29"/>
  <c r="AG31"/>
  <c r="AM55" i="1"/>
  <c r="AN49"/>
  <c r="AM57"/>
  <c r="AM58"/>
  <c r="AM62"/>
  <c r="AN51"/>
  <c r="AN53"/>
  <c r="AM63"/>
  <c r="AH16" i="2"/>
  <c r="AN57" i="1"/>
  <c r="AN58"/>
  <c r="AN62"/>
  <c r="AH17" i="2"/>
  <c r="AH19"/>
  <c r="AH21"/>
  <c r="AH22"/>
  <c r="AH29"/>
  <c r="AH31"/>
  <c r="AN55" i="1"/>
  <c r="AN63"/>
</calcChain>
</file>

<file path=xl/comments1.xml><?xml version="1.0" encoding="utf-8"?>
<comments xmlns="http://schemas.openxmlformats.org/spreadsheetml/2006/main">
  <authors>
    <author>capellec</author>
    <author>baldwino</author>
  </authors>
  <commentList>
    <comment ref="Q38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 xml:space="preserve">AECOM: Maintenance fund transfer is £0
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S40" authorId="1">
      <text>
        <r>
          <rPr>
            <b/>
            <sz val="8"/>
            <color indexed="81"/>
            <rFont val="Tahoma"/>
            <family val="2"/>
          </rPr>
          <t>Adjustment - 05/02/2012 - request J Butler</t>
        </r>
      </text>
    </comment>
    <comment ref="V40" authorId="1">
      <text>
        <r>
          <rPr>
            <b/>
            <sz val="8"/>
            <color indexed="81"/>
            <rFont val="Tahoma"/>
            <family val="2"/>
          </rPr>
          <t>AECOM - 05/02/2012 - Request J Butler</t>
        </r>
      </text>
    </comment>
    <comment ref="W40" authorId="1">
      <text>
        <r>
          <rPr>
            <b/>
            <sz val="8"/>
            <color indexed="81"/>
            <rFont val="Tahoma"/>
            <family val="2"/>
          </rPr>
          <t>Adjustment requested by J Butler 05/02/2012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  <comment ref="M46" authorId="0">
      <text>
        <r>
          <rPr>
            <b/>
            <sz val="9"/>
            <color indexed="81"/>
            <rFont val="Tahoma"/>
            <family val="2"/>
          </rPr>
          <t>AECOM: As per Humber Bridge BUDGET FORECAST 2011-12 AND BUDGET 2012-13, provided 18/01/12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0">
      <text>
        <r>
          <rPr>
            <b/>
            <sz val="9"/>
            <color indexed="81"/>
            <rFont val="Tahoma"/>
            <family val="2"/>
          </rPr>
          <t>AECOM: As per Humber Bridge BUDGET FORECAST 2011-12 AND BUDGET 2012-13, provided 18/01/12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AECOM: Estimated as per P. Hill instruction.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AECOM: Figures provided verbally by J Butler 17/01/12</t>
        </r>
      </text>
    </comment>
  </commentList>
</comments>
</file>

<file path=xl/sharedStrings.xml><?xml version="1.0" encoding="utf-8"?>
<sst xmlns="http://schemas.openxmlformats.org/spreadsheetml/2006/main" count="307" uniqueCount="160">
  <si>
    <t>NOMINAL RESULTS</t>
  </si>
  <si>
    <t>Actual</t>
  </si>
  <si>
    <t xml:space="preserve">Actual </t>
  </si>
  <si>
    <t>Budget</t>
  </si>
  <si>
    <t>Forecast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</si>
  <si>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</si>
  <si>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</si>
  <si>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</si>
  <si>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</si>
  <si>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</si>
  <si>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</si>
  <si>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</si>
  <si>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</si>
  <si>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</si>
  <si>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</si>
  <si>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</si>
  <si>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</si>
  <si>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</si>
  <si>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</si>
  <si>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</si>
  <si>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</si>
  <si>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</si>
  <si>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</si>
  <si>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</si>
  <si>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</si>
  <si>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</si>
  <si>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</si>
  <si>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</si>
  <si>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</si>
  <si>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</si>
  <si>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2024/2025</t>
  </si>
  <si>
    <t>2025/2026</t>
  </si>
  <si>
    <t>2026/2027</t>
  </si>
  <si>
    <t>2027/2028</t>
  </si>
  <si>
    <t>2028/2029</t>
  </si>
  <si>
    <t>2029/2030</t>
  </si>
  <si>
    <t>2030/2031</t>
  </si>
  <si>
    <t>2031/2032</t>
  </si>
  <si>
    <t>2032/2033</t>
  </si>
  <si>
    <t>2033/2034</t>
  </si>
  <si>
    <t>2034/2035</t>
  </si>
  <si>
    <t>2035/2036</t>
  </si>
  <si>
    <t>2036/2037</t>
  </si>
  <si>
    <t>2037/2038</t>
  </si>
  <si>
    <t>Toll Income split</t>
  </si>
  <si>
    <t>Classification 1</t>
  </si>
  <si>
    <t>Classification 2</t>
  </si>
  <si>
    <t>Classification 3</t>
  </si>
  <si>
    <t>Classification 4</t>
  </si>
  <si>
    <t>Classification 5</t>
  </si>
  <si>
    <t>Classification 6</t>
  </si>
  <si>
    <t>Classification 7</t>
  </si>
  <si>
    <t>Intentionally blank</t>
  </si>
  <si>
    <t>Classification 8</t>
  </si>
  <si>
    <t>Income</t>
  </si>
  <si>
    <t>Variation in toll income</t>
  </si>
  <si>
    <t>Tolls</t>
  </si>
  <si>
    <t>Sales</t>
  </si>
  <si>
    <t>Fees and Charges</t>
  </si>
  <si>
    <t>Interest</t>
  </si>
  <si>
    <t>Total Income</t>
  </si>
  <si>
    <t>Variation in income</t>
  </si>
  <si>
    <t>Expenditure</t>
  </si>
  <si>
    <t>Managers, Administration, Treasury</t>
  </si>
  <si>
    <t>Maintenance</t>
  </si>
  <si>
    <t>Operations</t>
  </si>
  <si>
    <t>Employees Total</t>
  </si>
  <si>
    <t>Infrastructure Related expenses</t>
  </si>
  <si>
    <t>Premises related expenses</t>
  </si>
  <si>
    <t>Other</t>
  </si>
  <si>
    <t>Transport Related Expenses</t>
  </si>
  <si>
    <t>Equipment, Furniture &amp; Materials</t>
  </si>
  <si>
    <t>Fees and Equipment</t>
  </si>
  <si>
    <t>Miscellaneous</t>
  </si>
  <si>
    <t>Total operating expenditure</t>
  </si>
  <si>
    <t>Net Operating Surplus</t>
  </si>
  <si>
    <t>Year on year change</t>
  </si>
  <si>
    <t>Default Transfer to Maintenance</t>
  </si>
  <si>
    <t>Transfer to Maintenance Required to Balance Reserve Fund</t>
  </si>
  <si>
    <t>Transfer to maintenance</t>
  </si>
  <si>
    <t>Bridges &amp; Roads (Major Maintenance Fund)</t>
  </si>
  <si>
    <t>Fund Balance Target</t>
  </si>
  <si>
    <t>Surplus (deficit) fund</t>
  </si>
  <si>
    <t>Fund balance</t>
  </si>
  <si>
    <t>Less Transfer to Pension Reserve etc</t>
  </si>
  <si>
    <t>Add DfT Grant re Maintenance Fund</t>
  </si>
  <si>
    <t>Capital Financing Costs</t>
  </si>
  <si>
    <t>Debt Write Down</t>
  </si>
  <si>
    <t>Active debt at start of year</t>
  </si>
  <si>
    <t>Interest-DfT at 4.25%</t>
  </si>
  <si>
    <t>Amount Owed</t>
  </si>
  <si>
    <t>Repayment of Interest</t>
  </si>
  <si>
    <t>Repayment of Advances-DfT</t>
  </si>
  <si>
    <t>Active debt at end of year</t>
  </si>
  <si>
    <t>Net surplus/deficit</t>
  </si>
  <si>
    <t xml:space="preserve">Reserves at year end  </t>
  </si>
  <si>
    <t>Surplus in reserve (over 10% of toll income)</t>
  </si>
  <si>
    <t>10% of toll income - in reserve</t>
  </si>
  <si>
    <t>% of Year's Toll Revenue in Reserve Fund</t>
  </si>
  <si>
    <t>Check</t>
  </si>
  <si>
    <t>Ref</t>
  </si>
  <si>
    <t>Revised</t>
  </si>
  <si>
    <t xml:space="preserve">Forecast 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</si>
  <si>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</si>
  <si>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</si>
  <si>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</si>
  <si>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</si>
  <si>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</si>
  <si>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</si>
  <si>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</si>
  <si>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</si>
  <si>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</si>
  <si>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</si>
  <si>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</si>
  <si>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</si>
  <si>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</si>
  <si>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</si>
  <si>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</si>
  <si>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</si>
  <si>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2025-27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</si>
  <si>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</si>
  <si>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</si>
  <si>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</si>
  <si>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</si>
  <si>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</si>
  <si>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</si>
  <si>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</si>
  <si>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</si>
  <si>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</si>
  <si>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2036-37</t>
  </si>
  <si>
    <t>2037-38</t>
  </si>
  <si>
    <t>£m</t>
  </si>
  <si>
    <t>INCOME &amp; EXPENDITURE ACCOUNT</t>
  </si>
  <si>
    <t>Operating Income</t>
  </si>
  <si>
    <t xml:space="preserve">  Tolls</t>
  </si>
  <si>
    <t xml:space="preserve">  Variation in toll income</t>
  </si>
  <si>
    <t xml:space="preserve">  Other Income</t>
  </si>
  <si>
    <t xml:space="preserve">Total Operating Income </t>
  </si>
  <si>
    <t>Total Operating Expenditure</t>
  </si>
  <si>
    <t xml:space="preserve">  Variation in total operating expenditure</t>
  </si>
  <si>
    <t xml:space="preserve">  DfT Grant re Maintenance Fund</t>
  </si>
  <si>
    <t xml:space="preserve">  Transfer to Maintenance Fund</t>
  </si>
  <si>
    <t xml:space="preserve">  Loan Interest</t>
  </si>
  <si>
    <t xml:space="preserve">  Loan Repayment</t>
  </si>
  <si>
    <t xml:space="preserve">  Transfer to Pension Reserve etc</t>
  </si>
  <si>
    <t>Deficit(-)/Surplus</t>
  </si>
  <si>
    <t>Reserve Fund Balance @ 31 March</t>
  </si>
  <si>
    <t>MAINTENANCE FUND</t>
  </si>
  <si>
    <t xml:space="preserve">  Transfer from Income &amp; Expenditure A/C</t>
  </si>
  <si>
    <t xml:space="preserve">  Expenditure</t>
  </si>
  <si>
    <t>Balance @ 31 March</t>
  </si>
  <si>
    <t>LOAN OUTSTANDING</t>
  </si>
  <si>
    <t xml:space="preserve">  Repayments</t>
  </si>
  <si>
    <t xml:space="preserve">  Write Down</t>
  </si>
  <si>
    <t>Appendix 2B</t>
  </si>
  <si>
    <t xml:space="preserve">HUMBER BRIDGE REVIEW - FINANCIAL IMPLICATIONS - CENTRAL CASE V18a2 SUMMARY </t>
  </si>
  <si>
    <t xml:space="preserve">  % of toll income</t>
  </si>
  <si>
    <t xml:space="preserve">  % of expenditure</t>
  </si>
  <si>
    <t>Appendix 2A</t>
  </si>
  <si>
    <t xml:space="preserve">HUMBER BRIDGE REVIEW - FINANCIAL IMPLICATIONS - CENTRAL CASE V18a2 DETAILED ANALYSIS  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</si>
</sst>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%"/>
    <numFmt numFmtId="165" formatCode="0.000000000%"/>
    <numFmt numFmtId="166" formatCode="_-* #,##0_-;\-* #,##0_-;_-* &quot;-&quot;??_-;_-@_-"/>
    <numFmt numFmtId="167" formatCode="0.000"/>
    <numFmt numFmtId="168" formatCode="#,##0.000"/>
  </numFmts>
  <fonts count="30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0"/>
      <color indexed="2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9"/>
      <name val="Arial"/>
      <family val="2"/>
    </font>
    <font>
      <i/>
      <sz val="10"/>
      <color indexed="10"/>
      <name val="Arial"/>
      <family val="2"/>
    </font>
    <font>
      <b/>
      <i/>
      <sz val="12"/>
      <color indexed="10"/>
      <name val="Arial"/>
      <family val="2"/>
    </font>
    <font>
      <b/>
      <i/>
      <sz val="10"/>
      <color indexed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i/>
      <sz val="11"/>
      <color indexed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9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4" fillId="2" borderId="0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10" fontId="1" fillId="0" borderId="0" xfId="1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164" fontId="4" fillId="3" borderId="6" xfId="10" applyNumberFormat="1" applyFont="1" applyFill="1" applyBorder="1" applyAlignment="1">
      <alignment vertical="center"/>
    </xf>
    <xf numFmtId="164" fontId="4" fillId="3" borderId="5" xfId="10" applyNumberFormat="1" applyFont="1" applyFill="1" applyBorder="1" applyAlignment="1">
      <alignment vertical="center"/>
    </xf>
    <xf numFmtId="164" fontId="4" fillId="3" borderId="7" xfId="10" applyNumberFormat="1" applyFont="1" applyFill="1" applyBorder="1" applyAlignment="1">
      <alignment vertical="center"/>
    </xf>
    <xf numFmtId="164" fontId="4" fillId="3" borderId="8" xfId="10" applyNumberFormat="1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5" xfId="0" applyFont="1" applyBorder="1" applyAlignment="1">
      <alignment vertical="center"/>
    </xf>
    <xf numFmtId="3" fontId="3" fillId="0" borderId="6" xfId="0" applyNumberFormat="1" applyFont="1" applyFill="1" applyBorder="1" applyAlignment="1">
      <alignment vertical="center"/>
    </xf>
    <xf numFmtId="3" fontId="3" fillId="0" borderId="5" xfId="0" applyNumberFormat="1" applyFont="1" applyFill="1" applyBorder="1" applyAlignment="1">
      <alignment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8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indent="2"/>
    </xf>
    <xf numFmtId="3" fontId="4" fillId="0" borderId="0" xfId="0" applyNumberFormat="1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vertical="center"/>
    </xf>
    <xf numFmtId="3" fontId="4" fillId="0" borderId="2" xfId="0" applyNumberFormat="1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9" xfId="0" applyFont="1" applyFill="1" applyBorder="1" applyAlignment="1">
      <alignment vertical="center"/>
    </xf>
    <xf numFmtId="164" fontId="8" fillId="0" borderId="10" xfId="10" applyNumberFormat="1" applyFont="1" applyFill="1" applyBorder="1" applyAlignment="1">
      <alignment vertical="center"/>
    </xf>
    <xf numFmtId="164" fontId="8" fillId="0" borderId="9" xfId="10" applyNumberFormat="1" applyFont="1" applyFill="1" applyBorder="1" applyAlignment="1">
      <alignment vertical="center"/>
    </xf>
    <xf numFmtId="164" fontId="8" fillId="0" borderId="11" xfId="10" applyNumberFormat="1" applyFont="1" applyFill="1" applyBorder="1" applyAlignment="1">
      <alignment vertical="center"/>
    </xf>
    <xf numFmtId="164" fontId="8" fillId="0" borderId="12" xfId="10" applyNumberFormat="1" applyFont="1" applyFill="1" applyBorder="1" applyAlignment="1">
      <alignment vertical="center"/>
    </xf>
    <xf numFmtId="3" fontId="9" fillId="0" borderId="10" xfId="0" applyNumberFormat="1" applyFont="1" applyFill="1" applyBorder="1" applyAlignment="1">
      <alignment vertical="center"/>
    </xf>
    <xf numFmtId="3" fontId="7" fillId="0" borderId="1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" fillId="0" borderId="9" xfId="0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" fontId="1" fillId="0" borderId="9" xfId="0" applyNumberFormat="1" applyFont="1" applyFill="1" applyBorder="1" applyAlignment="1">
      <alignment vertical="center"/>
    </xf>
    <xf numFmtId="3" fontId="1" fillId="0" borderId="11" xfId="0" applyNumberFormat="1" applyFont="1" applyFill="1" applyBorder="1" applyAlignment="1">
      <alignment vertical="center"/>
    </xf>
    <xf numFmtId="3" fontId="1" fillId="4" borderId="10" xfId="0" applyNumberFormat="1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vertical="center"/>
    </xf>
    <xf numFmtId="3" fontId="1" fillId="4" borderId="0" xfId="0" applyNumberFormat="1" applyFont="1" applyFill="1" applyBorder="1" applyAlignment="1">
      <alignment vertical="center"/>
    </xf>
    <xf numFmtId="3" fontId="1" fillId="4" borderId="13" xfId="0" applyNumberFormat="1" applyFont="1" applyFill="1" applyBorder="1" applyAlignment="1">
      <alignment vertical="center"/>
    </xf>
    <xf numFmtId="3" fontId="1" fillId="4" borderId="14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3" fontId="1" fillId="6" borderId="0" xfId="0" applyNumberFormat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3" fontId="3" fillId="0" borderId="14" xfId="0" applyNumberFormat="1" applyFont="1" applyFill="1" applyBorder="1" applyAlignment="1">
      <alignment vertical="center"/>
    </xf>
    <xf numFmtId="3" fontId="3" fillId="0" borderId="15" xfId="0" applyNumberFormat="1" applyFont="1" applyFill="1" applyBorder="1" applyAlignment="1">
      <alignment vertical="center"/>
    </xf>
    <xf numFmtId="3" fontId="3" fillId="0" borderId="13" xfId="0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3" fontId="3" fillId="0" borderId="0" xfId="0" applyNumberFormat="1" applyFont="1" applyFill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vertical="center"/>
    </xf>
    <xf numFmtId="3" fontId="3" fillId="0" borderId="3" xfId="0" applyNumberFormat="1" applyFont="1" applyFill="1" applyBorder="1" applyAlignment="1">
      <alignment vertical="center"/>
    </xf>
    <xf numFmtId="3" fontId="1" fillId="0" borderId="15" xfId="0" applyNumberFormat="1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vertical="center"/>
    </xf>
    <xf numFmtId="3" fontId="1" fillId="7" borderId="3" xfId="0" applyNumberFormat="1" applyFont="1" applyFill="1" applyBorder="1" applyAlignment="1">
      <alignment vertical="center"/>
    </xf>
    <xf numFmtId="3" fontId="1" fillId="8" borderId="3" xfId="0" applyNumberFormat="1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" fontId="3" fillId="0" borderId="8" xfId="0" applyNumberFormat="1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3" fontId="13" fillId="0" borderId="6" xfId="0" applyNumberFormat="1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3" fontId="12" fillId="0" borderId="6" xfId="0" applyNumberFormat="1" applyFont="1" applyBorder="1" applyAlignment="1">
      <alignment vertical="center"/>
    </xf>
    <xf numFmtId="3" fontId="13" fillId="0" borderId="5" xfId="0" applyNumberFormat="1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3" fontId="12" fillId="0" borderId="6" xfId="0" applyNumberFormat="1" applyFont="1" applyFill="1" applyBorder="1" applyAlignment="1">
      <alignment vertical="center"/>
    </xf>
    <xf numFmtId="165" fontId="1" fillId="0" borderId="6" xfId="1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3" fontId="3" fillId="2" borderId="5" xfId="0" applyNumberFormat="1" applyFont="1" applyFill="1" applyBorder="1" applyAlignment="1">
      <alignment vertical="center"/>
    </xf>
    <xf numFmtId="3" fontId="3" fillId="2" borderId="7" xfId="0" applyNumberFormat="1" applyFont="1" applyFill="1" applyBorder="1" applyAlignment="1">
      <alignment vertical="center"/>
    </xf>
    <xf numFmtId="3" fontId="3" fillId="2" borderId="8" xfId="0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9" fontId="4" fillId="0" borderId="5" xfId="10" applyFont="1" applyBorder="1" applyAlignment="1">
      <alignment vertical="center"/>
    </xf>
    <xf numFmtId="9" fontId="4" fillId="0" borderId="7" xfId="10" applyFont="1" applyBorder="1" applyAlignment="1">
      <alignment vertical="center"/>
    </xf>
    <xf numFmtId="9" fontId="4" fillId="0" borderId="8" xfId="10" applyNumberFormat="1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vertical="center"/>
    </xf>
    <xf numFmtId="10" fontId="4" fillId="0" borderId="6" xfId="0" applyNumberFormat="1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3" fontId="15" fillId="0" borderId="0" xfId="0" applyNumberFormat="1" applyFont="1" applyFill="1" applyAlignment="1">
      <alignment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1" applyNumberFormat="1" applyFont="1" applyAlignment="1">
      <alignment vertical="center"/>
    </xf>
    <xf numFmtId="166" fontId="1" fillId="0" borderId="2" xfId="1" applyNumberFormat="1" applyFont="1" applyBorder="1" applyAlignment="1">
      <alignment vertical="center"/>
    </xf>
    <xf numFmtId="3" fontId="1" fillId="0" borderId="0" xfId="14" applyNumberFormat="1" applyFont="1" applyAlignment="1">
      <alignment horizontal="left" vertical="center"/>
    </xf>
    <xf numFmtId="43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0" borderId="0" xfId="14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0" fontId="1" fillId="0" borderId="0" xfId="7"/>
    <xf numFmtId="0" fontId="19" fillId="0" borderId="9" xfId="7" applyFont="1" applyBorder="1" applyAlignment="1">
      <alignment horizontal="center"/>
    </xf>
    <xf numFmtId="0" fontId="19" fillId="0" borderId="9" xfId="7" applyFont="1" applyBorder="1"/>
    <xf numFmtId="0" fontId="19" fillId="0" borderId="12" xfId="7" applyFont="1" applyBorder="1" applyAlignment="1">
      <alignment horizontal="center"/>
    </xf>
    <xf numFmtId="0" fontId="19" fillId="0" borderId="0" xfId="7" applyFont="1"/>
    <xf numFmtId="0" fontId="20" fillId="0" borderId="0" xfId="7" applyFont="1"/>
    <xf numFmtId="0" fontId="19" fillId="0" borderId="15" xfId="7" applyFont="1" applyBorder="1" applyAlignment="1">
      <alignment horizontal="center"/>
    </xf>
    <xf numFmtId="0" fontId="19" fillId="0" borderId="15" xfId="7" applyFont="1" applyBorder="1"/>
    <xf numFmtId="0" fontId="19" fillId="0" borderId="4" xfId="7" applyFont="1" applyBorder="1" applyAlignment="1">
      <alignment horizontal="center"/>
    </xf>
    <xf numFmtId="0" fontId="19" fillId="0" borderId="1" xfId="7" applyFont="1" applyBorder="1" applyAlignment="1">
      <alignment horizontal="center"/>
    </xf>
    <xf numFmtId="0" fontId="19" fillId="0" borderId="1" xfId="7" applyFont="1" applyBorder="1"/>
    <xf numFmtId="0" fontId="19" fillId="0" borderId="3" xfId="7" applyFont="1" applyBorder="1" applyAlignment="1">
      <alignment horizontal="center"/>
    </xf>
    <xf numFmtId="0" fontId="20" fillId="0" borderId="1" xfId="7" applyFont="1" applyBorder="1" applyAlignment="1">
      <alignment horizontal="center"/>
    </xf>
    <xf numFmtId="0" fontId="20" fillId="0" borderId="3" xfId="7" applyFont="1" applyBorder="1"/>
    <xf numFmtId="0" fontId="20" fillId="0" borderId="1" xfId="7" applyFont="1" applyBorder="1"/>
    <xf numFmtId="167" fontId="20" fillId="0" borderId="3" xfId="7" applyNumberFormat="1" applyFont="1" applyBorder="1"/>
    <xf numFmtId="167" fontId="20" fillId="0" borderId="1" xfId="7" applyNumberFormat="1" applyFont="1" applyBorder="1"/>
    <xf numFmtId="168" fontId="20" fillId="0" borderId="1" xfId="7" applyNumberFormat="1" applyFont="1" applyBorder="1"/>
    <xf numFmtId="0" fontId="21" fillId="9" borderId="1" xfId="7" applyFont="1" applyFill="1" applyBorder="1"/>
    <xf numFmtId="164" fontId="21" fillId="9" borderId="3" xfId="7" applyNumberFormat="1" applyFont="1" applyFill="1" applyBorder="1"/>
    <xf numFmtId="164" fontId="21" fillId="9" borderId="1" xfId="7" applyNumberFormat="1" applyFont="1" applyFill="1" applyBorder="1"/>
    <xf numFmtId="167" fontId="19" fillId="0" borderId="3" xfId="7" applyNumberFormat="1" applyFont="1" applyBorder="1"/>
    <xf numFmtId="0" fontId="19" fillId="0" borderId="3" xfId="7" applyFont="1" applyBorder="1"/>
    <xf numFmtId="167" fontId="19" fillId="0" borderId="1" xfId="7" applyNumberFormat="1" applyFont="1" applyBorder="1"/>
    <xf numFmtId="0" fontId="19" fillId="10" borderId="1" xfId="7" applyFont="1" applyFill="1" applyBorder="1"/>
    <xf numFmtId="167" fontId="19" fillId="10" borderId="3" xfId="7" applyNumberFormat="1" applyFont="1" applyFill="1" applyBorder="1"/>
    <xf numFmtId="167" fontId="19" fillId="10" borderId="1" xfId="7" applyNumberFormat="1" applyFont="1" applyFill="1" applyBorder="1"/>
    <xf numFmtId="0" fontId="20" fillId="0" borderId="15" xfId="7" applyFont="1" applyBorder="1" applyAlignment="1">
      <alignment horizontal="center"/>
    </xf>
    <xf numFmtId="0" fontId="20" fillId="0" borderId="9" xfId="7" applyFont="1" applyBorder="1"/>
    <xf numFmtId="0" fontId="20" fillId="0" borderId="12" xfId="7" applyFont="1" applyBorder="1"/>
    <xf numFmtId="167" fontId="20" fillId="0" borderId="1" xfId="7" applyNumberFormat="1" applyFont="1" applyBorder="1" applyAlignment="1">
      <alignment horizontal="right"/>
    </xf>
    <xf numFmtId="167" fontId="19" fillId="10" borderId="1" xfId="7" applyNumberFormat="1" applyFont="1" applyFill="1" applyBorder="1" applyAlignment="1">
      <alignment horizontal="right"/>
    </xf>
    <xf numFmtId="167" fontId="19" fillId="10" borderId="3" xfId="7" applyNumberFormat="1" applyFont="1" applyFill="1" applyBorder="1" applyAlignment="1">
      <alignment horizontal="right"/>
    </xf>
    <xf numFmtId="167" fontId="20" fillId="0" borderId="9" xfId="7" applyNumberFormat="1" applyFont="1" applyBorder="1"/>
    <xf numFmtId="0" fontId="20" fillId="0" borderId="5" xfId="7" applyFont="1" applyBorder="1" applyAlignment="1">
      <alignment horizontal="center"/>
    </xf>
    <xf numFmtId="0" fontId="20" fillId="0" borderId="5" xfId="7" applyFont="1" applyBorder="1"/>
    <xf numFmtId="0" fontId="1" fillId="0" borderId="0" xfId="7" applyAlignment="1">
      <alignment horizontal="center"/>
    </xf>
    <xf numFmtId="15" fontId="22" fillId="0" borderId="0" xfId="7" applyNumberFormat="1" applyFont="1" applyAlignment="1">
      <alignment horizontal="left"/>
    </xf>
    <xf numFmtId="0" fontId="2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7" fillId="0" borderId="0" xfId="7" applyFont="1"/>
    <xf numFmtId="0" fontId="26" fillId="0" borderId="0" xfId="7" applyFont="1"/>
    <xf numFmtId="164" fontId="28" fillId="9" borderId="4" xfId="7" applyNumberFormat="1" applyFont="1" applyFill="1" applyBorder="1"/>
    <xf numFmtId="0" fontId="28" fillId="9" borderId="1" xfId="7" applyFont="1" applyFill="1" applyBorder="1"/>
    <xf numFmtId="0" fontId="28" fillId="9" borderId="15" xfId="7" applyFont="1" applyFill="1" applyBorder="1"/>
    <xf numFmtId="164" fontId="28" fillId="9" borderId="15" xfId="7" applyNumberFormat="1" applyFont="1" applyFill="1" applyBorder="1"/>
    <xf numFmtId="0" fontId="1" fillId="0" borderId="0" xfId="7" applyFill="1"/>
    <xf numFmtId="0" fontId="20" fillId="0" borderId="11" xfId="7" applyFont="1" applyBorder="1" applyAlignment="1">
      <alignment horizontal="center"/>
    </xf>
    <xf numFmtId="0" fontId="20" fillId="0" borderId="10" xfId="7" applyFont="1" applyBorder="1"/>
    <xf numFmtId="10" fontId="14" fillId="11" borderId="10" xfId="0" applyNumberFormat="1" applyFont="1" applyFill="1" applyBorder="1" applyAlignment="1">
      <alignment horizontal="center" vertical="center"/>
    </xf>
    <xf numFmtId="3" fontId="1" fillId="0" borderId="0" xfId="14" applyNumberFormat="1" applyFont="1" applyBorder="1" applyAlignment="1">
      <alignment horizontal="left" vertical="center"/>
    </xf>
    <xf numFmtId="166" fontId="1" fillId="0" borderId="0" xfId="1" applyNumberFormat="1" applyFont="1" applyBorder="1" applyAlignment="1">
      <alignment vertical="center"/>
    </xf>
    <xf numFmtId="0" fontId="4" fillId="0" borderId="11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5">
    <cellStyle name="Comma 2" xfId="1"/>
    <cellStyle name="Comma 3" xfId="2"/>
    <cellStyle name="Currency 2" xfId="3"/>
    <cellStyle name="Currency 2 2" xfId="4"/>
    <cellStyle name="Currency 3" xfId="5"/>
    <cellStyle name="Hyperlink_WebTable Template" xfId="6"/>
    <cellStyle name="Normal" xfId="0" builtinId="0"/>
    <cellStyle name="Normal 2" xfId="7"/>
    <cellStyle name="Normal 2 2" xfId="8"/>
    <cellStyle name="Percent 2" xfId="9"/>
    <cellStyle name="Percent 2 2" xfId="10"/>
    <cellStyle name="Percent 3" xfId="11"/>
    <cellStyle name="Percent 4" xfId="12"/>
    <cellStyle name="Refdb standard" xfId="13"/>
    <cellStyle name="Row_Headings" xfId="14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u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u\TSGB1998\SECTION1\1-13-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u\IRHS\EXCEL\RORO\bulletins\2003\SA%20Changes\SA%20Changes%20to%20bulletin%20-%20draf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ellec/AppData/Local/Microsoft/Windows/Temporary%20Internet%20Files/Content.Outlook/FQVBYTKF/120119%20COMBINED%20MODEL%20V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jects\Transport%20Planning%20-%20Humber%20Bridge%20-%20Strategy%20Refresh\Model\2012%20Updates\120214%20COMBINED%20MODEL%20V18a2%20-%20Central%20Case%20-%20Model%202012-13%20-%20Low%20Demand%20Respons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..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 -do not print"/>
    </sheetNames>
    <sheetDataSet>
      <sheetData sheetId="0" refreshError="1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 refreshError="1"/>
      <sheetData sheetId="10" refreshError="1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 refreshError="1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S-INDEX"/>
    </sheetNames>
    <sheetDataSet>
      <sheetData sheetId="0" refreshError="1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ntrol Sheet"/>
      <sheetName val="Cost Assumptions"/>
      <sheetName val="Toll Assumptions"/>
      <sheetName val="Dem &amp; Econ Assumptions"/>
      <sheetName val="Ramp Up"/>
      <sheetName val="Bridge revenue and data"/>
      <sheetName val="DfT Stats TRA9909"/>
      <sheetName val="Class 1"/>
      <sheetName val="Class 2"/>
      <sheetName val="Class 3"/>
      <sheetName val="Class 4"/>
      <sheetName val="Class 5"/>
      <sheetName val="Class 6"/>
      <sheetName val="Total from rev model"/>
      <sheetName val="Inc&amp;Exp (actual_budget)"/>
      <sheetName val="Income &amp; Expen actual"/>
      <sheetName val="HB Board Budget"/>
      <sheetName val="Other Income"/>
      <sheetName val="Cost Variable 1"/>
      <sheetName val="Cost Variable 2"/>
      <sheetName val="Cost Variable 3"/>
      <sheetName val="Cost Variable 4"/>
      <sheetName val="Cost Variable 5"/>
      <sheetName val="Cost Variable 6"/>
      <sheetName val="Cost Variable 7"/>
      <sheetName val="Cost Variable 8"/>
      <sheetName val="Cost Variable 9"/>
      <sheetName val="Maintenance Schedule 2010-20"/>
      <sheetName val="Forecast Costs"/>
      <sheetName val="DfT July 09 4.25%"/>
      <sheetName val="DfT Maint Fund and Rev Balance"/>
      <sheetName val="Income&amp;Expend act_forec_Nominal"/>
      <sheetName val="Summary"/>
      <sheetName val="Risk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60">
          <cell r="D60" t="str">
            <v>2010-2011</v>
          </cell>
          <cell r="E60" t="str">
            <v>2011-2012</v>
          </cell>
          <cell r="F60" t="str">
            <v>2012-2013</v>
          </cell>
          <cell r="G60" t="str">
            <v>2013-2014</v>
          </cell>
          <cell r="H60" t="str">
            <v>2014-2015</v>
          </cell>
          <cell r="I60" t="str">
            <v>2015-2016</v>
          </cell>
          <cell r="J60" t="str">
            <v>2016-2017</v>
          </cell>
          <cell r="K60" t="str">
            <v>2017-2018</v>
          </cell>
          <cell r="L60" t="str">
            <v>2018-2019</v>
          </cell>
          <cell r="M60" t="str">
            <v>2019-2020</v>
          </cell>
          <cell r="N60" t="str">
            <v>2020-2021</v>
          </cell>
          <cell r="O60" t="str">
            <v>2021-2022</v>
          </cell>
          <cell r="P60" t="str">
            <v>2022-2023</v>
          </cell>
          <cell r="Q60" t="str">
            <v>2023-2024</v>
          </cell>
          <cell r="R60" t="str">
            <v>2024-2025</v>
          </cell>
          <cell r="S60" t="str">
            <v>2025/2026</v>
          </cell>
          <cell r="T60" t="str">
            <v>2026/2027</v>
          </cell>
          <cell r="U60" t="str">
            <v>2027/2028</v>
          </cell>
          <cell r="V60" t="str">
            <v>2028/2029</v>
          </cell>
          <cell r="W60" t="str">
            <v>2029/2030</v>
          </cell>
          <cell r="X60" t="str">
            <v>2030/2031</v>
          </cell>
          <cell r="Y60" t="str">
            <v>2031/2032</v>
          </cell>
          <cell r="Z60" t="str">
            <v>2032/2033</v>
          </cell>
          <cell r="AA60" t="str">
            <v>2033/2034</v>
          </cell>
          <cell r="AB60" t="str">
            <v>2034/2035</v>
          </cell>
          <cell r="AC60" t="str">
            <v>2035/2036</v>
          </cell>
          <cell r="AD60" t="str">
            <v>2036/2037</v>
          </cell>
          <cell r="AE60" t="str">
            <v>2037/2038</v>
          </cell>
          <cell r="AF60" t="str">
            <v>2038/2039</v>
          </cell>
          <cell r="AG60" t="str">
            <v>2039/2040</v>
          </cell>
          <cell r="AH60" t="str">
            <v>2040/2041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ntrol Sheet"/>
      <sheetName val="Cost Assumptions"/>
      <sheetName val="Toll Assumptions"/>
      <sheetName val="Dem &amp; Econ Assumptions"/>
      <sheetName val="Ramp Up"/>
      <sheetName val="Bridge revenue and data"/>
      <sheetName val="DfT Stats TRA9909"/>
      <sheetName val="Class 1"/>
      <sheetName val="Class 2"/>
      <sheetName val="Class 3"/>
      <sheetName val="Class 4"/>
      <sheetName val="Class 5"/>
      <sheetName val="Class 6"/>
      <sheetName val="Total from rev model"/>
      <sheetName val="Inc&amp;Exp (actual_budget)"/>
      <sheetName val="Income &amp; Expen actual"/>
      <sheetName val="HB Board Budget"/>
      <sheetName val="Other Income"/>
      <sheetName val="Cost Variable 1"/>
      <sheetName val="Cost Variable 2"/>
      <sheetName val="Cost Variable 3"/>
      <sheetName val="Cost Variable 4"/>
      <sheetName val="Cost Variable 5"/>
      <sheetName val="Cost Variable 6"/>
      <sheetName val="Cost Variable 7"/>
      <sheetName val="Cost Variable 8"/>
      <sheetName val="Cost Variable 9"/>
      <sheetName val="Maintenance Schedule 2010-20"/>
      <sheetName val="Forecast Costs"/>
      <sheetName val="DfT July 09 4.25%"/>
      <sheetName val="DfT Maint Fund and Rev Balance"/>
      <sheetName val="HETM Data"/>
      <sheetName val="HETM Demand &amp; Revenue"/>
      <sheetName val="Income&amp;Expend act_forec_Nominal"/>
      <sheetName val="Summary"/>
      <sheetName val="Risk Model"/>
      <sheetName val="Compare"/>
      <sheetName val="Chart Total Traffic"/>
      <sheetName val="Chart Traffic Class 2"/>
      <sheetName val="Chart Traffic Class 3-6"/>
      <sheetName val="Chart Total Revenue"/>
      <sheetName val="Chart Revenue Class 2"/>
      <sheetName val="Chart Revenue Class 3-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60">
          <cell r="D60" t="str">
            <v>2010-2011</v>
          </cell>
          <cell r="E60" t="str">
            <v>2011-2012</v>
          </cell>
          <cell r="F60" t="str">
            <v>2012-2013</v>
          </cell>
          <cell r="G60" t="str">
            <v>2013-2014</v>
          </cell>
          <cell r="H60" t="str">
            <v>2014-2015</v>
          </cell>
          <cell r="I60" t="str">
            <v>2015-2016</v>
          </cell>
          <cell r="J60" t="str">
            <v>2016-2017</v>
          </cell>
          <cell r="K60" t="str">
            <v>2017-2018</v>
          </cell>
          <cell r="L60" t="str">
            <v>2018-2019</v>
          </cell>
          <cell r="M60" t="str">
            <v>2019-2020</v>
          </cell>
          <cell r="N60" t="str">
            <v>2020-2021</v>
          </cell>
          <cell r="O60" t="str">
            <v>2021-2022</v>
          </cell>
          <cell r="P60" t="str">
            <v>2022-2023</v>
          </cell>
          <cell r="Q60" t="str">
            <v>2023-2024</v>
          </cell>
          <cell r="R60" t="str">
            <v>2024-2025</v>
          </cell>
          <cell r="S60" t="str">
            <v>2025/2026</v>
          </cell>
          <cell r="T60" t="str">
            <v>2026/2027</v>
          </cell>
          <cell r="U60" t="str">
            <v>2027/2028</v>
          </cell>
          <cell r="V60" t="str">
            <v>2028/2029</v>
          </cell>
          <cell r="W60" t="str">
            <v>2029/2030</v>
          </cell>
          <cell r="X60" t="str">
            <v>2030/2031</v>
          </cell>
          <cell r="Y60" t="str">
            <v>2031/2032</v>
          </cell>
          <cell r="Z60" t="str">
            <v>2032/2033</v>
          </cell>
          <cell r="AA60" t="str">
            <v>2033/2034</v>
          </cell>
          <cell r="AB60" t="str">
            <v>2034/2035</v>
          </cell>
          <cell r="AC60" t="str">
            <v>2035/2036</v>
          </cell>
          <cell r="AD60" t="str">
            <v>2036/2037</v>
          </cell>
          <cell r="AE60" t="str">
            <v>2037/2038</v>
          </cell>
          <cell r="AF60" t="str">
            <v>2038/2039</v>
          </cell>
          <cell r="AG60" t="str">
            <v>2039/2040</v>
          </cell>
          <cell r="AH60" t="str">
            <v>2040/2041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theme="0" tint="-0.249977111117893"/>
    <pageSetUpPr fitToPage="1"/>
  </sheetPr>
  <dimension ref="A1:AN229"/>
  <sheetViews>
    <sheetView tabSelected="1" zoomScaleNormal="100" workbookViewId="0">
      <pane xSplit="1" ySplit="4" topLeftCell="O5" activePane="bottomRight" state="frozen"/>
      <selection activeCell="X39" sqref="X39"/>
      <selection pane="topRight" activeCell="X39" sqref="X39"/>
      <selection pane="bottomLeft" activeCell="X39" sqref="X39"/>
      <selection pane="bottomRight" activeCell="A10" sqref="A10"/>
    </sheetView>
  </sheetViews>
  <sheetFormatPr defaultRowHeight="12.75"/>
  <cols>
    <col min="1" max="1" width="38.85546875" style="1" customWidth="1"/>
    <col min="2" max="2" width="0.85546875" style="1" customWidth="1"/>
    <col min="3" max="12" width="13.7109375" style="1" hidden="1" customWidth="1"/>
    <col min="13" max="13" width="11.140625" style="2" bestFit="1" customWidth="1"/>
    <col min="14" max="14" width="13.140625" style="126" bestFit="1" customWidth="1"/>
    <col min="15" max="15" width="13.42578125" style="9" customWidth="1"/>
    <col min="16" max="18" width="13.140625" style="1" bestFit="1" customWidth="1"/>
    <col min="19" max="19" width="13.7109375" style="1" customWidth="1"/>
    <col min="20" max="21" width="13.140625" style="1" bestFit="1" customWidth="1"/>
    <col min="22" max="22" width="11.28515625" style="1" bestFit="1" customWidth="1"/>
    <col min="23" max="23" width="11.140625" style="1" customWidth="1"/>
    <col min="24" max="26" width="11.140625" style="1" bestFit="1" customWidth="1"/>
    <col min="27" max="27" width="13.7109375" style="1" customWidth="1"/>
    <col min="28" max="28" width="11.140625" style="32" bestFit="1" customWidth="1"/>
    <col min="29" max="34" width="11.140625" style="1" bestFit="1" customWidth="1"/>
    <col min="35" max="40" width="10.140625" style="1" bestFit="1" customWidth="1"/>
    <col min="41" max="16384" width="9.140625" style="1"/>
  </cols>
  <sheetData>
    <row r="1" spans="1:40" ht="18">
      <c r="A1" s="169" t="s">
        <v>159</v>
      </c>
      <c r="N1" s="3"/>
      <c r="W1" s="169" t="s">
        <v>154</v>
      </c>
    </row>
    <row r="2" spans="1:40">
      <c r="M2" s="184"/>
      <c r="N2" s="184"/>
      <c r="O2" s="3"/>
      <c r="P2" s="184"/>
    </row>
    <row r="3" spans="1:40" s="38" customFormat="1">
      <c r="A3" s="193" t="s">
        <v>0</v>
      </c>
      <c r="B3" s="185" t="s">
        <v>1</v>
      </c>
      <c r="C3" s="186" t="s">
        <v>1</v>
      </c>
      <c r="D3" s="186" t="s">
        <v>1</v>
      </c>
      <c r="E3" s="186" t="s">
        <v>1</v>
      </c>
      <c r="F3" s="186" t="s">
        <v>1</v>
      </c>
      <c r="G3" s="186" t="s">
        <v>2</v>
      </c>
      <c r="H3" s="186" t="s">
        <v>2</v>
      </c>
      <c r="I3" s="186" t="s">
        <v>2</v>
      </c>
      <c r="J3" s="186" t="s">
        <v>2</v>
      </c>
      <c r="K3" s="186" t="s">
        <v>2</v>
      </c>
      <c r="L3" s="187" t="s">
        <v>1</v>
      </c>
      <c r="M3" s="186" t="s">
        <v>1</v>
      </c>
      <c r="N3" s="188" t="s">
        <v>3</v>
      </c>
      <c r="O3" s="188" t="s">
        <v>3</v>
      </c>
      <c r="P3" s="188" t="s">
        <v>4</v>
      </c>
      <c r="Q3" s="189" t="s">
        <v>4</v>
      </c>
      <c r="R3" s="189" t="s">
        <v>4</v>
      </c>
      <c r="S3" s="189" t="s">
        <v>4</v>
      </c>
      <c r="T3" s="189" t="s">
        <v>4</v>
      </c>
      <c r="U3" s="189" t="s">
        <v>4</v>
      </c>
      <c r="V3" s="189" t="s">
        <v>4</v>
      </c>
      <c r="W3" s="189" t="s">
        <v>4</v>
      </c>
      <c r="X3" s="189" t="s">
        <v>4</v>
      </c>
      <c r="Y3" s="189" t="s">
        <v>4</v>
      </c>
      <c r="Z3" s="189" t="s">
        <v>4</v>
      </c>
      <c r="AA3" s="189" t="s">
        <v>4</v>
      </c>
      <c r="AB3" s="189" t="s">
        <v>4</v>
      </c>
      <c r="AC3" s="189" t="s">
        <v>4</v>
      </c>
      <c r="AD3" s="189" t="s">
        <v>4</v>
      </c>
      <c r="AE3" s="189" t="s">
        <v>4</v>
      </c>
      <c r="AF3" s="189" t="s">
        <v>4</v>
      </c>
      <c r="AG3" s="189" t="s">
        <v>4</v>
      </c>
      <c r="AH3" s="189" t="s">
        <v>4</v>
      </c>
      <c r="AI3" s="189" t="s">
        <v>4</v>
      </c>
      <c r="AJ3" s="189" t="s">
        <v>4</v>
      </c>
      <c r="AK3" s="189" t="s">
        <v>4</v>
      </c>
      <c r="AL3" s="189" t="s">
        <v>4</v>
      </c>
      <c r="AM3" s="189" t="s">
        <v>4</v>
      </c>
      <c r="AN3" s="189" t="s">
        <v>4</v>
      </c>
    </row>
    <row r="4" spans="1:40" s="38" customFormat="1">
      <c r="A4" s="194"/>
      <c r="B4" s="190" t="s">
        <v>5</v>
      </c>
      <c r="C4" s="191" t="s">
        <v>6</v>
      </c>
      <c r="D4" s="191" t="s">
        <v>7</v>
      </c>
      <c r="E4" s="191" t="s">
        <v>8</v>
      </c>
      <c r="F4" s="191" t="s">
        <v>9</v>
      </c>
      <c r="G4" s="191" t="s">
        <v>10</v>
      </c>
      <c r="H4" s="191" t="s">
        <v>11</v>
      </c>
      <c r="I4" s="191" t="s">
        <v>12</v>
      </c>
      <c r="J4" s="191" t="s">
        <v>13</v>
      </c>
      <c r="K4" s="191" t="s">
        <v>14</v>
      </c>
      <c r="L4" s="192" t="s">
        <v>15</v>
      </c>
      <c r="M4" s="191" t="s">
        <v>16</v>
      </c>
      <c r="N4" s="191" t="s">
        <v>17</v>
      </c>
      <c r="O4" s="191" t="s">
        <v>18</v>
      </c>
      <c r="P4" s="190" t="s">
        <v>19</v>
      </c>
      <c r="Q4" s="191" t="s">
        <v>20</v>
      </c>
      <c r="R4" s="191" t="s">
        <v>21</v>
      </c>
      <c r="S4" s="191" t="s">
        <v>22</v>
      </c>
      <c r="T4" s="191" t="s">
        <v>23</v>
      </c>
      <c r="U4" s="191" t="s">
        <v>24</v>
      </c>
      <c r="V4" s="191" t="s">
        <v>25</v>
      </c>
      <c r="W4" s="191" t="s">
        <v>26</v>
      </c>
      <c r="X4" s="191" t="s">
        <v>27</v>
      </c>
      <c r="Y4" s="191" t="s">
        <v>28</v>
      </c>
      <c r="Z4" s="191" t="s">
        <v>29</v>
      </c>
      <c r="AA4" s="191" t="s">
        <v>30</v>
      </c>
      <c r="AB4" s="191" t="s">
        <v>31</v>
      </c>
      <c r="AC4" s="191" t="s">
        <v>32</v>
      </c>
      <c r="AD4" s="191" t="s">
        <v>33</v>
      </c>
      <c r="AE4" s="191" t="s">
        <v>34</v>
      </c>
      <c r="AF4" s="191" t="s">
        <v>35</v>
      </c>
      <c r="AG4" s="191" t="s">
        <v>36</v>
      </c>
      <c r="AH4" s="191" t="s">
        <v>37</v>
      </c>
      <c r="AI4" s="191" t="s">
        <v>38</v>
      </c>
      <c r="AJ4" s="191" t="s">
        <v>39</v>
      </c>
      <c r="AK4" s="191" t="s">
        <v>40</v>
      </c>
      <c r="AL4" s="191" t="s">
        <v>41</v>
      </c>
      <c r="AM4" s="191" t="s">
        <v>42</v>
      </c>
      <c r="AN4" s="191" t="s">
        <v>43</v>
      </c>
    </row>
    <row r="5" spans="1:40">
      <c r="A5" s="2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5"/>
      <c r="N5" s="6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3"/>
      <c r="AN5" s="3"/>
    </row>
    <row r="6" spans="1:40">
      <c r="A6" s="10" t="s">
        <v>44</v>
      </c>
      <c r="B6" s="11"/>
      <c r="C6" s="11"/>
      <c r="D6" s="11"/>
      <c r="E6" s="11"/>
      <c r="F6" s="11"/>
      <c r="G6" s="4"/>
      <c r="H6" s="3"/>
      <c r="I6" s="3"/>
      <c r="J6" s="3"/>
      <c r="K6" s="3"/>
      <c r="L6" s="3"/>
      <c r="M6" s="5"/>
      <c r="N6" s="6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3"/>
      <c r="AN6" s="3"/>
    </row>
    <row r="7" spans="1:40">
      <c r="A7" s="2" t="s">
        <v>45</v>
      </c>
      <c r="B7" s="12">
        <v>61445.9978097192</v>
      </c>
      <c r="C7" s="12">
        <v>63892.732392281447</v>
      </c>
      <c r="D7" s="12">
        <v>67036.027357427694</v>
      </c>
      <c r="E7" s="12">
        <v>72816.644937612189</v>
      </c>
      <c r="F7" s="12">
        <v>74370.756266620025</v>
      </c>
      <c r="G7" s="12">
        <v>70083.953846588644</v>
      </c>
      <c r="H7" s="12">
        <v>69312.153279613602</v>
      </c>
      <c r="I7" s="12">
        <v>77519.228568314691</v>
      </c>
      <c r="J7" s="12">
        <v>71204.699479344694</v>
      </c>
      <c r="K7" s="12">
        <v>73649.446523404797</v>
      </c>
      <c r="L7" s="12">
        <v>74000</v>
      </c>
      <c r="M7" s="13">
        <v>76285.25937083397</v>
      </c>
      <c r="N7" s="14">
        <v>76766.808822576437</v>
      </c>
      <c r="O7" s="15">
        <v>0</v>
      </c>
      <c r="P7" s="14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</row>
    <row r="8" spans="1:40">
      <c r="A8" s="2" t="s">
        <v>46</v>
      </c>
      <c r="B8" s="12">
        <v>11146040.757692441</v>
      </c>
      <c r="C8" s="12">
        <v>11270250.328986427</v>
      </c>
      <c r="D8" s="12">
        <v>11627989.855454348</v>
      </c>
      <c r="E8" s="12">
        <v>12063441.46023123</v>
      </c>
      <c r="F8" s="12">
        <v>12837712.517088262</v>
      </c>
      <c r="G8" s="12">
        <v>13061422.478020944</v>
      </c>
      <c r="H8" s="12">
        <v>13474673.002774354</v>
      </c>
      <c r="I8" s="12">
        <v>14290264.919053517</v>
      </c>
      <c r="J8" s="12">
        <v>14657591.630223701</v>
      </c>
      <c r="K8" s="12">
        <v>14644929.987863762</v>
      </c>
      <c r="L8" s="12">
        <v>14510257</v>
      </c>
      <c r="M8" s="13">
        <v>14379480.798957389</v>
      </c>
      <c r="N8" s="14">
        <v>15283728.660770224</v>
      </c>
      <c r="O8" s="15">
        <v>8029909.2493629334</v>
      </c>
      <c r="P8" s="14">
        <v>8811522.0755832531</v>
      </c>
      <c r="Q8" s="12">
        <v>9489494.1684692055</v>
      </c>
      <c r="R8" s="12">
        <v>9877848.2934946511</v>
      </c>
      <c r="S8" s="12">
        <v>10639342.465832219</v>
      </c>
      <c r="T8" s="12">
        <v>10960125.183565361</v>
      </c>
      <c r="U8" s="12">
        <v>11290483.421606449</v>
      </c>
      <c r="V8" s="12">
        <v>11630659.527858421</v>
      </c>
      <c r="W8" s="12">
        <v>11981250.679009482</v>
      </c>
      <c r="X8" s="12">
        <v>12342409.945835413</v>
      </c>
      <c r="Y8" s="12">
        <v>12714455.890480611</v>
      </c>
      <c r="Z8" s="12">
        <v>13097716.677732266</v>
      </c>
      <c r="AA8" s="12">
        <v>13492530.364479583</v>
      </c>
      <c r="AB8" s="12">
        <v>13899245.197898369</v>
      </c>
      <c r="AC8" s="12">
        <v>14318219.922624005</v>
      </c>
      <c r="AD8" s="12">
        <v>14749824.097183755</v>
      </c>
      <c r="AE8" s="12">
        <v>15194438.419967517</v>
      </c>
      <c r="AF8" s="12">
        <v>15652455.065024547</v>
      </c>
      <c r="AG8" s="12">
        <v>16124278.027982321</v>
      </c>
      <c r="AH8" s="12">
        <v>16610323.482392678</v>
      </c>
      <c r="AI8" s="12">
        <v>17111020.146819569</v>
      </c>
      <c r="AJ8" s="12">
        <v>17626809.662992183</v>
      </c>
      <c r="AK8" s="12">
        <v>18158146.985356994</v>
      </c>
      <c r="AL8" s="12">
        <v>18705500.782372378</v>
      </c>
      <c r="AM8" s="12">
        <v>19269353.849899717</v>
      </c>
      <c r="AN8" s="12">
        <v>19850203.53705563</v>
      </c>
    </row>
    <row r="9" spans="1:40">
      <c r="A9" s="2" t="s">
        <v>47</v>
      </c>
      <c r="B9" s="12">
        <v>673367.57599739369</v>
      </c>
      <c r="C9" s="12">
        <v>647041.78024002106</v>
      </c>
      <c r="D9" s="12">
        <v>645107.74851017783</v>
      </c>
      <c r="E9" s="12">
        <v>672672.80554807745</v>
      </c>
      <c r="F9" s="12">
        <v>705316.87730099866</v>
      </c>
      <c r="G9" s="12">
        <v>721082.35474894743</v>
      </c>
      <c r="H9" s="12">
        <v>713348.1382880141</v>
      </c>
      <c r="I9" s="12">
        <v>728958.42156228144</v>
      </c>
      <c r="J9" s="12">
        <v>723037.570960877</v>
      </c>
      <c r="K9" s="12">
        <v>641248.42448213755</v>
      </c>
      <c r="L9" s="12">
        <v>588641.23274239001</v>
      </c>
      <c r="M9" s="13">
        <v>574495.32316637773</v>
      </c>
      <c r="N9" s="14">
        <v>625887.99468272063</v>
      </c>
      <c r="O9" s="15">
        <v>470371.14545196807</v>
      </c>
      <c r="P9" s="14">
        <v>491778.04647594667</v>
      </c>
      <c r="Q9" s="12">
        <v>501443.58364077104</v>
      </c>
      <c r="R9" s="12">
        <v>508683.16986302548</v>
      </c>
      <c r="S9" s="12">
        <v>552111.83592315658</v>
      </c>
      <c r="T9" s="12">
        <v>567695.71859605622</v>
      </c>
      <c r="U9" s="12">
        <v>583671.88561882381</v>
      </c>
      <c r="V9" s="12">
        <v>600028.72879366635</v>
      </c>
      <c r="W9" s="12">
        <v>616925.53779649595</v>
      </c>
      <c r="X9" s="12">
        <v>634298.16094084515</v>
      </c>
      <c r="Y9" s="12">
        <v>652159.99715293944</v>
      </c>
      <c r="Z9" s="12">
        <v>670524.82267276617</v>
      </c>
      <c r="AA9" s="12">
        <v>689406.80167923123</v>
      </c>
      <c r="AB9" s="12">
        <v>708820.49721451837</v>
      </c>
      <c r="AC9" s="12">
        <v>728780.88241607917</v>
      </c>
      <c r="AD9" s="12">
        <v>749303.35206491593</v>
      </c>
      <c r="AE9" s="12">
        <v>770403.73445906385</v>
      </c>
      <c r="AF9" s="12">
        <v>792098.30362143123</v>
      </c>
      <c r="AG9" s="12">
        <v>814403.79185141064</v>
      </c>
      <c r="AH9" s="12">
        <v>837337.40262994647</v>
      </c>
      <c r="AI9" s="12">
        <v>860916.82388800569</v>
      </c>
      <c r="AJ9" s="12">
        <v>885160.24164869217</v>
      </c>
      <c r="AK9" s="12">
        <v>910086.35405351932</v>
      </c>
      <c r="AL9" s="12">
        <v>935714.3857836664</v>
      </c>
      <c r="AM9" s="12">
        <v>962064.10288733465</v>
      </c>
      <c r="AN9" s="12">
        <v>989155.82802464184</v>
      </c>
    </row>
    <row r="10" spans="1:40">
      <c r="A10" s="2" t="s">
        <v>48</v>
      </c>
      <c r="B10" s="12">
        <v>1314076.4331589281</v>
      </c>
      <c r="C10" s="12">
        <v>1310283.0448696609</v>
      </c>
      <c r="D10" s="12">
        <v>1200344.0489192004</v>
      </c>
      <c r="E10" s="12">
        <v>1168168.6422955021</v>
      </c>
      <c r="F10" s="12">
        <v>1160887.3912724738</v>
      </c>
      <c r="G10" s="12">
        <v>1120328.9264397461</v>
      </c>
      <c r="H10" s="12">
        <v>1180332.311738387</v>
      </c>
      <c r="I10" s="12">
        <v>1196623.8805084662</v>
      </c>
      <c r="J10" s="12">
        <v>1187731.05779282</v>
      </c>
      <c r="K10" s="12">
        <v>1088014.5150888942</v>
      </c>
      <c r="L10" s="12">
        <v>1143862.8656859901</v>
      </c>
      <c r="M10" s="13">
        <v>1130791.7794961443</v>
      </c>
      <c r="N10" s="14">
        <v>1195373.384274154</v>
      </c>
      <c r="O10" s="15">
        <v>402901.87871752807</v>
      </c>
      <c r="P10" s="14">
        <v>423339.18918663188</v>
      </c>
      <c r="Q10" s="12">
        <v>433875.88977075805</v>
      </c>
      <c r="R10" s="12">
        <v>440793.46559162438</v>
      </c>
      <c r="S10" s="12">
        <v>479971.24875062064</v>
      </c>
      <c r="T10" s="12">
        <v>493665.90375660267</v>
      </c>
      <c r="U10" s="12">
        <v>507771.9954963777</v>
      </c>
      <c r="V10" s="12">
        <v>522311.1542454412</v>
      </c>
      <c r="W10" s="12">
        <v>537231.09153484134</v>
      </c>
      <c r="X10" s="12">
        <v>552577.2202369849</v>
      </c>
      <c r="Y10" s="12">
        <v>568361.71460681537</v>
      </c>
      <c r="Z10" s="12">
        <v>584597.0966596459</v>
      </c>
      <c r="AA10" s="12">
        <v>601296.246105014</v>
      </c>
      <c r="AB10" s="12">
        <v>618472.41056429863</v>
      </c>
      <c r="AC10" s="12">
        <v>636139.21608020621</v>
      </c>
      <c r="AD10" s="12">
        <v>654310.67792646191</v>
      </c>
      <c r="AE10" s="12">
        <v>673001.21172628237</v>
      </c>
      <c r="AF10" s="12">
        <v>692225.64488845062</v>
      </c>
      <c r="AG10" s="12">
        <v>711999.22837006429</v>
      </c>
      <c r="AH10" s="12">
        <v>732337.64877529023</v>
      </c>
      <c r="AI10" s="12">
        <v>753257.04079972231</v>
      </c>
      <c r="AJ10" s="12">
        <v>774774.00003021536</v>
      </c>
      <c r="AK10" s="12">
        <v>796905.59611034894</v>
      </c>
      <c r="AL10" s="12">
        <v>819669.38628196612</v>
      </c>
      <c r="AM10" s="12">
        <v>843083.42931352893</v>
      </c>
      <c r="AN10" s="12">
        <v>867166.29982634075</v>
      </c>
    </row>
    <row r="11" spans="1:40">
      <c r="A11" s="2" t="s">
        <v>49</v>
      </c>
      <c r="B11" s="12">
        <v>366324.73694212688</v>
      </c>
      <c r="C11" s="12">
        <v>350302.0738502685</v>
      </c>
      <c r="D11" s="12">
        <v>393052.49567980308</v>
      </c>
      <c r="E11" s="12">
        <v>379039.50493438798</v>
      </c>
      <c r="F11" s="12">
        <v>358207.53771513863</v>
      </c>
      <c r="G11" s="12">
        <v>342947.15716683411</v>
      </c>
      <c r="H11" s="12">
        <v>338028.83073456504</v>
      </c>
      <c r="I11" s="12">
        <v>355983.63872925093</v>
      </c>
      <c r="J11" s="12">
        <v>371186.33994749101</v>
      </c>
      <c r="K11" s="12">
        <v>367429.21336941834</v>
      </c>
      <c r="L11" s="12">
        <v>357547.58028969797</v>
      </c>
      <c r="M11" s="13">
        <v>350322.84518412466</v>
      </c>
      <c r="N11" s="14">
        <v>374853.16637443972</v>
      </c>
      <c r="O11" s="15">
        <v>283874.55157897942</v>
      </c>
      <c r="P11" s="14">
        <v>299759.75304141489</v>
      </c>
      <c r="Q11" s="12">
        <v>309495.4519778039</v>
      </c>
      <c r="R11" s="12">
        <v>316099.94404282671</v>
      </c>
      <c r="S11" s="12">
        <v>341054.71344420913</v>
      </c>
      <c r="T11" s="12">
        <v>350681.30772010813</v>
      </c>
      <c r="U11" s="12">
        <v>360550.22686178202</v>
      </c>
      <c r="V11" s="12">
        <v>370654.30016519193</v>
      </c>
      <c r="W11" s="12">
        <v>381091.9252578438</v>
      </c>
      <c r="X11" s="12">
        <v>391823.47387310467</v>
      </c>
      <c r="Y11" s="12">
        <v>402857.22289737128</v>
      </c>
      <c r="Z11" s="12">
        <v>414201.68229416129</v>
      </c>
      <c r="AA11" s="12">
        <v>425865.60166756483</v>
      </c>
      <c r="AB11" s="12">
        <v>437857.97701052343</v>
      </c>
      <c r="AC11" s="12">
        <v>450188.05764313985</v>
      </c>
      <c r="AD11" s="12">
        <v>462865.35334637063</v>
      </c>
      <c r="AE11" s="12">
        <v>475899.64169660432</v>
      </c>
      <c r="AF11" s="12">
        <v>489300.97560678067</v>
      </c>
      <c r="AG11" s="12">
        <v>503079.6910798676</v>
      </c>
      <c r="AH11" s="12">
        <v>517246.41518067656</v>
      </c>
      <c r="AI11" s="12">
        <v>531812.07423216442</v>
      </c>
      <c r="AJ11" s="12">
        <v>546787.90224254213</v>
      </c>
      <c r="AK11" s="12">
        <v>562185.44956969214</v>
      </c>
      <c r="AL11" s="12">
        <v>578016.59182957467</v>
      </c>
      <c r="AM11" s="12">
        <v>594293.53905549552</v>
      </c>
      <c r="AN11" s="12">
        <v>611028.84511529841</v>
      </c>
    </row>
    <row r="12" spans="1:40">
      <c r="A12" s="2" t="s">
        <v>50</v>
      </c>
      <c r="B12" s="12">
        <v>3972454.4983993885</v>
      </c>
      <c r="C12" s="12">
        <v>3848890.0396613423</v>
      </c>
      <c r="D12" s="12">
        <v>3988449.8240790442</v>
      </c>
      <c r="E12" s="12">
        <v>4163670.94205319</v>
      </c>
      <c r="F12" s="12">
        <v>4169984.9203565046</v>
      </c>
      <c r="G12" s="12">
        <v>4118765.1297769425</v>
      </c>
      <c r="H12" s="12">
        <v>4499295.5631850678</v>
      </c>
      <c r="I12" s="12">
        <v>4788399.911578171</v>
      </c>
      <c r="J12" s="12">
        <v>4744978.7015957898</v>
      </c>
      <c r="K12" s="12">
        <v>4894771.2216697512</v>
      </c>
      <c r="L12" s="12">
        <v>4584691.4721158901</v>
      </c>
      <c r="M12" s="13">
        <v>4622664.9938251292</v>
      </c>
      <c r="N12" s="14">
        <v>4443389.9850758845</v>
      </c>
      <c r="O12" s="15">
        <v>2812943.1748885917</v>
      </c>
      <c r="P12" s="14">
        <v>3164225.831358152</v>
      </c>
      <c r="Q12" s="12">
        <v>3501111.4060644181</v>
      </c>
      <c r="R12" s="12">
        <v>3717836.7070577368</v>
      </c>
      <c r="S12" s="12">
        <v>4015486.8622902427</v>
      </c>
      <c r="T12" s="12">
        <v>4185132.1478041802</v>
      </c>
      <c r="U12" s="12">
        <v>4362039.4702768652</v>
      </c>
      <c r="V12" s="12">
        <v>4546564.1966632018</v>
      </c>
      <c r="W12" s="12">
        <v>4738727.4216927374</v>
      </c>
      <c r="X12" s="12">
        <v>4939012.5390912052</v>
      </c>
      <c r="Y12" s="12">
        <v>5147762.8254436199</v>
      </c>
      <c r="Z12" s="12">
        <v>5365336.0661228988</v>
      </c>
      <c r="AA12" s="12">
        <v>5592105.168512377</v>
      </c>
      <c r="AB12" s="12">
        <v>5828458.8011465166</v>
      </c>
      <c r="AC12" s="12">
        <v>6074802.0598652838</v>
      </c>
      <c r="AD12" s="12">
        <v>6331557.1621239325</v>
      </c>
      <c r="AE12" s="12">
        <v>6599164.1706482004</v>
      </c>
      <c r="AF12" s="12">
        <v>6878081.7476752223</v>
      </c>
      <c r="AG12" s="12">
        <v>7168787.9410728831</v>
      </c>
      <c r="AH12" s="12">
        <v>7471781.0036849594</v>
      </c>
      <c r="AI12" s="12">
        <v>7787580.2473063907</v>
      </c>
      <c r="AJ12" s="12">
        <v>8116726.9327522917</v>
      </c>
      <c r="AK12" s="12">
        <v>8459785.1975462828</v>
      </c>
      <c r="AL12" s="12">
        <v>8817343.0228181016</v>
      </c>
      <c r="AM12" s="12">
        <v>9190013.2410677262</v>
      </c>
      <c r="AN12" s="12">
        <v>9578434.5865232199</v>
      </c>
    </row>
    <row r="13" spans="1:40" hidden="1">
      <c r="A13" s="2" t="s">
        <v>51</v>
      </c>
      <c r="B13" s="16"/>
      <c r="C13" s="16"/>
      <c r="D13" s="16"/>
      <c r="E13" s="16"/>
      <c r="F13" s="16"/>
      <c r="G13" s="16" t="s">
        <v>52</v>
      </c>
      <c r="H13" s="16"/>
      <c r="I13" s="16"/>
      <c r="J13" s="16"/>
      <c r="K13" s="16"/>
      <c r="L13" s="17"/>
      <c r="M13" s="18"/>
      <c r="N13" s="14">
        <v>0</v>
      </c>
      <c r="O13" s="15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</row>
    <row r="14" spans="1:40" hidden="1">
      <c r="A14" s="2" t="s">
        <v>53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18"/>
      <c r="N14" s="14">
        <v>0</v>
      </c>
      <c r="O14" s="15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</row>
    <row r="15" spans="1:40">
      <c r="A15" s="10" t="s">
        <v>54</v>
      </c>
      <c r="B15" s="8"/>
      <c r="C15" s="8"/>
      <c r="D15" s="8"/>
      <c r="E15" s="8"/>
      <c r="F15" s="8"/>
      <c r="G15" s="8"/>
      <c r="H15" s="8"/>
      <c r="I15" s="8"/>
      <c r="J15" s="19"/>
      <c r="K15" s="8"/>
      <c r="L15" s="20"/>
      <c r="M15" s="5"/>
      <c r="N15" s="6"/>
      <c r="O15" s="7"/>
      <c r="P15" s="21"/>
      <c r="Q15" s="21"/>
      <c r="R15" s="21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3"/>
      <c r="AN15" s="3"/>
    </row>
    <row r="16" spans="1:40">
      <c r="A16" s="22" t="s">
        <v>55</v>
      </c>
      <c r="B16" s="23">
        <v>0</v>
      </c>
      <c r="C16" s="23">
        <f>(C17-B17)/B17</f>
        <v>-2.4552704476120571E-3</v>
      </c>
      <c r="D16" s="23">
        <f t="shared" ref="D16:AN16" si="0">(D17-C17)/C17</f>
        <v>2.4660018547041678E-2</v>
      </c>
      <c r="E16" s="23">
        <f t="shared" si="0"/>
        <v>3.3357363416318953E-2</v>
      </c>
      <c r="F16" s="23">
        <f t="shared" si="0"/>
        <v>4.2477217638841866E-2</v>
      </c>
      <c r="G16" s="23">
        <f t="shared" si="0"/>
        <v>6.6376677675062321E-3</v>
      </c>
      <c r="H16" s="23">
        <f t="shared" si="0"/>
        <v>4.3240339538236444E-2</v>
      </c>
      <c r="I16" s="23">
        <f t="shared" si="0"/>
        <v>5.7349473415276651E-2</v>
      </c>
      <c r="J16" s="23">
        <f t="shared" si="0"/>
        <v>1.4832713321128666E-2</v>
      </c>
      <c r="K16" s="23">
        <f t="shared" si="0"/>
        <v>-2.1000072625766046E-3</v>
      </c>
      <c r="L16" s="23">
        <f t="shared" si="0"/>
        <v>-2.0775760883183291E-2</v>
      </c>
      <c r="M16" s="24">
        <f t="shared" si="0"/>
        <v>-5.8779411048203063E-3</v>
      </c>
      <c r="N16" s="25">
        <f t="shared" si="0"/>
        <v>4.0974605850343529E-2</v>
      </c>
      <c r="O16" s="26">
        <f t="shared" si="0"/>
        <v>-0.45454545454545447</v>
      </c>
      <c r="P16" s="23">
        <f t="shared" si="0"/>
        <v>9.9218741303783053E-2</v>
      </c>
      <c r="Q16" s="23">
        <f t="shared" si="0"/>
        <v>7.9207438051132464E-2</v>
      </c>
      <c r="R16" s="23">
        <f t="shared" si="0"/>
        <v>4.396365250540319E-2</v>
      </c>
      <c r="S16" s="23">
        <f t="shared" si="0"/>
        <v>7.8506494210208874E-2</v>
      </c>
      <c r="T16" s="23">
        <f t="shared" si="0"/>
        <v>3.3025594015304277E-2</v>
      </c>
      <c r="U16" s="23">
        <f t="shared" si="0"/>
        <v>3.3049877080040486E-2</v>
      </c>
      <c r="V16" s="23">
        <f t="shared" si="0"/>
        <v>3.3073188086529731E-2</v>
      </c>
      <c r="W16" s="23">
        <f t="shared" si="0"/>
        <v>3.3107047724051868E-2</v>
      </c>
      <c r="X16" s="23">
        <f t="shared" si="0"/>
        <v>3.3135424506538315E-2</v>
      </c>
      <c r="Y16" s="23">
        <f t="shared" si="0"/>
        <v>3.3163960047170579E-2</v>
      </c>
      <c r="Z16" s="23">
        <f t="shared" si="0"/>
        <v>3.3192653697285066E-2</v>
      </c>
      <c r="AA16" s="23">
        <f t="shared" si="0"/>
        <v>3.3221504778403015E-2</v>
      </c>
      <c r="AB16" s="23">
        <f t="shared" si="0"/>
        <v>3.3250512582065503E-2</v>
      </c>
      <c r="AC16" s="23">
        <f t="shared" si="0"/>
        <v>3.3279676369679372E-2</v>
      </c>
      <c r="AD16" s="23">
        <f t="shared" si="0"/>
        <v>3.3308995372376707E-2</v>
      </c>
      <c r="AE16" s="23">
        <f t="shared" si="0"/>
        <v>3.3338468790876909E-2</v>
      </c>
      <c r="AF16" s="23">
        <f t="shared" si="0"/>
        <v>3.3368095795367501E-2</v>
      </c>
      <c r="AG16" s="23">
        <f t="shared" si="0"/>
        <v>3.3397875525385728E-2</v>
      </c>
      <c r="AH16" s="23">
        <f t="shared" si="0"/>
        <v>3.3427807089720096E-2</v>
      </c>
      <c r="AI16" s="23">
        <f t="shared" si="0"/>
        <v>3.3457889566316956E-2</v>
      </c>
      <c r="AJ16" s="23">
        <f t="shared" si="0"/>
        <v>3.3488122002200145E-2</v>
      </c>
      <c r="AK16" s="23">
        <f t="shared" si="0"/>
        <v>3.3518503413400076E-2</v>
      </c>
      <c r="AL16" s="23">
        <f t="shared" si="0"/>
        <v>3.354903278489909E-2</v>
      </c>
      <c r="AM16" s="23">
        <f t="shared" si="0"/>
        <v>3.3579709070580603E-2</v>
      </c>
      <c r="AN16" s="23">
        <f t="shared" si="0"/>
        <v>3.3610531193197644E-2</v>
      </c>
    </row>
    <row r="17" spans="1:40">
      <c r="A17" s="2" t="s">
        <v>56</v>
      </c>
      <c r="B17" s="12">
        <f t="shared" ref="B17:K17" si="1">SUM(B7:B14)</f>
        <v>17533710</v>
      </c>
      <c r="C17" s="12">
        <f t="shared" si="1"/>
        <v>17490660</v>
      </c>
      <c r="D17" s="12">
        <f t="shared" si="1"/>
        <v>17921980</v>
      </c>
      <c r="E17" s="12">
        <f t="shared" si="1"/>
        <v>18519810</v>
      </c>
      <c r="F17" s="12">
        <f t="shared" si="1"/>
        <v>19306480</v>
      </c>
      <c r="G17" s="12">
        <f t="shared" si="1"/>
        <v>19434630.000000004</v>
      </c>
      <c r="H17" s="12">
        <f t="shared" si="1"/>
        <v>20274990</v>
      </c>
      <c r="I17" s="12">
        <f t="shared" si="1"/>
        <v>21437750</v>
      </c>
      <c r="J17" s="12">
        <f>SUM(J7:J14)</f>
        <v>21755730.000000026</v>
      </c>
      <c r="K17" s="12">
        <f t="shared" si="1"/>
        <v>21710042.80899737</v>
      </c>
      <c r="L17" s="12">
        <f>SUM(L7:L14)</f>
        <v>21259000.150833968</v>
      </c>
      <c r="M17" s="13">
        <f>SUM(M7:M14)</f>
        <v>21134041</v>
      </c>
      <c r="N17" s="14">
        <f t="shared" ref="N17:V17" si="2">SUM(N7:N14)</f>
        <v>22000000</v>
      </c>
      <c r="O17" s="15">
        <f t="shared" si="2"/>
        <v>12000000.000000002</v>
      </c>
      <c r="P17" s="12">
        <f t="shared" si="2"/>
        <v>13190624.895645399</v>
      </c>
      <c r="Q17" s="12">
        <f t="shared" si="2"/>
        <v>14235420.499922957</v>
      </c>
      <c r="R17" s="12">
        <f t="shared" si="2"/>
        <v>14861261.580049863</v>
      </c>
      <c r="S17" s="12">
        <f t="shared" si="2"/>
        <v>16027967.126240447</v>
      </c>
      <c r="T17" s="12">
        <f t="shared" si="2"/>
        <v>16557300.261442307</v>
      </c>
      <c r="U17" s="12">
        <f t="shared" si="2"/>
        <v>17104516.999860298</v>
      </c>
      <c r="V17" s="12">
        <f t="shared" si="2"/>
        <v>17670217.907725923</v>
      </c>
      <c r="W17" s="21">
        <f>SUM(W7:W14)</f>
        <v>18255226.655291401</v>
      </c>
      <c r="X17" s="21">
        <f>SUM(X7:X14)</f>
        <v>18860121.339977555</v>
      </c>
      <c r="Y17" s="21">
        <f>SUM(Y7:Y14)</f>
        <v>19485597.65058136</v>
      </c>
      <c r="Z17" s="21">
        <f>SUM(Z7:Z14)</f>
        <v>20132376.345481738</v>
      </c>
      <c r="AA17" s="21">
        <f>SUM(AA7:AA14)</f>
        <v>20801204.182443768</v>
      </c>
      <c r="AB17" s="21">
        <f t="shared" ref="AB17:AN17" si="3">SUM(AB7:AB14)</f>
        <v>21492854.883834228</v>
      </c>
      <c r="AC17" s="21">
        <f t="shared" si="3"/>
        <v>22208130.138628714</v>
      </c>
      <c r="AD17" s="21">
        <f t="shared" si="3"/>
        <v>22947860.642645437</v>
      </c>
      <c r="AE17" s="21">
        <f t="shared" si="3"/>
        <v>23712907.178497665</v>
      </c>
      <c r="AF17" s="21">
        <f t="shared" si="3"/>
        <v>24504161.736816432</v>
      </c>
      <c r="AG17" s="21">
        <f t="shared" si="3"/>
        <v>25322548.680356547</v>
      </c>
      <c r="AH17" s="21">
        <f t="shared" si="3"/>
        <v>26169025.952663552</v>
      </c>
      <c r="AI17" s="21">
        <f t="shared" si="3"/>
        <v>27044586.333045851</v>
      </c>
      <c r="AJ17" s="21">
        <f t="shared" si="3"/>
        <v>27950258.739665926</v>
      </c>
      <c r="AK17" s="21">
        <f>SUM(AK7:AK14)</f>
        <v>28887109.582636833</v>
      </c>
      <c r="AL17" s="21">
        <f t="shared" si="3"/>
        <v>29856244.169085689</v>
      </c>
      <c r="AM17" s="21">
        <f t="shared" si="3"/>
        <v>30858808.162223805</v>
      </c>
      <c r="AN17" s="21">
        <f t="shared" si="3"/>
        <v>31895989.09654513</v>
      </c>
    </row>
    <row r="18" spans="1:40">
      <c r="A18" s="2" t="s">
        <v>57</v>
      </c>
      <c r="B18" s="21">
        <v>0</v>
      </c>
      <c r="C18" s="21">
        <v>0</v>
      </c>
      <c r="D18" s="21">
        <v>0</v>
      </c>
      <c r="E18" s="21">
        <v>8240</v>
      </c>
      <c r="F18" s="21">
        <v>8190</v>
      </c>
      <c r="G18" s="21">
        <v>6720</v>
      </c>
      <c r="H18" s="21">
        <v>3180</v>
      </c>
      <c r="I18" s="21">
        <v>3360</v>
      </c>
      <c r="J18" s="21">
        <v>2180</v>
      </c>
      <c r="K18" s="21">
        <v>1470</v>
      </c>
      <c r="L18" s="21">
        <v>3757</v>
      </c>
      <c r="M18" s="28">
        <v>2821</v>
      </c>
      <c r="N18" s="29">
        <v>2500</v>
      </c>
      <c r="O18" s="27">
        <v>2500</v>
      </c>
      <c r="P18" s="21">
        <v>3728.43757512</v>
      </c>
      <c r="Q18" s="21">
        <v>3803.0063266224001</v>
      </c>
      <c r="R18" s="21">
        <v>3879.0664531548482</v>
      </c>
      <c r="S18" s="21">
        <v>3956.647782217945</v>
      </c>
      <c r="T18" s="21">
        <v>4035.7807378623042</v>
      </c>
      <c r="U18" s="21">
        <v>4116.4963526195506</v>
      </c>
      <c r="V18" s="21">
        <v>4198.8262796719418</v>
      </c>
      <c r="W18" s="21">
        <v>4282.8028052653808</v>
      </c>
      <c r="X18" s="21">
        <v>4368.4588613706883</v>
      </c>
      <c r="Y18" s="21">
        <v>4455.8280385981016</v>
      </c>
      <c r="Z18" s="21">
        <v>4544.9445993700638</v>
      </c>
      <c r="AA18" s="21">
        <v>4635.8434913574656</v>
      </c>
      <c r="AB18" s="21">
        <v>4728.5603611846145</v>
      </c>
      <c r="AC18" s="21">
        <v>4823.1315684083074</v>
      </c>
      <c r="AD18" s="21">
        <v>4919.5941997764739</v>
      </c>
      <c r="AE18" s="21">
        <v>5017.9860837720025</v>
      </c>
      <c r="AF18" s="21">
        <v>5118.3458054474431</v>
      </c>
      <c r="AG18" s="21">
        <v>5220.7127215563924</v>
      </c>
      <c r="AH18" s="21">
        <v>5325.1269759875204</v>
      </c>
      <c r="AI18" s="21">
        <v>5431.6295155072712</v>
      </c>
      <c r="AJ18" s="21">
        <v>5540.2621058174163</v>
      </c>
      <c r="AK18" s="21">
        <v>5651.0673479337647</v>
      </c>
      <c r="AL18" s="21">
        <v>5764.0886948924399</v>
      </c>
      <c r="AM18" s="21">
        <v>5879.3704687902891</v>
      </c>
      <c r="AN18" s="21">
        <v>5996.9578781660948</v>
      </c>
    </row>
    <row r="19" spans="1:40">
      <c r="A19" s="2" t="s">
        <v>58</v>
      </c>
      <c r="B19" s="21">
        <v>24800</v>
      </c>
      <c r="C19" s="21">
        <v>21490</v>
      </c>
      <c r="D19" s="21">
        <v>24760</v>
      </c>
      <c r="E19" s="21">
        <v>19950</v>
      </c>
      <c r="F19" s="21">
        <v>56350</v>
      </c>
      <c r="G19" s="21">
        <v>15830</v>
      </c>
      <c r="H19" s="21">
        <v>16290</v>
      </c>
      <c r="I19" s="21">
        <v>21450</v>
      </c>
      <c r="J19" s="21">
        <v>23340</v>
      </c>
      <c r="K19" s="21">
        <v>31600</v>
      </c>
      <c r="L19" s="21">
        <v>36285</v>
      </c>
      <c r="M19" s="28">
        <v>29616</v>
      </c>
      <c r="N19" s="29">
        <v>25215</v>
      </c>
      <c r="O19" s="27">
        <v>25215</v>
      </c>
      <c r="P19" s="21">
        <v>25523.209116719998</v>
      </c>
      <c r="Q19" s="21">
        <v>26033.673299054401</v>
      </c>
      <c r="R19" s="21">
        <v>26554.346765035491</v>
      </c>
      <c r="S19" s="21">
        <v>27085.433700336198</v>
      </c>
      <c r="T19" s="21">
        <v>27627.142374342926</v>
      </c>
      <c r="U19" s="21">
        <v>28179.685221829783</v>
      </c>
      <c r="V19" s="21">
        <v>28743.278926266379</v>
      </c>
      <c r="W19" s="21">
        <v>29318.144504791708</v>
      </c>
      <c r="X19" s="21">
        <v>29904.50739488754</v>
      </c>
      <c r="Y19" s="21">
        <v>30502.59754278529</v>
      </c>
      <c r="Z19" s="21">
        <v>31112.649493640998</v>
      </c>
      <c r="AA19" s="21">
        <v>31734.902483513819</v>
      </c>
      <c r="AB19" s="21">
        <v>32369.600533184097</v>
      </c>
      <c r="AC19" s="21">
        <v>33016.99254384778</v>
      </c>
      <c r="AD19" s="21">
        <v>33677.332394724741</v>
      </c>
      <c r="AE19" s="21">
        <v>34350.879042619228</v>
      </c>
      <c r="AF19" s="21">
        <v>35037.896623471621</v>
      </c>
      <c r="AG19" s="21">
        <v>35738.654555941052</v>
      </c>
      <c r="AH19" s="21">
        <v>36453.427647059878</v>
      </c>
      <c r="AI19" s="21">
        <v>37182.496200001071</v>
      </c>
      <c r="AJ19" s="21">
        <v>37926.146124001098</v>
      </c>
      <c r="AK19" s="21">
        <v>38684.669046481118</v>
      </c>
      <c r="AL19" s="21">
        <v>39458.362427410735</v>
      </c>
      <c r="AM19" s="21">
        <v>40247.529675958955</v>
      </c>
      <c r="AN19" s="21">
        <v>41052.480269478139</v>
      </c>
    </row>
    <row r="20" spans="1:40" s="32" customFormat="1">
      <c r="A20" s="5" t="s">
        <v>59</v>
      </c>
      <c r="B20" s="21">
        <v>275970</v>
      </c>
      <c r="C20" s="21">
        <v>381410</v>
      </c>
      <c r="D20" s="21">
        <v>513390</v>
      </c>
      <c r="E20" s="21">
        <v>443670</v>
      </c>
      <c r="F20" s="21">
        <v>288860</v>
      </c>
      <c r="G20" s="21">
        <v>369090</v>
      </c>
      <c r="H20" s="21">
        <v>482840</v>
      </c>
      <c r="I20" s="21">
        <v>606240</v>
      </c>
      <c r="J20" s="21">
        <v>869800</v>
      </c>
      <c r="K20" s="21">
        <v>1085240</v>
      </c>
      <c r="L20" s="21">
        <v>3446000</v>
      </c>
      <c r="M20" s="28">
        <v>179135</v>
      </c>
      <c r="N20" s="30">
        <v>134500</v>
      </c>
      <c r="O20" s="31">
        <v>134500</v>
      </c>
      <c r="P20" s="21">
        <v>80642.684021104826</v>
      </c>
      <c r="Q20" s="21">
        <v>87030.184419983532</v>
      </c>
      <c r="R20" s="21">
        <v>90856.349205304839</v>
      </c>
      <c r="S20" s="21">
        <v>97989.162658151821</v>
      </c>
      <c r="T20" s="21">
        <v>101225.31296199956</v>
      </c>
      <c r="U20" s="21">
        <v>104570.79711278228</v>
      </c>
      <c r="V20" s="21">
        <v>108029.28675405166</v>
      </c>
      <c r="W20" s="21">
        <v>111605.81750621334</v>
      </c>
      <c r="X20" s="21">
        <v>115303.92364668097</v>
      </c>
      <c r="Y20" s="21">
        <v>119127.85836378149</v>
      </c>
      <c r="Z20" s="21">
        <v>123082.02811214972</v>
      </c>
      <c r="AA20" s="21">
        <v>127170.99829721304</v>
      </c>
      <c r="AB20" s="21">
        <v>131399.49917616835</v>
      </c>
      <c r="AC20" s="21">
        <v>135772.43198388917</v>
      </c>
      <c r="AD20" s="21">
        <v>140294.87529253689</v>
      </c>
      <c r="AE20" s="21">
        <v>144972.09161399709</v>
      </c>
      <c r="AF20" s="21">
        <v>149809.53425462774</v>
      </c>
      <c r="AG20" s="21">
        <v>154812.8544321798</v>
      </c>
      <c r="AH20" s="21">
        <v>159987.90866514761</v>
      </c>
      <c r="AI20" s="21">
        <v>165340.76644521212</v>
      </c>
      <c r="AJ20" s="21">
        <v>170877.71820386668</v>
      </c>
      <c r="AK20" s="21">
        <v>176605.28358475701</v>
      </c>
      <c r="AL20" s="21">
        <v>182530.22003372843</v>
      </c>
      <c r="AM20" s="21">
        <v>188659.53171905008</v>
      </c>
      <c r="AN20" s="21">
        <v>195000.47879478728</v>
      </c>
    </row>
    <row r="21" spans="1:40" s="38" customFormat="1">
      <c r="A21" s="33" t="s">
        <v>60</v>
      </c>
      <c r="B21" s="34">
        <f>SUM(B17:B20)</f>
        <v>17834480</v>
      </c>
      <c r="C21" s="34">
        <f t="shared" ref="C21:L21" si="4">SUM(C17:C20)</f>
        <v>17893560</v>
      </c>
      <c r="D21" s="34">
        <f t="shared" si="4"/>
        <v>18460130</v>
      </c>
      <c r="E21" s="34">
        <f t="shared" si="4"/>
        <v>18991670</v>
      </c>
      <c r="F21" s="34">
        <f t="shared" si="4"/>
        <v>19659880</v>
      </c>
      <c r="G21" s="34">
        <f t="shared" si="4"/>
        <v>19826270.000000004</v>
      </c>
      <c r="H21" s="34">
        <f t="shared" si="4"/>
        <v>20777300</v>
      </c>
      <c r="I21" s="34">
        <f t="shared" si="4"/>
        <v>22068800</v>
      </c>
      <c r="J21" s="34">
        <f t="shared" si="4"/>
        <v>22651050.000000026</v>
      </c>
      <c r="K21" s="34">
        <f t="shared" si="4"/>
        <v>22828352.80899737</v>
      </c>
      <c r="L21" s="34">
        <f t="shared" si="4"/>
        <v>24745042.150833968</v>
      </c>
      <c r="M21" s="35">
        <f>SUM(M17:M20)</f>
        <v>21345613</v>
      </c>
      <c r="N21" s="36">
        <f t="shared" ref="N21:V21" si="5">SUM(N17:N20)</f>
        <v>22162215</v>
      </c>
      <c r="O21" s="37">
        <f t="shared" si="5"/>
        <v>12162215.000000002</v>
      </c>
      <c r="P21" s="34">
        <f t="shared" si="5"/>
        <v>13300519.226358343</v>
      </c>
      <c r="Q21" s="34">
        <f t="shared" si="5"/>
        <v>14352287.363968618</v>
      </c>
      <c r="R21" s="34">
        <f t="shared" si="5"/>
        <v>14982551.342473358</v>
      </c>
      <c r="S21" s="34">
        <f t="shared" si="5"/>
        <v>16156998.370381152</v>
      </c>
      <c r="T21" s="34">
        <f t="shared" si="5"/>
        <v>16690188.497516511</v>
      </c>
      <c r="U21" s="34">
        <f t="shared" si="5"/>
        <v>17241383.978547528</v>
      </c>
      <c r="V21" s="34">
        <f t="shared" si="5"/>
        <v>17811189.299685918</v>
      </c>
      <c r="W21" s="34">
        <f>SUM(W17:W20)</f>
        <v>18400433.42010767</v>
      </c>
      <c r="X21" s="34">
        <f>SUM(X17:X20)</f>
        <v>19009698.229880493</v>
      </c>
      <c r="Y21" s="34">
        <f>SUM(Y17:Y20)</f>
        <v>19639683.934526525</v>
      </c>
      <c r="Z21" s="34">
        <f>SUM(Z17:Z20)</f>
        <v>20291115.967686903</v>
      </c>
      <c r="AA21" s="34">
        <f>SUM(AA17:AA20)</f>
        <v>20964745.926715855</v>
      </c>
      <c r="AB21" s="34">
        <f t="shared" ref="AB21:AN21" si="6">SUM(AB17:AB20)</f>
        <v>21661352.543904763</v>
      </c>
      <c r="AC21" s="34">
        <f t="shared" si="6"/>
        <v>22381742.694724858</v>
      </c>
      <c r="AD21" s="34">
        <f t="shared" si="6"/>
        <v>23126752.444532476</v>
      </c>
      <c r="AE21" s="34">
        <f t="shared" si="6"/>
        <v>23897248.135238051</v>
      </c>
      <c r="AF21" s="34">
        <f t="shared" si="6"/>
        <v>24694127.513499979</v>
      </c>
      <c r="AG21" s="34">
        <f t="shared" si="6"/>
        <v>25518320.902066227</v>
      </c>
      <c r="AH21" s="34">
        <f t="shared" si="6"/>
        <v>26370792.415951747</v>
      </c>
      <c r="AI21" s="34">
        <f t="shared" si="6"/>
        <v>27252541.225206573</v>
      </c>
      <c r="AJ21" s="34">
        <f t="shared" si="6"/>
        <v>28164602.866099611</v>
      </c>
      <c r="AK21" s="34">
        <f>SUM(AK17:AK20)</f>
        <v>29108050.602616005</v>
      </c>
      <c r="AL21" s="34">
        <f t="shared" si="6"/>
        <v>30083996.840241719</v>
      </c>
      <c r="AM21" s="34">
        <f t="shared" si="6"/>
        <v>31093594.594087608</v>
      </c>
      <c r="AN21" s="34">
        <f t="shared" si="6"/>
        <v>32138039.013487559</v>
      </c>
    </row>
    <row r="22" spans="1:40" s="39" customFormat="1">
      <c r="A22" s="22" t="s">
        <v>61</v>
      </c>
      <c r="B22" s="23"/>
      <c r="C22" s="23">
        <f t="shared" ref="C22:L22" si="7">(C21-B21)/B21</f>
        <v>3.3126841937639899E-3</v>
      </c>
      <c r="D22" s="23">
        <f t="shared" si="7"/>
        <v>3.1663347036587464E-2</v>
      </c>
      <c r="E22" s="23">
        <f t="shared" si="7"/>
        <v>2.8793946738186568E-2</v>
      </c>
      <c r="F22" s="23">
        <f t="shared" si="7"/>
        <v>3.5184372938240817E-2</v>
      </c>
      <c r="G22" s="23">
        <f t="shared" si="7"/>
        <v>8.4634290748470346E-3</v>
      </c>
      <c r="H22" s="23">
        <f t="shared" si="7"/>
        <v>4.7968175556975474E-2</v>
      </c>
      <c r="I22" s="23">
        <f t="shared" si="7"/>
        <v>6.2159183339509948E-2</v>
      </c>
      <c r="J22" s="23">
        <f t="shared" si="7"/>
        <v>2.6383401000508684E-2</v>
      </c>
      <c r="K22" s="23">
        <f t="shared" si="7"/>
        <v>7.8275757193306279E-3</v>
      </c>
      <c r="L22" s="23">
        <f t="shared" si="7"/>
        <v>8.3960912899557538E-2</v>
      </c>
      <c r="M22" s="24">
        <f>(M21-L21)/L21</f>
        <v>-0.13737819196720985</v>
      </c>
      <c r="N22" s="25">
        <f t="shared" ref="N22:AN22" si="8">(N21-M21)/M21</f>
        <v>3.8256198123708139E-2</v>
      </c>
      <c r="O22" s="26">
        <f t="shared" si="8"/>
        <v>-0.45121843642433745</v>
      </c>
      <c r="P22" s="23">
        <f t="shared" si="8"/>
        <v>9.3593496444384583E-2</v>
      </c>
      <c r="Q22" s="23">
        <f t="shared" si="8"/>
        <v>7.9077223957237E-2</v>
      </c>
      <c r="R22" s="23">
        <f t="shared" si="8"/>
        <v>4.3913834953375856E-2</v>
      </c>
      <c r="S22" s="23">
        <f t="shared" si="8"/>
        <v>7.8387652480683148E-2</v>
      </c>
      <c r="T22" s="23">
        <f t="shared" si="8"/>
        <v>3.300056823133668E-2</v>
      </c>
      <c r="U22" s="23">
        <f t="shared" si="8"/>
        <v>3.3025120184414627E-2</v>
      </c>
      <c r="V22" s="23">
        <f t="shared" si="8"/>
        <v>3.3048699677900896E-2</v>
      </c>
      <c r="W22" s="23">
        <f t="shared" si="8"/>
        <v>3.3082806010721756E-2</v>
      </c>
      <c r="X22" s="23">
        <f t="shared" si="8"/>
        <v>3.3111437967924665E-2</v>
      </c>
      <c r="Y22" s="23">
        <f t="shared" si="8"/>
        <v>3.3140226479544323E-2</v>
      </c>
      <c r="Z22" s="23">
        <f t="shared" si="8"/>
        <v>3.3169170915992238E-2</v>
      </c>
      <c r="AA22" s="23">
        <f t="shared" si="8"/>
        <v>3.3198270617628464E-2</v>
      </c>
      <c r="AB22" s="23">
        <f t="shared" si="8"/>
        <v>3.3227524894599673E-2</v>
      </c>
      <c r="AC22" s="23">
        <f t="shared" si="8"/>
        <v>3.3256933026686926E-2</v>
      </c>
      <c r="AD22" s="23">
        <f t="shared" si="8"/>
        <v>3.3286494263166093E-2</v>
      </c>
      <c r="AE22" s="23">
        <f t="shared" si="8"/>
        <v>3.3316207822673874E-2</v>
      </c>
      <c r="AF22" s="23">
        <f t="shared" si="8"/>
        <v>3.3346072893090856E-2</v>
      </c>
      <c r="AG22" s="23">
        <f t="shared" si="8"/>
        <v>3.3376088631423467E-2</v>
      </c>
      <c r="AH22" s="23">
        <f t="shared" si="8"/>
        <v>3.340625416370932E-2</v>
      </c>
      <c r="AI22" s="23">
        <f t="shared" si="8"/>
        <v>3.3436568584926309E-2</v>
      </c>
      <c r="AJ22" s="23">
        <f t="shared" si="8"/>
        <v>3.3467030958912895E-2</v>
      </c>
      <c r="AK22" s="23">
        <f t="shared" si="8"/>
        <v>3.3497640318300985E-2</v>
      </c>
      <c r="AL22" s="23">
        <f t="shared" si="8"/>
        <v>3.3528395664462807E-2</v>
      </c>
      <c r="AM22" s="23">
        <f t="shared" si="8"/>
        <v>3.3559295967462856E-2</v>
      </c>
      <c r="AN22" s="23">
        <f t="shared" si="8"/>
        <v>3.3590340166027313E-2</v>
      </c>
    </row>
    <row r="23" spans="1:40" s="46" customFormat="1">
      <c r="A23" s="40" t="s">
        <v>62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  <c r="N23" s="43"/>
      <c r="O23" s="44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8"/>
      <c r="AF23" s="45"/>
      <c r="AG23" s="8"/>
      <c r="AH23" s="8"/>
      <c r="AI23" s="41"/>
      <c r="AJ23" s="41"/>
      <c r="AK23" s="41"/>
      <c r="AL23" s="41"/>
      <c r="AM23" s="41"/>
      <c r="AN23" s="41"/>
    </row>
    <row r="24" spans="1:40" s="46" customFormat="1">
      <c r="A24" s="47" t="s">
        <v>63</v>
      </c>
      <c r="B24" s="48">
        <v>392443.08002555143</v>
      </c>
      <c r="C24" s="48">
        <v>386585.7922503748</v>
      </c>
      <c r="D24" s="48">
        <v>407281.86232857994</v>
      </c>
      <c r="E24" s="48">
        <v>434209.54910163721</v>
      </c>
      <c r="F24" s="48">
        <v>435625.28027220425</v>
      </c>
      <c r="G24" s="48">
        <v>463304.02442896913</v>
      </c>
      <c r="H24" s="48">
        <v>498054.22580549872</v>
      </c>
      <c r="I24" s="48">
        <v>556492.72907327954</v>
      </c>
      <c r="J24" s="48">
        <v>556814.2680171032</v>
      </c>
      <c r="K24" s="48">
        <v>582738.94524897903</v>
      </c>
      <c r="L24" s="48">
        <v>583825.2189793447</v>
      </c>
      <c r="M24" s="49">
        <v>325488.35388072045</v>
      </c>
      <c r="N24" s="50">
        <v>681580.72229748243</v>
      </c>
      <c r="O24" s="51">
        <v>712530</v>
      </c>
      <c r="P24" s="48">
        <v>734048.48721036711</v>
      </c>
      <c r="Q24" s="48">
        <v>756216.75152412022</v>
      </c>
      <c r="R24" s="48">
        <v>779054.49742014869</v>
      </c>
      <c r="S24" s="48">
        <v>802581.9432422372</v>
      </c>
      <c r="T24" s="48">
        <v>826819.91792815272</v>
      </c>
      <c r="U24" s="48">
        <v>851789.87944958289</v>
      </c>
      <c r="V24" s="48">
        <v>877513.93380896025</v>
      </c>
      <c r="W24" s="48">
        <v>904014.85460999084</v>
      </c>
      <c r="X24" s="48">
        <v>931316.10321921261</v>
      </c>
      <c r="Y24" s="48">
        <v>959441.84953643288</v>
      </c>
      <c r="Z24" s="48">
        <v>988416.99339243316</v>
      </c>
      <c r="AA24" s="48">
        <v>1018267.1865928846</v>
      </c>
      <c r="AB24" s="48">
        <v>1049018.8556279896</v>
      </c>
      <c r="AC24" s="48">
        <v>1080699.225067955</v>
      </c>
      <c r="AD24" s="48">
        <v>1113336.3416650072</v>
      </c>
      <c r="AE24" s="48">
        <v>1146959.0991832905</v>
      </c>
      <c r="AF24" s="48">
        <v>1181597.2639786259</v>
      </c>
      <c r="AG24" s="48">
        <v>1217281.5013507805</v>
      </c>
      <c r="AH24" s="48">
        <v>1254043.4026915741</v>
      </c>
      <c r="AI24" s="48">
        <v>1291915.5134528596</v>
      </c>
      <c r="AJ24" s="48">
        <v>1330931.3619591359</v>
      </c>
      <c r="AK24" s="48">
        <v>1371125.4890903018</v>
      </c>
      <c r="AL24" s="48">
        <v>1412533.478860829</v>
      </c>
      <c r="AM24" s="48">
        <v>1455191.9899224262</v>
      </c>
      <c r="AN24" s="48">
        <v>1499138.7880180834</v>
      </c>
    </row>
    <row r="25" spans="1:40" s="46" customFormat="1">
      <c r="A25" s="47" t="s">
        <v>64</v>
      </c>
      <c r="B25" s="48">
        <v>282105.81056471681</v>
      </c>
      <c r="C25" s="48">
        <v>277895.32756825414</v>
      </c>
      <c r="D25" s="48">
        <v>292772.5974758701</v>
      </c>
      <c r="E25" s="48">
        <v>312129.43491392996</v>
      </c>
      <c r="F25" s="48">
        <v>313147.12642065383</v>
      </c>
      <c r="G25" s="48">
        <v>333043.85782753502</v>
      </c>
      <c r="H25" s="48">
        <v>358023.87206545897</v>
      </c>
      <c r="I25" s="48">
        <v>400032.1075819899</v>
      </c>
      <c r="J25" s="48">
        <v>400263.24429707637</v>
      </c>
      <c r="K25" s="48">
        <v>418899.07317613525</v>
      </c>
      <c r="L25" s="48">
        <v>419679.93579493841</v>
      </c>
      <c r="M25" s="49">
        <v>233975.7294100271</v>
      </c>
      <c r="N25" s="50">
        <v>488251.79794600303</v>
      </c>
      <c r="O25" s="51">
        <v>507174</v>
      </c>
      <c r="P25" s="48">
        <v>528177.43079722277</v>
      </c>
      <c r="Q25" s="48">
        <v>551531.25307656615</v>
      </c>
      <c r="R25" s="48">
        <v>569995.55140728317</v>
      </c>
      <c r="S25" s="48">
        <v>581246.40128291456</v>
      </c>
      <c r="T25" s="48">
        <v>595325.1063857862</v>
      </c>
      <c r="U25" s="48">
        <v>609744.6688453299</v>
      </c>
      <c r="V25" s="48">
        <v>624512.75919839262</v>
      </c>
      <c r="W25" s="48">
        <v>642381.8745876021</v>
      </c>
      <c r="X25" s="48">
        <v>660768.98731950088</v>
      </c>
      <c r="Y25" s="48">
        <v>677119.4016445172</v>
      </c>
      <c r="Z25" s="48">
        <v>693527.93416189146</v>
      </c>
      <c r="AA25" s="48">
        <v>710335.6526726624</v>
      </c>
      <c r="AB25" s="48">
        <v>727552.31822882732</v>
      </c>
      <c r="AC25" s="48">
        <v>745187.9322129694</v>
      </c>
      <c r="AD25" s="48">
        <v>763252.74231086159</v>
      </c>
      <c r="AE25" s="48">
        <v>781757.24863433698</v>
      </c>
      <c r="AF25" s="48">
        <v>800712.20999826747</v>
      </c>
      <c r="AG25" s="48">
        <v>820128.65035558946</v>
      </c>
      <c r="AH25" s="48">
        <v>840017.86539442011</v>
      </c>
      <c r="AI25" s="48">
        <v>860391.42930141336</v>
      </c>
      <c r="AJ25" s="48">
        <v>881261.2016956103</v>
      </c>
      <c r="AK25" s="48">
        <v>902639.33473715372</v>
      </c>
      <c r="AL25" s="48">
        <v>924538.28041534603</v>
      </c>
      <c r="AM25" s="48">
        <v>946970.79802065215</v>
      </c>
      <c r="AN25" s="48">
        <v>969949.96180536319</v>
      </c>
    </row>
    <row r="26" spans="1:40" s="46" customFormat="1">
      <c r="A26" s="47" t="s">
        <v>65</v>
      </c>
      <c r="B26" s="48">
        <v>960941.10940973181</v>
      </c>
      <c r="C26" s="48">
        <v>946598.88018137112</v>
      </c>
      <c r="D26" s="48">
        <v>997275.54019554995</v>
      </c>
      <c r="E26" s="48">
        <v>1063211.0159844328</v>
      </c>
      <c r="F26" s="48">
        <v>1066677.5933071419</v>
      </c>
      <c r="G26" s="48">
        <v>1134452.1177434959</v>
      </c>
      <c r="H26" s="48">
        <v>1219541.9021290424</v>
      </c>
      <c r="I26" s="48">
        <v>1362635.1633447306</v>
      </c>
      <c r="J26" s="48">
        <v>1363422.4876858206</v>
      </c>
      <c r="K26" s="48">
        <v>1426901.9815748858</v>
      </c>
      <c r="L26" s="48">
        <v>1429561.8452257169</v>
      </c>
      <c r="M26" s="49">
        <v>796994.91670925252</v>
      </c>
      <c r="N26" s="50">
        <v>1659280.4797565148</v>
      </c>
      <c r="O26" s="51">
        <v>1716225.9671398108</v>
      </c>
      <c r="P26" s="48">
        <v>1800128.7277161786</v>
      </c>
      <c r="Q26" s="48">
        <v>1896543.2190657745</v>
      </c>
      <c r="R26" s="48">
        <v>1964181.0460034169</v>
      </c>
      <c r="S26" s="48">
        <v>1989252.1382214169</v>
      </c>
      <c r="T26" s="48">
        <v>2029506.571876223</v>
      </c>
      <c r="U26" s="48">
        <v>2070574.7342714497</v>
      </c>
      <c r="V26" s="48">
        <v>2112469.7845582282</v>
      </c>
      <c r="W26" s="48">
        <v>2170678.5050420268</v>
      </c>
      <c r="X26" s="48">
        <v>2230528.9475927809</v>
      </c>
      <c r="Y26" s="48">
        <v>2277609.9280370995</v>
      </c>
      <c r="Z26" s="48">
        <v>2323742.3456260171</v>
      </c>
      <c r="AA26" s="48">
        <v>2370817.8781119492</v>
      </c>
      <c r="AB26" s="48">
        <v>2418856.0478842505</v>
      </c>
      <c r="AC26" s="48">
        <v>2467876.7885245499</v>
      </c>
      <c r="AD26" s="48">
        <v>2517900.4536762112</v>
      </c>
      <c r="AE26" s="48">
        <v>2568947.8261111369</v>
      </c>
      <c r="AF26" s="48">
        <v>2621040.1269984655</v>
      </c>
      <c r="AG26" s="48">
        <v>2674199.02537983</v>
      </c>
      <c r="AH26" s="48">
        <v>2728446.6478559612</v>
      </c>
      <c r="AI26" s="48">
        <v>2783805.5884895264</v>
      </c>
      <c r="AJ26" s="48">
        <v>2840298.9189292192</v>
      </c>
      <c r="AK26" s="48">
        <v>2897950.1987602287</v>
      </c>
      <c r="AL26" s="48">
        <v>2956783.4860863532</v>
      </c>
      <c r="AM26" s="48">
        <v>3016823.34834914</v>
      </c>
      <c r="AN26" s="48">
        <v>3078094.8733895561</v>
      </c>
    </row>
    <row r="27" spans="1:40" s="53" customFormat="1">
      <c r="A27" s="52" t="s">
        <v>66</v>
      </c>
      <c r="B27" s="34">
        <v>1635490</v>
      </c>
      <c r="C27" s="34">
        <v>1611080</v>
      </c>
      <c r="D27" s="34">
        <v>1697330</v>
      </c>
      <c r="E27" s="34">
        <v>1809550</v>
      </c>
      <c r="F27" s="34">
        <v>1815450</v>
      </c>
      <c r="G27" s="34">
        <v>1930800</v>
      </c>
      <c r="H27" s="34">
        <v>2075620</v>
      </c>
      <c r="I27" s="34">
        <v>2319160</v>
      </c>
      <c r="J27" s="34">
        <v>2320500</v>
      </c>
      <c r="K27" s="34">
        <v>2428540</v>
      </c>
      <c r="L27" s="34">
        <v>2433067</v>
      </c>
      <c r="M27" s="35">
        <v>1356459</v>
      </c>
      <c r="N27" s="36">
        <v>2829113</v>
      </c>
      <c r="O27" s="37">
        <v>2935930</v>
      </c>
      <c r="P27" s="34">
        <v>3062354.6457237685</v>
      </c>
      <c r="Q27" s="34">
        <v>3204291.2236664612</v>
      </c>
      <c r="R27" s="34">
        <v>3313231.0948308487</v>
      </c>
      <c r="S27" s="34">
        <v>3373080.4827465685</v>
      </c>
      <c r="T27" s="34">
        <v>3451651.596190162</v>
      </c>
      <c r="U27" s="34">
        <v>3532109.2825663625</v>
      </c>
      <c r="V27" s="34">
        <v>3614496.477565581</v>
      </c>
      <c r="W27" s="34">
        <v>3717075.2342396197</v>
      </c>
      <c r="X27" s="34">
        <v>3822614.0381314945</v>
      </c>
      <c r="Y27" s="34">
        <v>3914171.1792180496</v>
      </c>
      <c r="Z27" s="34">
        <v>4005687.2731803418</v>
      </c>
      <c r="AA27" s="34">
        <v>4099420.717377496</v>
      </c>
      <c r="AB27" s="34">
        <v>4195427.2217410672</v>
      </c>
      <c r="AC27" s="34">
        <v>4293763.9458054742</v>
      </c>
      <c r="AD27" s="34">
        <v>4394489.5376520799</v>
      </c>
      <c r="AE27" s="34">
        <v>4497664.1739287646</v>
      </c>
      <c r="AF27" s="34">
        <v>4603349.6009753589</v>
      </c>
      <c r="AG27" s="34">
        <v>4711609.1770862006</v>
      </c>
      <c r="AH27" s="34">
        <v>4822507.9159419555</v>
      </c>
      <c r="AI27" s="34">
        <v>4936112.5312437993</v>
      </c>
      <c r="AJ27" s="34">
        <v>5052491.4825839652</v>
      </c>
      <c r="AK27" s="34">
        <v>5171715.0225876849</v>
      </c>
      <c r="AL27" s="34">
        <v>5293855.2453625277</v>
      </c>
      <c r="AM27" s="34">
        <v>5418986.1362922182</v>
      </c>
      <c r="AN27" s="34">
        <v>5547183.6232130025</v>
      </c>
    </row>
    <row r="28" spans="1:40" s="32" customFormat="1">
      <c r="A28" s="5" t="s">
        <v>67</v>
      </c>
      <c r="B28" s="21">
        <v>533780</v>
      </c>
      <c r="C28" s="21">
        <v>962510</v>
      </c>
      <c r="D28" s="21">
        <v>518820</v>
      </c>
      <c r="E28" s="21">
        <v>537970</v>
      </c>
      <c r="F28" s="21">
        <v>555170</v>
      </c>
      <c r="G28" s="21">
        <v>611030</v>
      </c>
      <c r="H28" s="21">
        <v>425980</v>
      </c>
      <c r="I28" s="21">
        <v>320730</v>
      </c>
      <c r="J28" s="21">
        <v>574480</v>
      </c>
      <c r="K28" s="21">
        <v>468730</v>
      </c>
      <c r="L28" s="21">
        <v>335390</v>
      </c>
      <c r="M28" s="28">
        <v>347120</v>
      </c>
      <c r="N28" s="29">
        <v>447110</v>
      </c>
      <c r="O28" s="27">
        <v>561643</v>
      </c>
      <c r="P28" s="21">
        <v>572875.86</v>
      </c>
      <c r="Q28" s="21">
        <v>584333.37719999999</v>
      </c>
      <c r="R28" s="21">
        <v>596020.04474399996</v>
      </c>
      <c r="S28" s="21">
        <v>607940.44563888002</v>
      </c>
      <c r="T28" s="21">
        <v>620099.25455165759</v>
      </c>
      <c r="U28" s="21">
        <v>632501.23964269075</v>
      </c>
      <c r="V28" s="21">
        <v>645151.26443554461</v>
      </c>
      <c r="W28" s="21">
        <v>658054.28972425556</v>
      </c>
      <c r="X28" s="21">
        <v>671215.37551874074</v>
      </c>
      <c r="Y28" s="21">
        <v>684639.68302911555</v>
      </c>
      <c r="Z28" s="21">
        <v>698332.47668969783</v>
      </c>
      <c r="AA28" s="21">
        <v>712299.12622349174</v>
      </c>
      <c r="AB28" s="21">
        <v>726545.10874796158</v>
      </c>
      <c r="AC28" s="21">
        <v>741076.01092292077</v>
      </c>
      <c r="AD28" s="21">
        <v>755897.53114137915</v>
      </c>
      <c r="AE28" s="21">
        <v>771015.48176420678</v>
      </c>
      <c r="AF28" s="21">
        <v>786435.7913994909</v>
      </c>
      <c r="AG28" s="21">
        <v>802164.50722748076</v>
      </c>
      <c r="AH28" s="21">
        <v>818207.79737203044</v>
      </c>
      <c r="AI28" s="21">
        <v>834571.9533194711</v>
      </c>
      <c r="AJ28" s="21">
        <v>851263.39238586056</v>
      </c>
      <c r="AK28" s="21">
        <v>868288.66023357783</v>
      </c>
      <c r="AL28" s="21">
        <v>885654.4334382494</v>
      </c>
      <c r="AM28" s="21">
        <v>903367.52210701443</v>
      </c>
      <c r="AN28" s="21">
        <v>921434.87254915468</v>
      </c>
    </row>
    <row r="29" spans="1:40" s="32" customFormat="1">
      <c r="A29" s="5" t="s">
        <v>68</v>
      </c>
      <c r="B29" s="21">
        <v>145890</v>
      </c>
      <c r="C29" s="21">
        <v>133210</v>
      </c>
      <c r="D29" s="21">
        <v>146420</v>
      </c>
      <c r="E29" s="21">
        <v>133760</v>
      </c>
      <c r="F29" s="21">
        <v>131770</v>
      </c>
      <c r="G29" s="21">
        <v>149880</v>
      </c>
      <c r="H29" s="21">
        <v>186780</v>
      </c>
      <c r="I29" s="21">
        <v>197020</v>
      </c>
      <c r="J29" s="21">
        <v>217060</v>
      </c>
      <c r="K29" s="21">
        <v>213990</v>
      </c>
      <c r="L29" s="21">
        <v>222052</v>
      </c>
      <c r="M29" s="28">
        <v>242394</v>
      </c>
      <c r="N29" s="29">
        <v>272150</v>
      </c>
      <c r="O29" s="27">
        <v>301378</v>
      </c>
      <c r="P29" s="21">
        <v>308122.47632684134</v>
      </c>
      <c r="Q29" s="21">
        <v>315161.83551772492</v>
      </c>
      <c r="R29" s="21">
        <v>321798.00104135025</v>
      </c>
      <c r="S29" s="21">
        <v>327836.99572301982</v>
      </c>
      <c r="T29" s="21">
        <v>334234.27452604775</v>
      </c>
      <c r="U29" s="21">
        <v>340756.37310679804</v>
      </c>
      <c r="V29" s="21">
        <v>347405.67273729807</v>
      </c>
      <c r="W29" s="21">
        <v>354439.06796257221</v>
      </c>
      <c r="X29" s="21">
        <v>361355.8518031186</v>
      </c>
      <c r="Y29" s="21">
        <v>368438.69898445456</v>
      </c>
      <c r="Z29" s="21">
        <v>375628.95516953146</v>
      </c>
      <c r="AA29" s="21">
        <v>382959.67348480935</v>
      </c>
      <c r="AB29" s="21">
        <v>390433.60169199272</v>
      </c>
      <c r="AC29" s="21">
        <v>398053.54141516803</v>
      </c>
      <c r="AD29" s="21">
        <v>405822.34919980424</v>
      </c>
      <c r="AE29" s="21">
        <v>413742.93759266543</v>
      </c>
      <c r="AF29" s="21">
        <v>421818.27624304889</v>
      </c>
      <c r="AG29" s="21">
        <v>430051.39302577463</v>
      </c>
      <c r="AH29" s="21">
        <v>438445.3751863559</v>
      </c>
      <c r="AI29" s="21">
        <v>447003.37050879409</v>
      </c>
      <c r="AJ29" s="21">
        <v>455728.58850644599</v>
      </c>
      <c r="AK29" s="21">
        <v>464624.30163642188</v>
      </c>
      <c r="AL29" s="21">
        <v>473693.84653798398</v>
      </c>
      <c r="AM29" s="21">
        <v>482940.62529542041</v>
      </c>
      <c r="AN29" s="21">
        <v>492368.1067258828</v>
      </c>
    </row>
    <row r="30" spans="1:40" s="32" customFormat="1">
      <c r="A30" s="5" t="s">
        <v>69</v>
      </c>
      <c r="B30" s="21">
        <v>13080</v>
      </c>
      <c r="C30" s="21">
        <v>17400</v>
      </c>
      <c r="D30" s="21">
        <v>13610</v>
      </c>
      <c r="E30" s="21">
        <v>15220</v>
      </c>
      <c r="F30" s="21">
        <v>18490</v>
      </c>
      <c r="G30" s="21">
        <v>18260</v>
      </c>
      <c r="H30" s="21">
        <v>19510</v>
      </c>
      <c r="I30" s="21">
        <v>24300</v>
      </c>
      <c r="J30" s="21">
        <v>21720</v>
      </c>
      <c r="K30" s="21">
        <v>23720</v>
      </c>
      <c r="L30" s="21">
        <v>17253</v>
      </c>
      <c r="M30" s="28">
        <v>26010</v>
      </c>
      <c r="N30" s="29">
        <v>24590</v>
      </c>
      <c r="O30" s="27">
        <v>25451</v>
      </c>
      <c r="P30" s="21">
        <v>26565.446986523177</v>
      </c>
      <c r="Q30" s="21">
        <v>27852.802595678178</v>
      </c>
      <c r="R30" s="21">
        <v>28704.088451756139</v>
      </c>
      <c r="S30" s="21">
        <v>28924.080755642855</v>
      </c>
      <c r="T30" s="21">
        <v>29361.874586136237</v>
      </c>
      <c r="U30" s="21">
        <v>29806.282427584392</v>
      </c>
      <c r="V30" s="21">
        <v>30257.356902506399</v>
      </c>
      <c r="W30" s="21">
        <v>30936.780345483246</v>
      </c>
      <c r="X30" s="21">
        <v>31405.390022801334</v>
      </c>
      <c r="Y30" s="21">
        <v>31908.113080389423</v>
      </c>
      <c r="Z30" s="21">
        <v>32391.67252766067</v>
      </c>
      <c r="AA30" s="21">
        <v>32882.68167026055</v>
      </c>
      <c r="AB30" s="21">
        <v>33381.258015022569</v>
      </c>
      <c r="AC30" s="21">
        <v>33887.520989005985</v>
      </c>
      <c r="AD30" s="21">
        <v>34401.591972484232</v>
      </c>
      <c r="AE30" s="21">
        <v>34923.594332536944</v>
      </c>
      <c r="AF30" s="21">
        <v>35453.653457257271</v>
      </c>
      <c r="AG30" s="21">
        <v>35991.896790586608</v>
      </c>
      <c r="AH30" s="21">
        <v>36538.453867788943</v>
      </c>
      <c r="AI30" s="21">
        <v>37093.456351577574</v>
      </c>
      <c r="AJ30" s="21">
        <v>37657.038068906797</v>
      </c>
      <c r="AK30" s="21">
        <v>38229.335048441841</v>
      </c>
      <c r="AL30" s="21">
        <v>38810.485558720255</v>
      </c>
      <c r="AM30" s="21">
        <v>39400.63014701855</v>
      </c>
      <c r="AN30" s="21">
        <v>39999.911678937839</v>
      </c>
    </row>
    <row r="31" spans="1:40" s="32" customFormat="1">
      <c r="A31" s="5" t="s">
        <v>70</v>
      </c>
      <c r="B31" s="21">
        <v>63850</v>
      </c>
      <c r="C31" s="21">
        <v>42700</v>
      </c>
      <c r="D31" s="21">
        <v>137050</v>
      </c>
      <c r="E31" s="21">
        <v>101080</v>
      </c>
      <c r="F31" s="21">
        <v>65910</v>
      </c>
      <c r="G31" s="21">
        <v>66070</v>
      </c>
      <c r="H31" s="21">
        <v>111910</v>
      </c>
      <c r="I31" s="21">
        <v>54460</v>
      </c>
      <c r="J31" s="21">
        <v>47900</v>
      </c>
      <c r="K31" s="21">
        <v>47010</v>
      </c>
      <c r="L31" s="21">
        <v>39243</v>
      </c>
      <c r="M31" s="28">
        <v>68814</v>
      </c>
      <c r="N31" s="29">
        <v>70856</v>
      </c>
      <c r="O31" s="27">
        <v>75737</v>
      </c>
      <c r="P31" s="21">
        <v>78332.716551293997</v>
      </c>
      <c r="Q31" s="21">
        <v>81236.969820194921</v>
      </c>
      <c r="R31" s="21">
        <v>83376.609021866097</v>
      </c>
      <c r="S31" s="21">
        <v>84427.028160499758</v>
      </c>
      <c r="T31" s="21">
        <v>85869.17503560771</v>
      </c>
      <c r="U31" s="21">
        <v>87335.934260876093</v>
      </c>
      <c r="V31" s="21">
        <v>88827.642685179075</v>
      </c>
      <c r="W31" s="21">
        <v>90735.028957583389</v>
      </c>
      <c r="X31" s="21">
        <v>92285.545344004116</v>
      </c>
      <c r="Y31" s="21">
        <v>93910.188478155032</v>
      </c>
      <c r="Z31" s="21">
        <v>95515.381191307126</v>
      </c>
      <c r="AA31" s="21">
        <v>97148.226139352613</v>
      </c>
      <c r="AB31" s="21">
        <v>98809.204967072947</v>
      </c>
      <c r="AC31" s="21">
        <v>100498.80784767376</v>
      </c>
      <c r="AD31" s="21">
        <v>102217.53363745779</v>
      </c>
      <c r="AE31" s="21">
        <v>103965.89003339595</v>
      </c>
      <c r="AF31" s="21">
        <v>105744.39373365327</v>
      </c>
      <c r="AG31" s="21">
        <v>107553.57060112701</v>
      </c>
      <c r="AH31" s="21">
        <v>109393.95583005606</v>
      </c>
      <c r="AI31" s="21">
        <v>111266.09411576173</v>
      </c>
      <c r="AJ31" s="21">
        <v>113170.5398275809</v>
      </c>
      <c r="AK31" s="21">
        <v>115107.85718505437</v>
      </c>
      <c r="AL31" s="21">
        <v>117078.6204374339</v>
      </c>
      <c r="AM31" s="21">
        <v>119083.41404657344</v>
      </c>
      <c r="AN31" s="21">
        <v>121122.83287327037</v>
      </c>
    </row>
    <row r="32" spans="1:40" s="32" customFormat="1">
      <c r="A32" s="5" t="s">
        <v>71</v>
      </c>
      <c r="B32" s="21">
        <v>76290</v>
      </c>
      <c r="C32" s="21">
        <v>43860</v>
      </c>
      <c r="D32" s="21">
        <v>75890</v>
      </c>
      <c r="E32" s="21">
        <v>60870</v>
      </c>
      <c r="F32" s="21">
        <v>68170</v>
      </c>
      <c r="G32" s="21">
        <v>86730</v>
      </c>
      <c r="H32" s="21">
        <v>86560</v>
      </c>
      <c r="I32" s="21">
        <v>70870</v>
      </c>
      <c r="J32" s="21">
        <v>52160</v>
      </c>
      <c r="K32" s="21">
        <v>88470</v>
      </c>
      <c r="L32" s="21">
        <v>99748</v>
      </c>
      <c r="M32" s="28">
        <v>126709</v>
      </c>
      <c r="N32" s="29">
        <v>122966</v>
      </c>
      <c r="O32" s="27">
        <v>133647</v>
      </c>
      <c r="P32" s="21">
        <v>136955.77749532723</v>
      </c>
      <c r="Q32" s="21">
        <v>140474.43919393077</v>
      </c>
      <c r="R32" s="21">
        <v>143580.71510788114</v>
      </c>
      <c r="S32" s="21">
        <v>146098.0912414683</v>
      </c>
      <c r="T32" s="21">
        <v>148877.92777652584</v>
      </c>
      <c r="U32" s="21">
        <v>151710.64420152045</v>
      </c>
      <c r="V32" s="21">
        <v>154597.19823512554</v>
      </c>
      <c r="W32" s="21">
        <v>157765.04379740596</v>
      </c>
      <c r="X32" s="21">
        <v>160767.22839174594</v>
      </c>
      <c r="Y32" s="21">
        <v>163854.20163492064</v>
      </c>
      <c r="Z32" s="21">
        <v>166972.50272329515</v>
      </c>
      <c r="AA32" s="21">
        <v>170150.27327717672</v>
      </c>
      <c r="AB32" s="21">
        <v>173388.65078198243</v>
      </c>
      <c r="AC32" s="21">
        <v>176688.79457430073</v>
      </c>
      <c r="AD32" s="21">
        <v>180051.88626433007</v>
      </c>
      <c r="AE32" s="21">
        <v>183479.13016655861</v>
      </c>
      <c r="AF32" s="21">
        <v>186971.75373884785</v>
      </c>
      <c r="AG32" s="21">
        <v>190531.00803008594</v>
      </c>
      <c r="AH32" s="21">
        <v>194158.16813658012</v>
      </c>
      <c r="AI32" s="21">
        <v>197854.53366736139</v>
      </c>
      <c r="AJ32" s="21">
        <v>201621.42921857673</v>
      </c>
      <c r="AK32" s="21">
        <v>205460.20485714951</v>
      </c>
      <c r="AL32" s="21">
        <v>209372.23661389103</v>
      </c>
      <c r="AM32" s="21">
        <v>213358.92698624998</v>
      </c>
      <c r="AN32" s="21">
        <v>217421.70545089102</v>
      </c>
    </row>
    <row r="33" spans="1:40" s="32" customFormat="1">
      <c r="A33" s="5" t="s">
        <v>72</v>
      </c>
      <c r="B33" s="21">
        <v>154730</v>
      </c>
      <c r="C33" s="21">
        <v>254810</v>
      </c>
      <c r="D33" s="21">
        <v>174720</v>
      </c>
      <c r="E33" s="21">
        <v>180860</v>
      </c>
      <c r="F33" s="21">
        <v>188600</v>
      </c>
      <c r="G33" s="21">
        <v>179550</v>
      </c>
      <c r="H33" s="21">
        <v>183920</v>
      </c>
      <c r="I33" s="21">
        <v>200600</v>
      </c>
      <c r="J33" s="21">
        <v>194280</v>
      </c>
      <c r="K33" s="21">
        <v>237270</v>
      </c>
      <c r="L33" s="21">
        <v>241718</v>
      </c>
      <c r="M33" s="28">
        <v>214146</v>
      </c>
      <c r="N33" s="29">
        <v>259350</v>
      </c>
      <c r="O33" s="27">
        <v>310300</v>
      </c>
      <c r="P33" s="21">
        <v>323930.3482504937</v>
      </c>
      <c r="Q33" s="21">
        <v>339370.10630995122</v>
      </c>
      <c r="R33" s="21">
        <v>350687.07891291665</v>
      </c>
      <c r="S33" s="21">
        <v>355956.9645420679</v>
      </c>
      <c r="T33" s="21">
        <v>363433.75899600174</v>
      </c>
      <c r="U33" s="21">
        <v>371067.4788136984</v>
      </c>
      <c r="V33" s="21">
        <v>378860.9458111641</v>
      </c>
      <c r="W33" s="21">
        <v>389037.09565920819</v>
      </c>
      <c r="X33" s="21">
        <v>397212.26884460874</v>
      </c>
      <c r="Y33" s="21">
        <v>405832.58242212737</v>
      </c>
      <c r="Z33" s="21">
        <v>414363.10183863435</v>
      </c>
      <c r="AA33" s="21">
        <v>423074.17419591954</v>
      </c>
      <c r="AB33" s="21">
        <v>431969.65647879138</v>
      </c>
      <c r="AC33" s="21">
        <v>441053.48913217429</v>
      </c>
      <c r="AD33" s="21">
        <v>450329.69789938978</v>
      </c>
      <c r="AE33" s="21">
        <v>459802.39570188773</v>
      </c>
      <c r="AF33" s="21">
        <v>469475.78456139209</v>
      </c>
      <c r="AG33" s="21">
        <v>479354.15756544378</v>
      </c>
      <c r="AH33" s="21">
        <v>489441.90087735193</v>
      </c>
      <c r="AI33" s="21">
        <v>499743.49579158565</v>
      </c>
      <c r="AJ33" s="21">
        <v>510263.5208356643</v>
      </c>
      <c r="AK33" s="21">
        <v>521006.65391963028</v>
      </c>
      <c r="AL33" s="21">
        <v>531977.67453421373</v>
      </c>
      <c r="AM33" s="21">
        <v>543181.46599882538</v>
      </c>
      <c r="AN33" s="21">
        <v>554623.01776054129</v>
      </c>
    </row>
    <row r="34" spans="1:40" s="32" customFormat="1">
      <c r="A34" s="5" t="s">
        <v>73</v>
      </c>
      <c r="B34" s="21">
        <v>33660</v>
      </c>
      <c r="C34" s="21">
        <v>35440</v>
      </c>
      <c r="D34" s="21">
        <v>49460</v>
      </c>
      <c r="E34" s="21">
        <v>51180</v>
      </c>
      <c r="F34" s="21">
        <v>61330</v>
      </c>
      <c r="G34" s="21">
        <v>56730</v>
      </c>
      <c r="H34" s="21">
        <v>75650</v>
      </c>
      <c r="I34" s="21">
        <v>139680</v>
      </c>
      <c r="J34" s="21">
        <v>103630</v>
      </c>
      <c r="K34" s="21">
        <v>142210</v>
      </c>
      <c r="L34" s="21">
        <v>155339</v>
      </c>
      <c r="M34" s="28">
        <v>155285</v>
      </c>
      <c r="N34" s="29">
        <v>179750</v>
      </c>
      <c r="O34" s="27">
        <v>185143</v>
      </c>
      <c r="P34" s="21">
        <v>189849.591201692</v>
      </c>
      <c r="Q34" s="21">
        <v>194941.91402613308</v>
      </c>
      <c r="R34" s="21">
        <v>199124.22171502342</v>
      </c>
      <c r="S34" s="21">
        <v>202028.29786770354</v>
      </c>
      <c r="T34" s="21">
        <v>205427.58338955685</v>
      </c>
      <c r="U34" s="21">
        <v>208884.03850289795</v>
      </c>
      <c r="V34" s="21">
        <v>212398.52520715722</v>
      </c>
      <c r="W34" s="21">
        <v>216438.65215862609</v>
      </c>
      <c r="X34" s="21">
        <v>220081.14142523435</v>
      </c>
      <c r="Y34" s="21">
        <v>223841.72559329748</v>
      </c>
      <c r="Z34" s="21">
        <v>227609.30074754645</v>
      </c>
      <c r="AA34" s="21">
        <v>231440.54562927797</v>
      </c>
      <c r="AB34" s="21">
        <v>235336.5424663123</v>
      </c>
      <c r="AC34" s="21">
        <v>239298.39204496241</v>
      </c>
      <c r="AD34" s="21">
        <v>243327.21403255092</v>
      </c>
      <c r="AE34" s="21">
        <v>247424.14730563966</v>
      </c>
      <c r="AF34" s="21">
        <v>251590.35028407571</v>
      </c>
      <c r="AG34" s="21">
        <v>255827.00127095947</v>
      </c>
      <c r="AH34" s="21">
        <v>260135.29879864262</v>
      </c>
      <c r="AI34" s="21">
        <v>264516.46198086528</v>
      </c>
      <c r="AJ34" s="21">
        <v>268971.73087114457</v>
      </c>
      <c r="AK34" s="21">
        <v>273502.36682752782</v>
      </c>
      <c r="AL34" s="21">
        <v>278109.65288382699</v>
      </c>
      <c r="AM34" s="21">
        <v>282794.89412745193</v>
      </c>
      <c r="AN34" s="21">
        <v>287559.41808396287</v>
      </c>
    </row>
    <row r="35" spans="1:40" s="32" customFormat="1">
      <c r="A35" s="52" t="s">
        <v>74</v>
      </c>
      <c r="B35" s="34">
        <f t="shared" ref="B35:AN35" si="9">SUM(B27:B34)</f>
        <v>2656770</v>
      </c>
      <c r="C35" s="34">
        <f t="shared" si="9"/>
        <v>3101010</v>
      </c>
      <c r="D35" s="34">
        <f t="shared" si="9"/>
        <v>2813300</v>
      </c>
      <c r="E35" s="34">
        <f t="shared" si="9"/>
        <v>2890490</v>
      </c>
      <c r="F35" s="34">
        <f t="shared" si="9"/>
        <v>2904890</v>
      </c>
      <c r="G35" s="34">
        <f t="shared" si="9"/>
        <v>3099050</v>
      </c>
      <c r="H35" s="34">
        <f t="shared" si="9"/>
        <v>3165930</v>
      </c>
      <c r="I35" s="34">
        <f t="shared" si="9"/>
        <v>3326820</v>
      </c>
      <c r="J35" s="34">
        <f t="shared" si="9"/>
        <v>3531730</v>
      </c>
      <c r="K35" s="34">
        <f t="shared" si="9"/>
        <v>3649940</v>
      </c>
      <c r="L35" s="34">
        <f t="shared" si="9"/>
        <v>3543810</v>
      </c>
      <c r="M35" s="35">
        <f t="shared" si="9"/>
        <v>2536937</v>
      </c>
      <c r="N35" s="36">
        <f t="shared" si="9"/>
        <v>4205885</v>
      </c>
      <c r="O35" s="37">
        <f t="shared" si="9"/>
        <v>4529229</v>
      </c>
      <c r="P35" s="34">
        <f t="shared" si="9"/>
        <v>4698986.8625359396</v>
      </c>
      <c r="Q35" s="34">
        <f t="shared" si="9"/>
        <v>4887662.6683300743</v>
      </c>
      <c r="R35" s="34">
        <f t="shared" si="9"/>
        <v>5036521.8538256427</v>
      </c>
      <c r="S35" s="34">
        <f t="shared" si="9"/>
        <v>5126292.3866758496</v>
      </c>
      <c r="T35" s="34">
        <f t="shared" si="9"/>
        <v>5238955.4450516952</v>
      </c>
      <c r="U35" s="34">
        <f t="shared" si="9"/>
        <v>5354171.2735224292</v>
      </c>
      <c r="V35" s="34">
        <f t="shared" si="9"/>
        <v>5471995.0835795561</v>
      </c>
      <c r="W35" s="34">
        <f t="shared" si="9"/>
        <v>5614481.192844755</v>
      </c>
      <c r="X35" s="34">
        <f t="shared" si="9"/>
        <v>5756936.8394817486</v>
      </c>
      <c r="Y35" s="34">
        <f t="shared" si="9"/>
        <v>5886596.3724405095</v>
      </c>
      <c r="Z35" s="34">
        <f t="shared" si="9"/>
        <v>6016500.6640680144</v>
      </c>
      <c r="AA35" s="34">
        <f t="shared" si="9"/>
        <v>6149375.417997784</v>
      </c>
      <c r="AB35" s="34">
        <f t="shared" si="9"/>
        <v>6285291.2448902046</v>
      </c>
      <c r="AC35" s="34">
        <f t="shared" si="9"/>
        <v>6424320.5027316809</v>
      </c>
      <c r="AD35" s="34">
        <f t="shared" si="9"/>
        <v>6566537.3417994762</v>
      </c>
      <c r="AE35" s="34">
        <f t="shared" si="9"/>
        <v>6712017.7508256556</v>
      </c>
      <c r="AF35" s="34">
        <f t="shared" si="9"/>
        <v>6860839.6043931236</v>
      </c>
      <c r="AG35" s="34">
        <f t="shared" si="9"/>
        <v>7013082.7115976578</v>
      </c>
      <c r="AH35" s="34">
        <f t="shared" si="9"/>
        <v>7168828.8660107618</v>
      </c>
      <c r="AI35" s="34">
        <f t="shared" si="9"/>
        <v>7328161.8969792156</v>
      </c>
      <c r="AJ35" s="34">
        <f t="shared" si="9"/>
        <v>7491167.7222981444</v>
      </c>
      <c r="AK35" s="34">
        <f>SUM(AK27:AK34)</f>
        <v>7657934.4022954889</v>
      </c>
      <c r="AL35" s="34">
        <f t="shared" si="9"/>
        <v>7828552.1953668464</v>
      </c>
      <c r="AM35" s="34">
        <f t="shared" si="9"/>
        <v>8003113.6150007723</v>
      </c>
      <c r="AN35" s="34">
        <f t="shared" si="9"/>
        <v>8181713.488335643</v>
      </c>
    </row>
    <row r="36" spans="1:40" s="32" customFormat="1">
      <c r="A36" s="52" t="s">
        <v>75</v>
      </c>
      <c r="B36" s="34">
        <f t="shared" ref="B36:AN36" si="10">B21-B35</f>
        <v>15177710</v>
      </c>
      <c r="C36" s="34">
        <f t="shared" si="10"/>
        <v>14792550</v>
      </c>
      <c r="D36" s="34">
        <f t="shared" si="10"/>
        <v>15646830</v>
      </c>
      <c r="E36" s="34">
        <f t="shared" si="10"/>
        <v>16101180</v>
      </c>
      <c r="F36" s="34">
        <f t="shared" si="10"/>
        <v>16754990</v>
      </c>
      <c r="G36" s="34">
        <f t="shared" si="10"/>
        <v>16727220.000000004</v>
      </c>
      <c r="H36" s="34">
        <f t="shared" si="10"/>
        <v>17611370</v>
      </c>
      <c r="I36" s="34">
        <f t="shared" si="10"/>
        <v>18741980</v>
      </c>
      <c r="J36" s="34">
        <f t="shared" si="10"/>
        <v>19119320.000000026</v>
      </c>
      <c r="K36" s="34">
        <f t="shared" si="10"/>
        <v>19178412.80899737</v>
      </c>
      <c r="L36" s="34">
        <f t="shared" si="10"/>
        <v>21201232.150833968</v>
      </c>
      <c r="M36" s="35">
        <f t="shared" si="10"/>
        <v>18808676</v>
      </c>
      <c r="N36" s="36">
        <f t="shared" si="10"/>
        <v>17956330</v>
      </c>
      <c r="O36" s="37">
        <f t="shared" si="10"/>
        <v>7632986.0000000019</v>
      </c>
      <c r="P36" s="34">
        <f t="shared" si="10"/>
        <v>8601532.3638224043</v>
      </c>
      <c r="Q36" s="34">
        <f t="shared" si="10"/>
        <v>9464624.6956385449</v>
      </c>
      <c r="R36" s="34">
        <f t="shared" si="10"/>
        <v>9946029.4886477143</v>
      </c>
      <c r="S36" s="34">
        <f t="shared" si="10"/>
        <v>11030705.983705303</v>
      </c>
      <c r="T36" s="34">
        <f t="shared" si="10"/>
        <v>11451233.052464817</v>
      </c>
      <c r="U36" s="34">
        <f t="shared" si="10"/>
        <v>11887212.705025099</v>
      </c>
      <c r="V36" s="34">
        <f t="shared" si="10"/>
        <v>12339194.216106363</v>
      </c>
      <c r="W36" s="34">
        <f t="shared" si="10"/>
        <v>12785952.227262914</v>
      </c>
      <c r="X36" s="34">
        <f t="shared" si="10"/>
        <v>13252761.390398744</v>
      </c>
      <c r="Y36" s="34">
        <f t="shared" si="10"/>
        <v>13753087.562086016</v>
      </c>
      <c r="Z36" s="34">
        <f t="shared" si="10"/>
        <v>14274615.303618889</v>
      </c>
      <c r="AA36" s="34">
        <f t="shared" si="10"/>
        <v>14815370.50871807</v>
      </c>
      <c r="AB36" s="34">
        <f t="shared" si="10"/>
        <v>15376061.299014557</v>
      </c>
      <c r="AC36" s="34">
        <f t="shared" si="10"/>
        <v>15957422.191993177</v>
      </c>
      <c r="AD36" s="34">
        <f t="shared" si="10"/>
        <v>16560215.102733001</v>
      </c>
      <c r="AE36" s="34">
        <f t="shared" si="10"/>
        <v>17185230.384412397</v>
      </c>
      <c r="AF36" s="34">
        <f t="shared" si="10"/>
        <v>17833287.909106854</v>
      </c>
      <c r="AG36" s="34">
        <f t="shared" si="10"/>
        <v>18505238.190468568</v>
      </c>
      <c r="AH36" s="34">
        <f t="shared" si="10"/>
        <v>19201963.549940985</v>
      </c>
      <c r="AI36" s="34">
        <f t="shared" si="10"/>
        <v>19924379.328227356</v>
      </c>
      <c r="AJ36" s="34">
        <f t="shared" si="10"/>
        <v>20673435.143801466</v>
      </c>
      <c r="AK36" s="34">
        <f>AK21-AK35</f>
        <v>21450116.200320516</v>
      </c>
      <c r="AL36" s="34">
        <f t="shared" si="10"/>
        <v>22255444.644874871</v>
      </c>
      <c r="AM36" s="34">
        <f t="shared" si="10"/>
        <v>23090480.979086835</v>
      </c>
      <c r="AN36" s="34">
        <f t="shared" si="10"/>
        <v>23956325.525151916</v>
      </c>
    </row>
    <row r="37" spans="1:40" s="39" customFormat="1">
      <c r="A37" s="22" t="s">
        <v>76</v>
      </c>
      <c r="B37" s="23">
        <v>0</v>
      </c>
      <c r="C37" s="23">
        <f>(C36-B36)/B36</f>
        <v>-2.5376687260462875E-2</v>
      </c>
      <c r="D37" s="23">
        <f t="shared" ref="D37:AN37" si="11">(D36-C36)/C36</f>
        <v>5.7750692071346726E-2</v>
      </c>
      <c r="E37" s="23">
        <f t="shared" si="11"/>
        <v>2.9037830666019889E-2</v>
      </c>
      <c r="F37" s="23">
        <f t="shared" si="11"/>
        <v>4.0606340653293736E-2</v>
      </c>
      <c r="G37" s="23">
        <f t="shared" si="11"/>
        <v>-1.6574166860139144E-3</v>
      </c>
      <c r="H37" s="23">
        <f t="shared" si="11"/>
        <v>5.285696009259136E-2</v>
      </c>
      <c r="I37" s="23">
        <f t="shared" si="11"/>
        <v>6.4197731351961829E-2</v>
      </c>
      <c r="J37" s="23">
        <f t="shared" si="11"/>
        <v>2.0133411731312598E-2</v>
      </c>
      <c r="K37" s="23">
        <f t="shared" si="11"/>
        <v>3.0907380072797645E-3</v>
      </c>
      <c r="L37" s="23">
        <f t="shared" si="11"/>
        <v>0.10547376167060141</v>
      </c>
      <c r="M37" s="24">
        <f t="shared" si="11"/>
        <v>-0.11284986333871425</v>
      </c>
      <c r="N37" s="25">
        <f t="shared" si="11"/>
        <v>-4.5316640044200877E-2</v>
      </c>
      <c r="O37" s="26">
        <f t="shared" si="11"/>
        <v>-0.57491391615101739</v>
      </c>
      <c r="P37" s="23">
        <f t="shared" si="11"/>
        <v>0.12688957687363794</v>
      </c>
      <c r="Q37" s="23">
        <f t="shared" si="11"/>
        <v>0.10034169439927493</v>
      </c>
      <c r="R37" s="23">
        <f t="shared" si="11"/>
        <v>5.086359031552605E-2</v>
      </c>
      <c r="S37" s="23">
        <f t="shared" si="11"/>
        <v>0.10905623156412576</v>
      </c>
      <c r="T37" s="23">
        <f t="shared" si="11"/>
        <v>3.8123314081684519E-2</v>
      </c>
      <c r="U37" s="23">
        <f t="shared" si="11"/>
        <v>3.8072725492774788E-2</v>
      </c>
      <c r="V37" s="23">
        <f t="shared" si="11"/>
        <v>3.8022497140157728E-2</v>
      </c>
      <c r="W37" s="23">
        <f t="shared" si="11"/>
        <v>3.6206416993858306E-2</v>
      </c>
      <c r="X37" s="23">
        <f t="shared" si="11"/>
        <v>3.6509534435806353E-2</v>
      </c>
      <c r="Y37" s="23">
        <f t="shared" si="11"/>
        <v>3.7752597888749719E-2</v>
      </c>
      <c r="Z37" s="23">
        <f t="shared" si="11"/>
        <v>3.7920775184373944E-2</v>
      </c>
      <c r="AA37" s="23">
        <f t="shared" si="11"/>
        <v>3.7882296201852003E-2</v>
      </c>
      <c r="AB37" s="23">
        <f t="shared" si="11"/>
        <v>3.7845208796266711E-2</v>
      </c>
      <c r="AC37" s="23">
        <f t="shared" si="11"/>
        <v>3.7809480703350141E-2</v>
      </c>
      <c r="AD37" s="23">
        <f t="shared" si="11"/>
        <v>3.7775080679527458E-2</v>
      </c>
      <c r="AE37" s="23">
        <f t="shared" si="11"/>
        <v>3.7741978458736732E-2</v>
      </c>
      <c r="AF37" s="23">
        <f t="shared" si="11"/>
        <v>3.7710144711371948E-2</v>
      </c>
      <c r="AG37" s="23">
        <f t="shared" si="11"/>
        <v>3.7679551005205932E-2</v>
      </c>
      <c r="AH37" s="23">
        <f t="shared" si="11"/>
        <v>3.765016976821603E-2</v>
      </c>
      <c r="AI37" s="23">
        <f t="shared" si="11"/>
        <v>3.7621974253179521E-2</v>
      </c>
      <c r="AJ37" s="23">
        <f t="shared" si="11"/>
        <v>3.7594938503951479E-2</v>
      </c>
      <c r="AK37" s="23">
        <f t="shared" si="11"/>
        <v>3.756903732333633E-2</v>
      </c>
      <c r="AL37" s="23">
        <f t="shared" si="11"/>
        <v>3.7544246242466578E-2</v>
      </c>
      <c r="AM37" s="23">
        <f t="shared" si="11"/>
        <v>3.7520541491596837E-2</v>
      </c>
      <c r="AN37" s="23">
        <f t="shared" si="11"/>
        <v>3.7497899972256131E-2</v>
      </c>
    </row>
    <row r="38" spans="1:40" s="61" customFormat="1" hidden="1">
      <c r="A38" s="54" t="s">
        <v>77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6"/>
      <c r="N38" s="57"/>
      <c r="O38" s="58"/>
      <c r="P38" s="59">
        <v>0</v>
      </c>
      <c r="Q38" s="60">
        <v>2000000</v>
      </c>
      <c r="R38" s="60">
        <v>2500000</v>
      </c>
      <c r="S38" s="60">
        <v>3000000</v>
      </c>
      <c r="T38" s="60">
        <v>3000000</v>
      </c>
      <c r="U38" s="60">
        <v>3300000</v>
      </c>
      <c r="V38" s="60">
        <v>2500000</v>
      </c>
      <c r="W38" s="60">
        <v>2500000</v>
      </c>
      <c r="X38" s="60">
        <v>2500000</v>
      </c>
      <c r="Y38" s="60">
        <v>2500000</v>
      </c>
      <c r="Z38" s="60">
        <v>2500000</v>
      </c>
      <c r="AA38" s="60">
        <v>2500000</v>
      </c>
      <c r="AB38" s="60">
        <v>2500000</v>
      </c>
      <c r="AC38" s="60">
        <v>2500000</v>
      </c>
      <c r="AD38" s="60">
        <v>2500000</v>
      </c>
      <c r="AE38" s="60">
        <v>2500000</v>
      </c>
      <c r="AF38" s="60">
        <v>2500000</v>
      </c>
      <c r="AG38" s="60">
        <v>2500000</v>
      </c>
      <c r="AH38" s="60">
        <v>2500000</v>
      </c>
      <c r="AI38" s="60">
        <v>2500000</v>
      </c>
      <c r="AJ38" s="60">
        <v>2500000</v>
      </c>
      <c r="AK38" s="60">
        <v>2500000</v>
      </c>
      <c r="AL38" s="60">
        <v>2500000</v>
      </c>
      <c r="AM38" s="60">
        <v>2500000</v>
      </c>
      <c r="AN38" s="60">
        <v>2500000</v>
      </c>
    </row>
    <row r="39" spans="1:40" s="61" customFormat="1" hidden="1">
      <c r="A39" s="54" t="s">
        <v>78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6"/>
      <c r="N39" s="57"/>
      <c r="O39" s="58"/>
      <c r="P39" s="60">
        <v>0</v>
      </c>
      <c r="Q39" s="60">
        <v>2000000</v>
      </c>
      <c r="R39" s="60">
        <v>2500000</v>
      </c>
      <c r="S39" s="60">
        <v>3000000</v>
      </c>
      <c r="T39" s="60">
        <v>3000000</v>
      </c>
      <c r="U39" s="60">
        <v>3300000</v>
      </c>
      <c r="V39" s="60">
        <v>2500000</v>
      </c>
      <c r="W39" s="60">
        <v>2500000</v>
      </c>
      <c r="X39" s="60">
        <v>2500000</v>
      </c>
      <c r="Y39" s="60">
        <v>2500000</v>
      </c>
      <c r="Z39" s="60">
        <v>2500000</v>
      </c>
      <c r="AA39" s="60">
        <v>2500000</v>
      </c>
      <c r="AB39" s="60">
        <v>2500000</v>
      </c>
      <c r="AC39" s="60">
        <v>2500000</v>
      </c>
      <c r="AD39" s="60">
        <v>2500000</v>
      </c>
      <c r="AE39" s="60">
        <v>2500000</v>
      </c>
      <c r="AF39" s="60">
        <v>2500000</v>
      </c>
      <c r="AG39" s="60">
        <v>2500000</v>
      </c>
      <c r="AH39" s="60">
        <v>2500000</v>
      </c>
      <c r="AI39" s="60">
        <v>2500000</v>
      </c>
      <c r="AJ39" s="60">
        <v>2500000</v>
      </c>
      <c r="AK39" s="60">
        <v>2500000</v>
      </c>
      <c r="AL39" s="60">
        <v>2500000</v>
      </c>
      <c r="AM39" s="60">
        <v>2500000</v>
      </c>
      <c r="AN39" s="60">
        <v>2500000</v>
      </c>
    </row>
    <row r="40" spans="1:40" s="39" customFormat="1">
      <c r="A40" s="62" t="s">
        <v>79</v>
      </c>
      <c r="B40" s="63">
        <v>250000</v>
      </c>
      <c r="C40" s="63">
        <v>5993000</v>
      </c>
      <c r="D40" s="63">
        <v>1600000</v>
      </c>
      <c r="E40" s="63">
        <v>-450000</v>
      </c>
      <c r="F40" s="63">
        <v>0</v>
      </c>
      <c r="G40" s="63">
        <v>2000000</v>
      </c>
      <c r="H40" s="63">
        <v>1600000</v>
      </c>
      <c r="I40" s="63">
        <v>2500000</v>
      </c>
      <c r="J40" s="63">
        <v>3500000</v>
      </c>
      <c r="K40" s="63">
        <v>5400000</v>
      </c>
      <c r="L40" s="63">
        <v>7000000</v>
      </c>
      <c r="M40" s="64">
        <v>6000000</v>
      </c>
      <c r="N40" s="65">
        <v>3500000</v>
      </c>
      <c r="O40" s="66">
        <f>O38</f>
        <v>0</v>
      </c>
      <c r="P40" s="67">
        <f t="shared" ref="P40:U40" si="12">P38</f>
        <v>0</v>
      </c>
      <c r="Q40" s="66">
        <f t="shared" si="12"/>
        <v>2000000</v>
      </c>
      <c r="R40" s="66">
        <f t="shared" si="12"/>
        <v>2500000</v>
      </c>
      <c r="S40" s="66">
        <f t="shared" si="12"/>
        <v>3000000</v>
      </c>
      <c r="T40" s="66">
        <f t="shared" si="12"/>
        <v>3000000</v>
      </c>
      <c r="U40" s="66">
        <f t="shared" si="12"/>
        <v>3300000</v>
      </c>
      <c r="V40" s="66">
        <v>3400000</v>
      </c>
      <c r="W40" s="66">
        <f>(W42-V44)+W41</f>
        <v>2020489.08</v>
      </c>
      <c r="X40" s="66">
        <f t="shared" ref="X40:AN40" si="13">(X42-W44)+X41</f>
        <v>2060898.8615999999</v>
      </c>
      <c r="Y40" s="66">
        <f t="shared" si="13"/>
        <v>2102116.8388320003</v>
      </c>
      <c r="Z40" s="66">
        <f t="shared" si="13"/>
        <v>2144159.1756086396</v>
      </c>
      <c r="AA40" s="66">
        <f t="shared" si="13"/>
        <v>2187042.3591208132</v>
      </c>
      <c r="AB40" s="66">
        <f t="shared" si="13"/>
        <v>2230783.2063032286</v>
      </c>
      <c r="AC40" s="66">
        <f t="shared" si="13"/>
        <v>2275398.8704292937</v>
      </c>
      <c r="AD40" s="66">
        <f t="shared" si="13"/>
        <v>2320906.8478378793</v>
      </c>
      <c r="AE40" s="66">
        <f t="shared" si="13"/>
        <v>2367324.9847946367</v>
      </c>
      <c r="AF40" s="66">
        <f t="shared" si="13"/>
        <v>2414671.4844905296</v>
      </c>
      <c r="AG40" s="66">
        <f t="shared" si="13"/>
        <v>2462964.9141803402</v>
      </c>
      <c r="AH40" s="66">
        <f t="shared" si="13"/>
        <v>2512224.212463947</v>
      </c>
      <c r="AI40" s="66">
        <f t="shared" si="13"/>
        <v>2562468.6967132259</v>
      </c>
      <c r="AJ40" s="66">
        <f t="shared" si="13"/>
        <v>2613718.0706474907</v>
      </c>
      <c r="AK40" s="66">
        <f t="shared" si="13"/>
        <v>2665992.4320604401</v>
      </c>
      <c r="AL40" s="66">
        <f t="shared" si="13"/>
        <v>2719312.2807016494</v>
      </c>
      <c r="AM40" s="66">
        <f t="shared" si="13"/>
        <v>2773698.5263156816</v>
      </c>
      <c r="AN40" s="66">
        <f t="shared" si="13"/>
        <v>2829172.496841996</v>
      </c>
    </row>
    <row r="41" spans="1:40" s="8" customFormat="1">
      <c r="A41" s="5" t="s">
        <v>80</v>
      </c>
      <c r="B41" s="21">
        <v>0</v>
      </c>
      <c r="C41" s="21">
        <v>68000</v>
      </c>
      <c r="D41" s="21">
        <v>2807000</v>
      </c>
      <c r="E41" s="21">
        <v>3462000</v>
      </c>
      <c r="F41" s="21">
        <v>282000</v>
      </c>
      <c r="G41" s="21">
        <v>33000</v>
      </c>
      <c r="H41" s="21">
        <v>498000</v>
      </c>
      <c r="I41" s="21">
        <v>1294000</v>
      </c>
      <c r="J41" s="21">
        <v>1110000</v>
      </c>
      <c r="K41" s="21">
        <v>1238000</v>
      </c>
      <c r="L41" s="21">
        <v>2962011</v>
      </c>
      <c r="M41" s="28">
        <v>7728564</v>
      </c>
      <c r="N41" s="29">
        <v>815000</v>
      </c>
      <c r="O41" s="68">
        <v>9370000</v>
      </c>
      <c r="P41" s="69">
        <v>6550000</v>
      </c>
      <c r="Q41" s="70">
        <v>2600000</v>
      </c>
      <c r="R41" s="70">
        <v>1500000</v>
      </c>
      <c r="S41" s="70">
        <v>1500000</v>
      </c>
      <c r="T41" s="70">
        <v>3300000</v>
      </c>
      <c r="U41" s="70">
        <v>4800000</v>
      </c>
      <c r="V41" s="70">
        <v>3400000</v>
      </c>
      <c r="W41" s="70">
        <v>2000000</v>
      </c>
      <c r="X41" s="70">
        <v>2040000</v>
      </c>
      <c r="Y41" s="70">
        <v>2080800</v>
      </c>
      <c r="Z41" s="70">
        <v>2122416</v>
      </c>
      <c r="AA41" s="70">
        <v>2164864.3199999998</v>
      </c>
      <c r="AB41" s="70">
        <v>2208161.6063999999</v>
      </c>
      <c r="AC41" s="70">
        <v>2252324.8385279998</v>
      </c>
      <c r="AD41" s="70">
        <v>2297371.3352985596</v>
      </c>
      <c r="AE41" s="70">
        <v>2343318.762004531</v>
      </c>
      <c r="AF41" s="70">
        <v>2390185.1372446218</v>
      </c>
      <c r="AG41" s="70">
        <v>2437988.8399895141</v>
      </c>
      <c r="AH41" s="70">
        <v>2486748.6167893042</v>
      </c>
      <c r="AI41" s="70">
        <v>2536483.5891250903</v>
      </c>
      <c r="AJ41" s="70">
        <v>2587213.2609075923</v>
      </c>
      <c r="AK41" s="70">
        <v>2638957.526125744</v>
      </c>
      <c r="AL41" s="70">
        <v>2691736.6766482587</v>
      </c>
      <c r="AM41" s="70">
        <v>2745571.4101812239</v>
      </c>
      <c r="AN41" s="70">
        <v>2800482.8383848486</v>
      </c>
    </row>
    <row r="42" spans="1:40" s="8" customFormat="1" hidden="1">
      <c r="A42" s="71" t="s">
        <v>81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8"/>
      <c r="N42" s="29"/>
      <c r="O42" s="27"/>
      <c r="P42" s="21"/>
      <c r="Q42" s="21"/>
      <c r="R42" s="21"/>
      <c r="S42" s="21"/>
      <c r="T42" s="21"/>
      <c r="U42" s="21"/>
      <c r="V42" s="21"/>
      <c r="W42" s="72">
        <f>V44*1.02</f>
        <v>1044943.0800000001</v>
      </c>
      <c r="X42" s="72">
        <f>W42*1.02</f>
        <v>1065841.9416</v>
      </c>
      <c r="Y42" s="72">
        <f t="shared" ref="Y42:AN42" si="14">X42*1.02</f>
        <v>1087158.7804320001</v>
      </c>
      <c r="Z42" s="72">
        <f t="shared" si="14"/>
        <v>1108901.9560406401</v>
      </c>
      <c r="AA42" s="72">
        <f t="shared" si="14"/>
        <v>1131079.995161453</v>
      </c>
      <c r="AB42" s="72">
        <f t="shared" si="14"/>
        <v>1153701.5950646822</v>
      </c>
      <c r="AC42" s="72">
        <f t="shared" si="14"/>
        <v>1176775.6269659759</v>
      </c>
      <c r="AD42" s="72">
        <f t="shared" si="14"/>
        <v>1200311.1395052953</v>
      </c>
      <c r="AE42" s="72">
        <f t="shared" si="14"/>
        <v>1224317.3622954013</v>
      </c>
      <c r="AF42" s="72">
        <f t="shared" si="14"/>
        <v>1248803.7095413094</v>
      </c>
      <c r="AG42" s="72">
        <f t="shared" si="14"/>
        <v>1273779.7837321355</v>
      </c>
      <c r="AH42" s="72">
        <f t="shared" si="14"/>
        <v>1299255.3794067784</v>
      </c>
      <c r="AI42" s="72">
        <f t="shared" si="14"/>
        <v>1325240.486994914</v>
      </c>
      <c r="AJ42" s="72">
        <f t="shared" si="14"/>
        <v>1351745.2967348122</v>
      </c>
      <c r="AK42" s="72">
        <f t="shared" si="14"/>
        <v>1378780.2026695085</v>
      </c>
      <c r="AL42" s="72">
        <f t="shared" si="14"/>
        <v>1406355.8067228987</v>
      </c>
      <c r="AM42" s="72">
        <f t="shared" si="14"/>
        <v>1434482.9228573567</v>
      </c>
      <c r="AN42" s="72">
        <f t="shared" si="14"/>
        <v>1463172.5813145039</v>
      </c>
    </row>
    <row r="43" spans="1:40" s="32" customFormat="1">
      <c r="A43" s="52" t="s">
        <v>82</v>
      </c>
      <c r="B43" s="34">
        <f>B40-B41</f>
        <v>250000</v>
      </c>
      <c r="C43" s="34">
        <f>C40-C41</f>
        <v>5925000</v>
      </c>
      <c r="D43" s="34">
        <f t="shared" ref="D43:L43" si="15">D40-D41</f>
        <v>-1207000</v>
      </c>
      <c r="E43" s="34">
        <f t="shared" si="15"/>
        <v>-3912000</v>
      </c>
      <c r="F43" s="34">
        <f t="shared" si="15"/>
        <v>-282000</v>
      </c>
      <c r="G43" s="34">
        <f t="shared" si="15"/>
        <v>1967000</v>
      </c>
      <c r="H43" s="34">
        <f t="shared" si="15"/>
        <v>1102000</v>
      </c>
      <c r="I43" s="34">
        <f t="shared" si="15"/>
        <v>1206000</v>
      </c>
      <c r="J43" s="34">
        <f t="shared" si="15"/>
        <v>2390000</v>
      </c>
      <c r="K43" s="34">
        <f t="shared" si="15"/>
        <v>4162000</v>
      </c>
      <c r="L43" s="34">
        <f t="shared" si="15"/>
        <v>4037989</v>
      </c>
      <c r="M43" s="35">
        <f>M40-M41</f>
        <v>-1728564</v>
      </c>
      <c r="N43" s="36">
        <f>N40-N41</f>
        <v>2685000</v>
      </c>
      <c r="O43" s="37">
        <f t="shared" ref="O43:V43" si="16">O40-O41</f>
        <v>-9370000</v>
      </c>
      <c r="P43" s="34">
        <f t="shared" si="16"/>
        <v>-6550000</v>
      </c>
      <c r="Q43" s="34">
        <f t="shared" si="16"/>
        <v>-600000</v>
      </c>
      <c r="R43" s="34">
        <f t="shared" si="16"/>
        <v>1000000</v>
      </c>
      <c r="S43" s="34">
        <f t="shared" si="16"/>
        <v>1500000</v>
      </c>
      <c r="T43" s="34">
        <f t="shared" si="16"/>
        <v>-300000</v>
      </c>
      <c r="U43" s="34">
        <f>U40-U41</f>
        <v>-1500000</v>
      </c>
      <c r="V43" s="34">
        <f t="shared" si="16"/>
        <v>0</v>
      </c>
      <c r="W43" s="34">
        <f>W40-W41</f>
        <v>20489.080000000075</v>
      </c>
      <c r="X43" s="34">
        <f>X40-X41</f>
        <v>20898.861599999946</v>
      </c>
      <c r="Y43" s="34">
        <f>Y40-Y41</f>
        <v>21316.83883200027</v>
      </c>
      <c r="Z43" s="34">
        <f>Z40-Z41</f>
        <v>21743.175608639605</v>
      </c>
      <c r="AA43" s="34">
        <f>AA40-AA41</f>
        <v>22178.039120813366</v>
      </c>
      <c r="AB43" s="34">
        <f t="shared" ref="AB43:AN43" si="17">AB40-AB41</f>
        <v>22621.599903228693</v>
      </c>
      <c r="AC43" s="34">
        <f t="shared" si="17"/>
        <v>23074.0319012939</v>
      </c>
      <c r="AD43" s="34">
        <f t="shared" si="17"/>
        <v>23535.512539319694</v>
      </c>
      <c r="AE43" s="34">
        <f t="shared" si="17"/>
        <v>24006.222790105734</v>
      </c>
      <c r="AF43" s="34">
        <f t="shared" si="17"/>
        <v>24486.347245907877</v>
      </c>
      <c r="AG43" s="34">
        <f t="shared" si="17"/>
        <v>24976.074190826155</v>
      </c>
      <c r="AH43" s="34">
        <f t="shared" si="17"/>
        <v>25475.595674642827</v>
      </c>
      <c r="AI43" s="34">
        <f t="shared" si="17"/>
        <v>25985.107588135637</v>
      </c>
      <c r="AJ43" s="34">
        <f t="shared" si="17"/>
        <v>26504.809739898425</v>
      </c>
      <c r="AK43" s="34">
        <f>AK40-AK41</f>
        <v>27034.905934696086</v>
      </c>
      <c r="AL43" s="34">
        <f t="shared" si="17"/>
        <v>27575.604053390678</v>
      </c>
      <c r="AM43" s="34">
        <f t="shared" si="17"/>
        <v>28127.116134457756</v>
      </c>
      <c r="AN43" s="34">
        <f t="shared" si="17"/>
        <v>28689.658457147423</v>
      </c>
    </row>
    <row r="44" spans="1:40" s="79" customFormat="1">
      <c r="A44" s="73" t="s">
        <v>83</v>
      </c>
      <c r="B44" s="74">
        <v>499029</v>
      </c>
      <c r="C44" s="75">
        <f>C43+B44</f>
        <v>6424029</v>
      </c>
      <c r="D44" s="75">
        <f t="shared" ref="D44:V44" si="18">D43+C44</f>
        <v>5217029</v>
      </c>
      <c r="E44" s="75">
        <f t="shared" si="18"/>
        <v>1305029</v>
      </c>
      <c r="F44" s="75">
        <f t="shared" si="18"/>
        <v>1023029</v>
      </c>
      <c r="G44" s="75">
        <f t="shared" si="18"/>
        <v>2990029</v>
      </c>
      <c r="H44" s="75">
        <f t="shared" si="18"/>
        <v>4092029</v>
      </c>
      <c r="I44" s="75">
        <f t="shared" si="18"/>
        <v>5298029</v>
      </c>
      <c r="J44" s="75">
        <f>J43+I44</f>
        <v>7688029</v>
      </c>
      <c r="K44" s="75">
        <f t="shared" si="18"/>
        <v>11850029</v>
      </c>
      <c r="L44" s="75">
        <f t="shared" si="18"/>
        <v>15888018</v>
      </c>
      <c r="M44" s="76">
        <f t="shared" si="18"/>
        <v>14159454</v>
      </c>
      <c r="N44" s="77">
        <f t="shared" si="18"/>
        <v>16844454</v>
      </c>
      <c r="O44" s="78">
        <f>O43+N44</f>
        <v>7474454</v>
      </c>
      <c r="P44" s="75">
        <f>P43+O44</f>
        <v>924454</v>
      </c>
      <c r="Q44" s="75">
        <f t="shared" si="18"/>
        <v>324454</v>
      </c>
      <c r="R44" s="75">
        <f t="shared" si="18"/>
        <v>1324454</v>
      </c>
      <c r="S44" s="75">
        <f t="shared" si="18"/>
        <v>2824454</v>
      </c>
      <c r="T44" s="75">
        <f t="shared" si="18"/>
        <v>2524454</v>
      </c>
      <c r="U44" s="75">
        <f t="shared" si="18"/>
        <v>1024454</v>
      </c>
      <c r="V44" s="75">
        <f t="shared" si="18"/>
        <v>1024454</v>
      </c>
      <c r="W44" s="75">
        <f>W43+V44</f>
        <v>1044943.0800000001</v>
      </c>
      <c r="X44" s="75">
        <f>X43+W44</f>
        <v>1065841.9416</v>
      </c>
      <c r="Y44" s="75">
        <f>Y43+X44</f>
        <v>1087158.7804320003</v>
      </c>
      <c r="Z44" s="75">
        <f>Z43+Y44</f>
        <v>1108901.9560406399</v>
      </c>
      <c r="AA44" s="75">
        <f>AA43+Z44</f>
        <v>1131079.9951614533</v>
      </c>
      <c r="AB44" s="75">
        <f t="shared" ref="AB44:AN44" si="19">AB43+AA44</f>
        <v>1153701.595064682</v>
      </c>
      <c r="AC44" s="75">
        <f t="shared" si="19"/>
        <v>1176775.6269659759</v>
      </c>
      <c r="AD44" s="75">
        <f t="shared" si="19"/>
        <v>1200311.1395052955</v>
      </c>
      <c r="AE44" s="75">
        <f t="shared" si="19"/>
        <v>1224317.3622954013</v>
      </c>
      <c r="AF44" s="75">
        <f t="shared" si="19"/>
        <v>1248803.7095413092</v>
      </c>
      <c r="AG44" s="75">
        <f t="shared" si="19"/>
        <v>1273779.7837321353</v>
      </c>
      <c r="AH44" s="75">
        <f t="shared" si="19"/>
        <v>1299255.3794067781</v>
      </c>
      <c r="AI44" s="75">
        <f t="shared" si="19"/>
        <v>1325240.4869949138</v>
      </c>
      <c r="AJ44" s="75">
        <f t="shared" si="19"/>
        <v>1351745.2967348122</v>
      </c>
      <c r="AK44" s="75">
        <f t="shared" si="19"/>
        <v>1378780.2026695083</v>
      </c>
      <c r="AL44" s="75">
        <f t="shared" si="19"/>
        <v>1406355.806722899</v>
      </c>
      <c r="AM44" s="75">
        <f t="shared" si="19"/>
        <v>1434482.9228573567</v>
      </c>
      <c r="AN44" s="75">
        <f t="shared" si="19"/>
        <v>1463172.5813145041</v>
      </c>
    </row>
    <row r="45" spans="1:40" s="32" customFormat="1">
      <c r="A45" s="80" t="s">
        <v>69</v>
      </c>
      <c r="B45" s="53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2"/>
      <c r="N45" s="83"/>
      <c r="O45" s="84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</row>
    <row r="46" spans="1:40" s="32" customFormat="1">
      <c r="A46" s="7" t="s">
        <v>84</v>
      </c>
      <c r="B46" s="53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28">
        <v>1275000</v>
      </c>
      <c r="N46" s="83"/>
      <c r="O46" s="84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</row>
    <row r="47" spans="1:40" s="79" customFormat="1">
      <c r="A47" s="20" t="s">
        <v>85</v>
      </c>
      <c r="B47" s="74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85">
        <v>3000000</v>
      </c>
      <c r="N47" s="77"/>
      <c r="O47" s="78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</row>
    <row r="48" spans="1:40" s="32" customFormat="1">
      <c r="A48" s="80" t="s">
        <v>86</v>
      </c>
      <c r="B48" s="86"/>
      <c r="C48" s="53"/>
      <c r="D48" s="53"/>
      <c r="E48" s="81"/>
      <c r="F48" s="81"/>
      <c r="G48" s="81"/>
      <c r="H48" s="81"/>
      <c r="I48" s="81"/>
      <c r="J48" s="81"/>
      <c r="K48" s="81"/>
      <c r="L48" s="84"/>
      <c r="M48" s="5"/>
      <c r="N48" s="87"/>
      <c r="O48" s="88" t="s">
        <v>87</v>
      </c>
      <c r="P48" s="89"/>
      <c r="Q48" s="89"/>
      <c r="R48" s="89"/>
      <c r="S48" s="89"/>
      <c r="T48" s="89"/>
      <c r="U48" s="89"/>
      <c r="V48" s="89"/>
    </row>
    <row r="49" spans="1:40" s="32" customFormat="1">
      <c r="A49" s="7" t="s">
        <v>88</v>
      </c>
      <c r="B49" s="21">
        <v>354307000</v>
      </c>
      <c r="C49" s="21">
        <v>348952000</v>
      </c>
      <c r="D49" s="21">
        <v>348952000</v>
      </c>
      <c r="E49" s="21">
        <v>348952000</v>
      </c>
      <c r="F49" s="21">
        <v>341609810</v>
      </c>
      <c r="G49" s="21">
        <v>337023810</v>
      </c>
      <c r="H49" s="21">
        <v>335580810</v>
      </c>
      <c r="I49" s="21">
        <v>334436809.81888002</v>
      </c>
      <c r="J49" s="21">
        <v>333354809.81888002</v>
      </c>
      <c r="K49" s="21">
        <v>332827809.81888002</v>
      </c>
      <c r="L49" s="27">
        <v>332627809.81888002</v>
      </c>
      <c r="M49" s="27">
        <v>332627809.81888002</v>
      </c>
      <c r="N49" s="29">
        <f>M55</f>
        <v>332127809.81888002</v>
      </c>
      <c r="O49" s="90">
        <f>N55-150000000</f>
        <v>181627809.81888002</v>
      </c>
      <c r="P49" s="21">
        <f>O55</f>
        <v>181627809.81888002</v>
      </c>
      <c r="Q49" s="21">
        <f t="shared" ref="Q49:AN49" si="20">P55</f>
        <v>180745459.37236002</v>
      </c>
      <c r="R49" s="21">
        <f t="shared" si="20"/>
        <v>180745459.37236002</v>
      </c>
      <c r="S49" s="21">
        <f t="shared" si="20"/>
        <v>180745459.37236002</v>
      </c>
      <c r="T49" s="21">
        <f t="shared" si="20"/>
        <v>179899232.12460408</v>
      </c>
      <c r="U49" s="21">
        <f t="shared" si="20"/>
        <v>179146649.7509551</v>
      </c>
      <c r="V49" s="21">
        <f t="shared" si="20"/>
        <v>178227891.33418739</v>
      </c>
      <c r="W49" s="21">
        <f t="shared" si="20"/>
        <v>176919952.59057054</v>
      </c>
      <c r="X49" s="21">
        <f t="shared" si="20"/>
        <v>173732088.30316341</v>
      </c>
      <c r="Y49" s="21">
        <f t="shared" si="20"/>
        <v>169984328.99571773</v>
      </c>
      <c r="Z49" s="21">
        <f t="shared" si="20"/>
        <v>165620239.88584211</v>
      </c>
      <c r="AA49" s="21">
        <f t="shared" si="20"/>
        <v>160593321.82247019</v>
      </c>
      <c r="AB49" s="21">
        <f t="shared" si="20"/>
        <v>154857092.63402411</v>
      </c>
      <c r="AC49" s="21">
        <f t="shared" si="20"/>
        <v>148362406.04839787</v>
      </c>
      <c r="AD49" s="21">
        <f t="shared" si="20"/>
        <v>141057312.50937036</v>
      </c>
      <c r="AE49" s="21">
        <f t="shared" si="20"/>
        <v>132886913.08652514</v>
      </c>
      <c r="AF49" s="21">
        <f t="shared" si="20"/>
        <v>123793206.14666992</v>
      </c>
      <c r="AG49" s="21">
        <f t="shared" si="20"/>
        <v>113714926.43911895</v>
      </c>
      <c r="AH49" s="21">
        <f t="shared" si="20"/>
        <v>102587376.2308473</v>
      </c>
      <c r="AI49" s="21">
        <f t="shared" si="20"/>
        <v>90342248.110411972</v>
      </c>
      <c r="AJ49" s="21">
        <f t="shared" si="20"/>
        <v>76907439.06162858</v>
      </c>
      <c r="AK49" s="21">
        <f t="shared" si="20"/>
        <v>62206855.389255822</v>
      </c>
      <c r="AL49" s="21">
        <f t="shared" si="20"/>
        <v>46160208.059336208</v>
      </c>
      <c r="AM49" s="21">
        <f t="shared" si="20"/>
        <v>28682797.996329661</v>
      </c>
      <c r="AN49" s="21">
        <f t="shared" si="20"/>
        <v>9685290.8577163294</v>
      </c>
    </row>
    <row r="50" spans="1:40" s="32" customFormat="1">
      <c r="A50" s="7" t="s">
        <v>89</v>
      </c>
      <c r="B50" s="21">
        <v>9614430</v>
      </c>
      <c r="C50" s="21">
        <v>8782900</v>
      </c>
      <c r="D50" s="21">
        <v>10904990</v>
      </c>
      <c r="E50" s="21">
        <v>11934390</v>
      </c>
      <c r="F50" s="21">
        <v>12395350</v>
      </c>
      <c r="G50" s="21">
        <v>13118050</v>
      </c>
      <c r="H50" s="21">
        <v>14096480</v>
      </c>
      <c r="I50" s="21">
        <v>14190580</v>
      </c>
      <c r="J50" s="21">
        <v>14162370</v>
      </c>
      <c r="K50" s="21">
        <v>14139610</v>
      </c>
      <c r="L50" s="21">
        <v>14145409</v>
      </c>
      <c r="M50" s="28">
        <v>14145644</v>
      </c>
      <c r="N50" s="29">
        <v>14108680</v>
      </c>
      <c r="O50" s="27">
        <v>7719190</v>
      </c>
      <c r="P50" s="21">
        <v>7719181.9173024017</v>
      </c>
      <c r="Q50" s="21">
        <v>7681682.0233253017</v>
      </c>
      <c r="R50" s="21">
        <v>7681682.0233253017</v>
      </c>
      <c r="S50" s="21">
        <v>7681682.0233253017</v>
      </c>
      <c r="T50" s="21">
        <v>7645717.3652956737</v>
      </c>
      <c r="U50" s="21">
        <v>7613732.6144155925</v>
      </c>
      <c r="V50" s="21">
        <v>7574685.3817029642</v>
      </c>
      <c r="W50" s="21">
        <v>7519097.9850992486</v>
      </c>
      <c r="X50" s="21">
        <v>7383613.7528844457</v>
      </c>
      <c r="Y50" s="21">
        <v>7224333.9823180046</v>
      </c>
      <c r="Z50" s="21">
        <v>7038860.1951482901</v>
      </c>
      <c r="AA50" s="21">
        <v>6825216.1774549838</v>
      </c>
      <c r="AB50" s="21">
        <v>6581426.4369460251</v>
      </c>
      <c r="AC50" s="21">
        <v>6305402.2570569096</v>
      </c>
      <c r="AD50" s="21">
        <v>5994935.781648241</v>
      </c>
      <c r="AE50" s="21">
        <v>5647693.806177319</v>
      </c>
      <c r="AF50" s="21">
        <v>5261211.2612334723</v>
      </c>
      <c r="AG50" s="21">
        <v>4832884.3736625556</v>
      </c>
      <c r="AH50" s="21">
        <v>4359963.4898110107</v>
      </c>
      <c r="AI50" s="21">
        <v>3839545.5446925089</v>
      </c>
      <c r="AJ50" s="21">
        <v>3268566.160119215</v>
      </c>
      <c r="AK50" s="21">
        <v>2643791.3540433724</v>
      </c>
      <c r="AL50" s="21">
        <v>1961808.842521789</v>
      </c>
      <c r="AM50" s="21">
        <v>1219018.9148440107</v>
      </c>
      <c r="AN50" s="21">
        <v>411624.86145294405</v>
      </c>
    </row>
    <row r="51" spans="1:40" s="32" customFormat="1">
      <c r="A51" s="7" t="s">
        <v>90</v>
      </c>
      <c r="B51" s="21">
        <f>B49+B50</f>
        <v>363921430</v>
      </c>
      <c r="C51" s="21">
        <f>C49+C50</f>
        <v>357734900</v>
      </c>
      <c r="D51" s="21">
        <f>D49+D50</f>
        <v>359856990</v>
      </c>
      <c r="E51" s="21">
        <f>E49+E50</f>
        <v>360886390</v>
      </c>
      <c r="F51" s="21">
        <f>F49+F50</f>
        <v>354005160</v>
      </c>
      <c r="G51" s="21">
        <f t="shared" ref="G51:AN51" si="21">G49+G50</f>
        <v>350141860</v>
      </c>
      <c r="H51" s="21">
        <f t="shared" si="21"/>
        <v>349677290</v>
      </c>
      <c r="I51" s="21">
        <f t="shared" si="21"/>
        <v>348627389.81888002</v>
      </c>
      <c r="J51" s="21">
        <f t="shared" si="21"/>
        <v>347517179.81888002</v>
      </c>
      <c r="K51" s="21">
        <f t="shared" si="21"/>
        <v>346967419.81888002</v>
      </c>
      <c r="L51" s="21">
        <f t="shared" si="21"/>
        <v>346773218.81888002</v>
      </c>
      <c r="M51" s="28">
        <f t="shared" si="21"/>
        <v>346773453.81888002</v>
      </c>
      <c r="N51" s="29">
        <f t="shared" si="21"/>
        <v>346236489.81888002</v>
      </c>
      <c r="O51" s="27">
        <f t="shared" si="21"/>
        <v>189346999.81888002</v>
      </c>
      <c r="P51" s="21">
        <f t="shared" si="21"/>
        <v>189346991.73618242</v>
      </c>
      <c r="Q51" s="21">
        <f t="shared" si="21"/>
        <v>188427141.39568532</v>
      </c>
      <c r="R51" s="21">
        <f t="shared" si="21"/>
        <v>188427141.39568532</v>
      </c>
      <c r="S51" s="21">
        <f t="shared" si="21"/>
        <v>188427141.39568532</v>
      </c>
      <c r="T51" s="21">
        <f t="shared" si="21"/>
        <v>187544949.48989975</v>
      </c>
      <c r="U51" s="21">
        <f t="shared" si="21"/>
        <v>186760382.36537069</v>
      </c>
      <c r="V51" s="21">
        <f t="shared" si="21"/>
        <v>185802576.71589035</v>
      </c>
      <c r="W51" s="21">
        <f t="shared" si="21"/>
        <v>184439050.5756698</v>
      </c>
      <c r="X51" s="21">
        <f t="shared" si="21"/>
        <v>181115702.05604786</v>
      </c>
      <c r="Y51" s="21">
        <f t="shared" si="21"/>
        <v>177208662.97803575</v>
      </c>
      <c r="Z51" s="21">
        <f t="shared" si="21"/>
        <v>172659100.0809904</v>
      </c>
      <c r="AA51" s="21">
        <f t="shared" si="21"/>
        <v>167418537.99992517</v>
      </c>
      <c r="AB51" s="21">
        <f t="shared" si="21"/>
        <v>161438519.07097015</v>
      </c>
      <c r="AC51" s="21">
        <f t="shared" si="21"/>
        <v>154667808.30545479</v>
      </c>
      <c r="AD51" s="21">
        <f t="shared" si="21"/>
        <v>147052248.29101861</v>
      </c>
      <c r="AE51" s="21">
        <f t="shared" si="21"/>
        <v>138534606.89270246</v>
      </c>
      <c r="AF51" s="21">
        <f t="shared" si="21"/>
        <v>129054417.4079034</v>
      </c>
      <c r="AG51" s="21">
        <f t="shared" si="21"/>
        <v>118547810.81278151</v>
      </c>
      <c r="AH51" s="21">
        <f t="shared" si="21"/>
        <v>106947339.7206583</v>
      </c>
      <c r="AI51" s="21">
        <f t="shared" si="21"/>
        <v>94181793.655104488</v>
      </c>
      <c r="AJ51" s="21">
        <f t="shared" si="21"/>
        <v>80176005.221747801</v>
      </c>
      <c r="AK51" s="21">
        <f>AK49+AK50</f>
        <v>64850646.743299194</v>
      </c>
      <c r="AL51" s="21">
        <f t="shared" si="21"/>
        <v>48122016.901857994</v>
      </c>
      <c r="AM51" s="21">
        <f t="shared" si="21"/>
        <v>29901816.911173671</v>
      </c>
      <c r="AN51" s="21">
        <f t="shared" si="21"/>
        <v>10096915.719169274</v>
      </c>
    </row>
    <row r="52" spans="1:40" s="32" customFormat="1">
      <c r="A52" s="7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8"/>
      <c r="N52" s="29"/>
      <c r="O52" s="27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</row>
    <row r="53" spans="1:40" s="32" customFormat="1">
      <c r="A53" s="7" t="s">
        <v>91</v>
      </c>
      <c r="B53" s="21">
        <f>B50</f>
        <v>9614430</v>
      </c>
      <c r="C53" s="21">
        <f>C50</f>
        <v>8782900</v>
      </c>
      <c r="D53" s="21">
        <f>D50</f>
        <v>10904990</v>
      </c>
      <c r="E53" s="21">
        <f>E50</f>
        <v>11934390</v>
      </c>
      <c r="F53" s="21">
        <f>F50</f>
        <v>12395350</v>
      </c>
      <c r="G53" s="21">
        <f t="shared" ref="G53:AN53" si="22">G50</f>
        <v>13118050</v>
      </c>
      <c r="H53" s="21">
        <f t="shared" si="22"/>
        <v>14096480</v>
      </c>
      <c r="I53" s="21">
        <f t="shared" si="22"/>
        <v>14190580</v>
      </c>
      <c r="J53" s="21">
        <f t="shared" si="22"/>
        <v>14162370</v>
      </c>
      <c r="K53" s="21">
        <f t="shared" si="22"/>
        <v>14139610</v>
      </c>
      <c r="L53" s="21">
        <f t="shared" si="22"/>
        <v>14145409</v>
      </c>
      <c r="M53" s="28">
        <f t="shared" si="22"/>
        <v>14145644</v>
      </c>
      <c r="N53" s="29">
        <f t="shared" si="22"/>
        <v>14108680</v>
      </c>
      <c r="O53" s="27">
        <f t="shared" si="22"/>
        <v>7719190</v>
      </c>
      <c r="P53" s="21">
        <f t="shared" si="22"/>
        <v>7719181.9173024017</v>
      </c>
      <c r="Q53" s="21">
        <f t="shared" si="22"/>
        <v>7681682.0233253017</v>
      </c>
      <c r="R53" s="21">
        <f t="shared" si="22"/>
        <v>7681682.0233253017</v>
      </c>
      <c r="S53" s="21">
        <f t="shared" si="22"/>
        <v>7681682.0233253017</v>
      </c>
      <c r="T53" s="21">
        <f t="shared" si="22"/>
        <v>7645717.3652956737</v>
      </c>
      <c r="U53" s="21">
        <f t="shared" si="22"/>
        <v>7613732.6144155925</v>
      </c>
      <c r="V53" s="21">
        <f t="shared" si="22"/>
        <v>7574685.3817029642</v>
      </c>
      <c r="W53" s="21">
        <f t="shared" si="22"/>
        <v>7519097.9850992486</v>
      </c>
      <c r="X53" s="21">
        <f t="shared" si="22"/>
        <v>7383613.7528844457</v>
      </c>
      <c r="Y53" s="21">
        <f t="shared" si="22"/>
        <v>7224333.9823180046</v>
      </c>
      <c r="Z53" s="21">
        <f t="shared" si="22"/>
        <v>7038860.1951482901</v>
      </c>
      <c r="AA53" s="21">
        <f t="shared" si="22"/>
        <v>6825216.1774549838</v>
      </c>
      <c r="AB53" s="21">
        <f t="shared" si="22"/>
        <v>6581426.4369460251</v>
      </c>
      <c r="AC53" s="21">
        <f t="shared" si="22"/>
        <v>6305402.2570569096</v>
      </c>
      <c r="AD53" s="21">
        <f t="shared" si="22"/>
        <v>5994935.781648241</v>
      </c>
      <c r="AE53" s="21">
        <f t="shared" si="22"/>
        <v>5647693.806177319</v>
      </c>
      <c r="AF53" s="21">
        <f t="shared" si="22"/>
        <v>5261211.2612334723</v>
      </c>
      <c r="AG53" s="21">
        <f t="shared" si="22"/>
        <v>4832884.3736625556</v>
      </c>
      <c r="AH53" s="21">
        <f t="shared" si="22"/>
        <v>4359963.4898110107</v>
      </c>
      <c r="AI53" s="21">
        <f t="shared" si="22"/>
        <v>3839545.5446925089</v>
      </c>
      <c r="AJ53" s="21">
        <f t="shared" si="22"/>
        <v>3268566.160119215</v>
      </c>
      <c r="AK53" s="21">
        <f>AK50</f>
        <v>2643791.3540433724</v>
      </c>
      <c r="AL53" s="21">
        <f t="shared" si="22"/>
        <v>1961808.842521789</v>
      </c>
      <c r="AM53" s="21">
        <f t="shared" si="22"/>
        <v>1219018.9148440107</v>
      </c>
      <c r="AN53" s="21">
        <f t="shared" si="22"/>
        <v>411624.86145294405</v>
      </c>
    </row>
    <row r="54" spans="1:40">
      <c r="A54" s="9" t="s">
        <v>92</v>
      </c>
      <c r="B54" s="21">
        <v>5355000</v>
      </c>
      <c r="C54" s="21">
        <v>0</v>
      </c>
      <c r="D54" s="21">
        <v>0</v>
      </c>
      <c r="E54" s="21">
        <v>7342190</v>
      </c>
      <c r="F54" s="21">
        <v>4586000</v>
      </c>
      <c r="G54" s="21">
        <v>1443000</v>
      </c>
      <c r="H54" s="21">
        <v>1144000</v>
      </c>
      <c r="I54" s="21">
        <v>1082000</v>
      </c>
      <c r="J54" s="21">
        <v>527000</v>
      </c>
      <c r="K54" s="21">
        <v>200000</v>
      </c>
      <c r="L54" s="21">
        <v>0</v>
      </c>
      <c r="M54" s="28">
        <v>500000</v>
      </c>
      <c r="N54" s="29">
        <v>500000</v>
      </c>
      <c r="O54" s="91">
        <v>0</v>
      </c>
      <c r="P54" s="91">
        <v>882350.44652000256</v>
      </c>
      <c r="Q54" s="91">
        <v>0</v>
      </c>
      <c r="R54" s="91">
        <v>0</v>
      </c>
      <c r="S54" s="91">
        <v>846227.24775595614</v>
      </c>
      <c r="T54" s="91">
        <v>752582.37364895712</v>
      </c>
      <c r="U54" s="91">
        <v>918758.41676770756</v>
      </c>
      <c r="V54" s="91">
        <v>1307938.7436168359</v>
      </c>
      <c r="W54" s="91">
        <v>3187864.2874071179</v>
      </c>
      <c r="X54" s="91">
        <v>3747759.3074456831</v>
      </c>
      <c r="Y54" s="91">
        <v>4364089.1098756306</v>
      </c>
      <c r="Z54" s="91">
        <v>5026918.0633719228</v>
      </c>
      <c r="AA54" s="91">
        <v>5736229.188446071</v>
      </c>
      <c r="AB54" s="91">
        <v>6494686.5856262576</v>
      </c>
      <c r="AC54" s="91">
        <v>7305093.5390275251</v>
      </c>
      <c r="AD54" s="91">
        <v>8170399.4228452072</v>
      </c>
      <c r="AE54" s="91">
        <v>9093706.9398552179</v>
      </c>
      <c r="AF54" s="91">
        <v>10078279.707550976</v>
      </c>
      <c r="AG54" s="91">
        <v>11127550.20827166</v>
      </c>
      <c r="AH54" s="91">
        <v>12245128.120435327</v>
      </c>
      <c r="AI54" s="91">
        <v>13434809.048783394</v>
      </c>
      <c r="AJ54" s="91">
        <v>14700583.672372755</v>
      </c>
      <c r="AK54" s="91">
        <v>16046647.329919614</v>
      </c>
      <c r="AL54" s="91">
        <v>17477410.063006546</v>
      </c>
      <c r="AM54" s="91">
        <v>18997507.138613332</v>
      </c>
      <c r="AN54" s="91">
        <v>9685290.8577163294</v>
      </c>
    </row>
    <row r="55" spans="1:40">
      <c r="A55" s="92" t="s">
        <v>93</v>
      </c>
      <c r="B55" s="93">
        <f t="shared" ref="B55:AN55" si="23">B49-B54</f>
        <v>348952000</v>
      </c>
      <c r="C55" s="93">
        <f t="shared" si="23"/>
        <v>348952000</v>
      </c>
      <c r="D55" s="93">
        <f t="shared" si="23"/>
        <v>348952000</v>
      </c>
      <c r="E55" s="93">
        <f t="shared" si="23"/>
        <v>341609810</v>
      </c>
      <c r="F55" s="93">
        <f t="shared" si="23"/>
        <v>337023810</v>
      </c>
      <c r="G55" s="93">
        <f t="shared" si="23"/>
        <v>335580810</v>
      </c>
      <c r="H55" s="93">
        <f t="shared" si="23"/>
        <v>334436810</v>
      </c>
      <c r="I55" s="93">
        <f t="shared" si="23"/>
        <v>333354809.81888002</v>
      </c>
      <c r="J55" s="93">
        <f t="shared" si="23"/>
        <v>332827809.81888002</v>
      </c>
      <c r="K55" s="93">
        <f t="shared" si="23"/>
        <v>332627809.81888002</v>
      </c>
      <c r="L55" s="93">
        <f t="shared" si="23"/>
        <v>332627809.81888002</v>
      </c>
      <c r="M55" s="94">
        <f t="shared" si="23"/>
        <v>332127809.81888002</v>
      </c>
      <c r="N55" s="95">
        <f t="shared" si="23"/>
        <v>331627809.81888002</v>
      </c>
      <c r="O55" s="96">
        <f t="shared" si="23"/>
        <v>181627809.81888002</v>
      </c>
      <c r="P55" s="93">
        <f t="shared" si="23"/>
        <v>180745459.37236002</v>
      </c>
      <c r="Q55" s="93">
        <f t="shared" si="23"/>
        <v>180745459.37236002</v>
      </c>
      <c r="R55" s="93">
        <f t="shared" si="23"/>
        <v>180745459.37236002</v>
      </c>
      <c r="S55" s="93">
        <f t="shared" si="23"/>
        <v>179899232.12460408</v>
      </c>
      <c r="T55" s="93">
        <f t="shared" si="23"/>
        <v>179146649.7509551</v>
      </c>
      <c r="U55" s="93">
        <f t="shared" si="23"/>
        <v>178227891.33418739</v>
      </c>
      <c r="V55" s="93">
        <f t="shared" si="23"/>
        <v>176919952.59057054</v>
      </c>
      <c r="W55" s="34">
        <f t="shared" si="23"/>
        <v>173732088.30316341</v>
      </c>
      <c r="X55" s="34">
        <f t="shared" si="23"/>
        <v>169984328.99571773</v>
      </c>
      <c r="Y55" s="34">
        <f t="shared" si="23"/>
        <v>165620239.88584211</v>
      </c>
      <c r="Z55" s="34">
        <f t="shared" si="23"/>
        <v>160593321.82247019</v>
      </c>
      <c r="AA55" s="34">
        <f t="shared" si="23"/>
        <v>154857092.63402411</v>
      </c>
      <c r="AB55" s="34">
        <f t="shared" si="23"/>
        <v>148362406.04839787</v>
      </c>
      <c r="AC55" s="34">
        <f t="shared" si="23"/>
        <v>141057312.50937036</v>
      </c>
      <c r="AD55" s="34">
        <f t="shared" si="23"/>
        <v>132886913.08652514</v>
      </c>
      <c r="AE55" s="34">
        <f t="shared" si="23"/>
        <v>123793206.14666992</v>
      </c>
      <c r="AF55" s="34">
        <f t="shared" si="23"/>
        <v>113714926.43911895</v>
      </c>
      <c r="AG55" s="34">
        <f t="shared" si="23"/>
        <v>102587376.2308473</v>
      </c>
      <c r="AH55" s="34">
        <f t="shared" si="23"/>
        <v>90342248.110411972</v>
      </c>
      <c r="AI55" s="34">
        <f t="shared" si="23"/>
        <v>76907439.06162858</v>
      </c>
      <c r="AJ55" s="34">
        <f t="shared" si="23"/>
        <v>62206855.389255822</v>
      </c>
      <c r="AK55" s="34">
        <f>AK49-AK54</f>
        <v>46160208.059336208</v>
      </c>
      <c r="AL55" s="34">
        <f t="shared" si="23"/>
        <v>28682797.996329661</v>
      </c>
      <c r="AM55" s="34">
        <f t="shared" si="23"/>
        <v>9685290.8577163294</v>
      </c>
      <c r="AN55" s="34">
        <f t="shared" si="23"/>
        <v>0</v>
      </c>
    </row>
    <row r="56" spans="1:40">
      <c r="A56" s="97"/>
      <c r="B56" s="98"/>
      <c r="C56" s="99">
        <v>6016630</v>
      </c>
      <c r="D56" s="99">
        <v>4840620</v>
      </c>
      <c r="E56" s="99">
        <v>-3111070</v>
      </c>
      <c r="F56" s="99">
        <v>-199050</v>
      </c>
      <c r="G56" s="100">
        <v>2159460.0000000037</v>
      </c>
      <c r="H56" s="100">
        <v>1927100</v>
      </c>
      <c r="I56" s="100">
        <v>3257520</v>
      </c>
      <c r="J56" s="99">
        <v>3846460</v>
      </c>
      <c r="K56" s="99">
        <v>3904500</v>
      </c>
      <c r="L56" s="99">
        <v>1008154.0000000037</v>
      </c>
      <c r="M56" s="101"/>
      <c r="N56" s="102">
        <v>-9052437.3736517802</v>
      </c>
      <c r="O56" s="103">
        <v>-4501753.0433887169</v>
      </c>
      <c r="P56" s="99">
        <v>-3094361.4868673924</v>
      </c>
      <c r="Q56" s="99">
        <v>-3413541.981911242</v>
      </c>
      <c r="R56" s="99">
        <v>-3488230.8755512536</v>
      </c>
      <c r="S56" s="99">
        <v>-2013944.9080605246</v>
      </c>
      <c r="T56" s="99">
        <v>-4424453.977161251</v>
      </c>
      <c r="U56" s="99">
        <v>-7089022.4941956997</v>
      </c>
      <c r="V56" s="100">
        <v>-10295811.565189324</v>
      </c>
      <c r="W56" s="104"/>
      <c r="X56" s="104"/>
      <c r="Y56" s="104"/>
      <c r="Z56" s="104"/>
      <c r="AA56" s="104"/>
      <c r="AB56" s="104"/>
      <c r="AC56" s="105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</row>
    <row r="57" spans="1:40">
      <c r="A57" s="92" t="s">
        <v>94</v>
      </c>
      <c r="B57" s="93">
        <f t="shared" ref="B57:AN57" si="24">B36-B40-B46-B53-B54+B47</f>
        <v>-41720</v>
      </c>
      <c r="C57" s="93">
        <f t="shared" si="24"/>
        <v>16650</v>
      </c>
      <c r="D57" s="93">
        <f t="shared" si="24"/>
        <v>3141840</v>
      </c>
      <c r="E57" s="93">
        <f t="shared" si="24"/>
        <v>-2725400</v>
      </c>
      <c r="F57" s="93">
        <f t="shared" si="24"/>
        <v>-226360</v>
      </c>
      <c r="G57" s="93">
        <f t="shared" si="24"/>
        <v>166170.00000000373</v>
      </c>
      <c r="H57" s="93">
        <f t="shared" si="24"/>
        <v>770890</v>
      </c>
      <c r="I57" s="93">
        <f t="shared" si="24"/>
        <v>969400</v>
      </c>
      <c r="J57" s="93">
        <f t="shared" si="24"/>
        <v>929950.00000002608</v>
      </c>
      <c r="K57" s="93">
        <f t="shared" si="24"/>
        <v>-561197.1910026297</v>
      </c>
      <c r="L57" s="93">
        <f t="shared" si="24"/>
        <v>55823.150833968073</v>
      </c>
      <c r="M57" s="94">
        <f t="shared" si="24"/>
        <v>-111968</v>
      </c>
      <c r="N57" s="95">
        <f t="shared" si="24"/>
        <v>-152350</v>
      </c>
      <c r="O57" s="96">
        <f t="shared" si="24"/>
        <v>-86203.999999998137</v>
      </c>
      <c r="P57" s="93">
        <f t="shared" si="24"/>
        <v>0</v>
      </c>
      <c r="Q57" s="93">
        <f t="shared" si="24"/>
        <v>-217057.32768675685</v>
      </c>
      <c r="R57" s="93">
        <f t="shared" si="24"/>
        <v>-235652.53467758745</v>
      </c>
      <c r="S57" s="93">
        <f t="shared" si="24"/>
        <v>-497203.28737595514</v>
      </c>
      <c r="T57" s="93">
        <f t="shared" si="24"/>
        <v>52933.313520185882</v>
      </c>
      <c r="U57" s="93">
        <f t="shared" si="24"/>
        <v>54721.673841799144</v>
      </c>
      <c r="V57" s="93">
        <f t="shared" si="24"/>
        <v>56570.090786562534</v>
      </c>
      <c r="W57" s="93">
        <f t="shared" si="24"/>
        <v>58500.874756547622</v>
      </c>
      <c r="X57" s="93">
        <f t="shared" si="24"/>
        <v>60489.46846861532</v>
      </c>
      <c r="Y57" s="93">
        <f t="shared" si="24"/>
        <v>62547.631060380489</v>
      </c>
      <c r="Z57" s="93">
        <f t="shared" si="24"/>
        <v>64677.869490037672</v>
      </c>
      <c r="AA57" s="93">
        <f t="shared" si="24"/>
        <v>66882.783696202561</v>
      </c>
      <c r="AB57" s="93">
        <f t="shared" si="24"/>
        <v>69165.070139046758</v>
      </c>
      <c r="AC57" s="93">
        <f t="shared" si="24"/>
        <v>71527.525479448028</v>
      </c>
      <c r="AD57" s="93">
        <f t="shared" si="24"/>
        <v>73973.050401672721</v>
      </c>
      <c r="AE57" s="93">
        <f t="shared" si="24"/>
        <v>76504.653585221618</v>
      </c>
      <c r="AF57" s="93">
        <f t="shared" si="24"/>
        <v>79125.455831877887</v>
      </c>
      <c r="AG57" s="93">
        <f t="shared" si="24"/>
        <v>81838.694354012609</v>
      </c>
      <c r="AH57" s="93">
        <f t="shared" si="24"/>
        <v>84647.727230699733</v>
      </c>
      <c r="AI57" s="93">
        <f t="shared" si="24"/>
        <v>87556.03803822957</v>
      </c>
      <c r="AJ57" s="93">
        <f t="shared" si="24"/>
        <v>90567.240662006661</v>
      </c>
      <c r="AK57" s="93">
        <f>AK36-AK40-AK46-AK53-AK54+AK47</f>
        <v>93685.084297090769</v>
      </c>
      <c r="AL57" s="93">
        <f t="shared" si="24"/>
        <v>96913.45864488557</v>
      </c>
      <c r="AM57" s="93">
        <f t="shared" si="24"/>
        <v>100256.39931381121</v>
      </c>
      <c r="AN57" s="93">
        <f t="shared" si="24"/>
        <v>11030237.309140645</v>
      </c>
    </row>
    <row r="58" spans="1:40">
      <c r="A58" s="92" t="s">
        <v>95</v>
      </c>
      <c r="B58" s="34">
        <f t="shared" ref="B58:K58" si="25">B21*0.1</f>
        <v>1783448</v>
      </c>
      <c r="C58" s="34">
        <f t="shared" si="25"/>
        <v>1789356</v>
      </c>
      <c r="D58" s="34">
        <f t="shared" si="25"/>
        <v>1846013</v>
      </c>
      <c r="E58" s="34">
        <f t="shared" si="25"/>
        <v>1899167</v>
      </c>
      <c r="F58" s="34">
        <f t="shared" si="25"/>
        <v>1965988</v>
      </c>
      <c r="G58" s="34">
        <f t="shared" si="25"/>
        <v>1982627.0000000005</v>
      </c>
      <c r="H58" s="34">
        <f t="shared" si="25"/>
        <v>2077730</v>
      </c>
      <c r="I58" s="34">
        <f t="shared" si="25"/>
        <v>2206880</v>
      </c>
      <c r="J58" s="34">
        <f t="shared" si="25"/>
        <v>2265105.0000000028</v>
      </c>
      <c r="K58" s="34">
        <f t="shared" si="25"/>
        <v>2282835.280899737</v>
      </c>
      <c r="L58" s="34">
        <v>3060129</v>
      </c>
      <c r="M58" s="94">
        <f t="shared" ref="M58:AN58" si="26">L58+M57</f>
        <v>2948161</v>
      </c>
      <c r="N58" s="95">
        <f t="shared" si="26"/>
        <v>2795811</v>
      </c>
      <c r="O58" s="96">
        <f>N58+O57</f>
        <v>2709607.0000000019</v>
      </c>
      <c r="P58" s="93">
        <f>O58+P57</f>
        <v>2709607.0000000019</v>
      </c>
      <c r="Q58" s="93">
        <f t="shared" si="26"/>
        <v>2492549.672313245</v>
      </c>
      <c r="R58" s="93">
        <f t="shared" si="26"/>
        <v>2256897.1376356576</v>
      </c>
      <c r="S58" s="93">
        <f>R58+S57</f>
        <v>1759693.8502597024</v>
      </c>
      <c r="T58" s="93">
        <f t="shared" si="26"/>
        <v>1812627.1637798883</v>
      </c>
      <c r="U58" s="93">
        <f t="shared" si="26"/>
        <v>1867348.8376216874</v>
      </c>
      <c r="V58" s="93">
        <f t="shared" si="26"/>
        <v>1923918.92840825</v>
      </c>
      <c r="W58" s="93">
        <f t="shared" si="26"/>
        <v>1982419.8031647976</v>
      </c>
      <c r="X58" s="93">
        <f t="shared" si="26"/>
        <v>2042909.2716334129</v>
      </c>
      <c r="Y58" s="93">
        <f t="shared" si="26"/>
        <v>2105456.9026937932</v>
      </c>
      <c r="Z58" s="93">
        <f t="shared" si="26"/>
        <v>2170134.7721838308</v>
      </c>
      <c r="AA58" s="93">
        <f t="shared" si="26"/>
        <v>2237017.5558800334</v>
      </c>
      <c r="AB58" s="93">
        <f t="shared" si="26"/>
        <v>2306182.6260190802</v>
      </c>
      <c r="AC58" s="93">
        <f t="shared" si="26"/>
        <v>2377710.1514985282</v>
      </c>
      <c r="AD58" s="93">
        <f t="shared" si="26"/>
        <v>2451683.2019002009</v>
      </c>
      <c r="AE58" s="93">
        <f t="shared" si="26"/>
        <v>2528187.8554854225</v>
      </c>
      <c r="AF58" s="93">
        <f t="shared" si="26"/>
        <v>2607313.3113173004</v>
      </c>
      <c r="AG58" s="93">
        <f t="shared" si="26"/>
        <v>2689152.005671313</v>
      </c>
      <c r="AH58" s="93">
        <f t="shared" si="26"/>
        <v>2773799.7329020128</v>
      </c>
      <c r="AI58" s="93">
        <f t="shared" si="26"/>
        <v>2861355.7709402423</v>
      </c>
      <c r="AJ58" s="93">
        <f t="shared" si="26"/>
        <v>2951923.011602249</v>
      </c>
      <c r="AK58" s="93">
        <f t="shared" si="26"/>
        <v>3045608.0958993398</v>
      </c>
      <c r="AL58" s="93">
        <f t="shared" si="26"/>
        <v>3142521.5545442253</v>
      </c>
      <c r="AM58" s="93">
        <f t="shared" si="26"/>
        <v>3242777.9538580365</v>
      </c>
      <c r="AN58" s="93">
        <f t="shared" si="26"/>
        <v>14273015.262998682</v>
      </c>
    </row>
    <row r="59" spans="1:40">
      <c r="A59" s="107" t="s">
        <v>96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94"/>
      <c r="N59" s="95"/>
      <c r="O59" s="96">
        <f>N60-O60</f>
        <v>695811</v>
      </c>
      <c r="P59" s="96">
        <f t="shared" ref="P59:AN59" si="27">O60-P60</f>
        <v>0</v>
      </c>
      <c r="Q59" s="96">
        <f t="shared" si="27"/>
        <v>0</v>
      </c>
      <c r="R59" s="96">
        <f t="shared" si="27"/>
        <v>0</v>
      </c>
      <c r="S59" s="96">
        <f t="shared" si="27"/>
        <v>497203.28737595514</v>
      </c>
      <c r="T59" s="96">
        <f t="shared" si="27"/>
        <v>-52933.313520185882</v>
      </c>
      <c r="U59" s="96">
        <f t="shared" si="27"/>
        <v>-54721.673841799144</v>
      </c>
      <c r="V59" s="96">
        <f t="shared" si="27"/>
        <v>-56570.090786562534</v>
      </c>
      <c r="W59" s="96">
        <f t="shared" si="27"/>
        <v>-58500.874756547855</v>
      </c>
      <c r="X59" s="96">
        <f t="shared" si="27"/>
        <v>-60489.46846861532</v>
      </c>
      <c r="Y59" s="96">
        <f t="shared" si="27"/>
        <v>-62547.631060380489</v>
      </c>
      <c r="Z59" s="96">
        <f t="shared" si="27"/>
        <v>-64677.869490037905</v>
      </c>
      <c r="AA59" s="96">
        <f t="shared" si="27"/>
        <v>-66882.783696202794</v>
      </c>
      <c r="AB59" s="96">
        <f t="shared" si="27"/>
        <v>-69165.070139046293</v>
      </c>
      <c r="AC59" s="96">
        <f t="shared" si="27"/>
        <v>-71527.525479448494</v>
      </c>
      <c r="AD59" s="96">
        <f t="shared" si="27"/>
        <v>-73973.050401672255</v>
      </c>
      <c r="AE59" s="96">
        <f t="shared" si="27"/>
        <v>-76504.65358522255</v>
      </c>
      <c r="AF59" s="96">
        <f t="shared" si="27"/>
        <v>-79125.455831876956</v>
      </c>
      <c r="AG59" s="96">
        <f t="shared" si="27"/>
        <v>-81838.694354011677</v>
      </c>
      <c r="AH59" s="96">
        <f t="shared" si="27"/>
        <v>-84647.727230700199</v>
      </c>
      <c r="AI59" s="96">
        <f t="shared" si="27"/>
        <v>-87556.038038230035</v>
      </c>
      <c r="AJ59" s="96">
        <f t="shared" si="27"/>
        <v>-90567.240662007593</v>
      </c>
      <c r="AK59" s="96">
        <f t="shared" si="27"/>
        <v>-93685.084297090769</v>
      </c>
      <c r="AL59" s="96">
        <f t="shared" si="27"/>
        <v>-96913.45864488557</v>
      </c>
      <c r="AM59" s="96">
        <f t="shared" si="27"/>
        <v>-100256.39931381168</v>
      </c>
      <c r="AN59" s="96">
        <f t="shared" si="27"/>
        <v>-103718.09343213215</v>
      </c>
    </row>
    <row r="60" spans="1:40">
      <c r="A60" s="108" t="s">
        <v>97</v>
      </c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10"/>
      <c r="N60" s="111">
        <f>N58</f>
        <v>2795811</v>
      </c>
      <c r="O60" s="112">
        <v>2100000</v>
      </c>
      <c r="P60" s="109">
        <v>2100000</v>
      </c>
      <c r="Q60" s="109">
        <v>2100000</v>
      </c>
      <c r="R60" s="109">
        <v>2100000</v>
      </c>
      <c r="S60" s="109">
        <f>S17*0.1</f>
        <v>1602796.7126240449</v>
      </c>
      <c r="T60" s="109">
        <f t="shared" ref="T60:AN60" si="28">T17*0.1</f>
        <v>1655730.0261442307</v>
      </c>
      <c r="U60" s="109">
        <f t="shared" si="28"/>
        <v>1710451.6999860299</v>
      </c>
      <c r="V60" s="109">
        <f t="shared" si="28"/>
        <v>1767021.7907725924</v>
      </c>
      <c r="W60" s="109">
        <f t="shared" si="28"/>
        <v>1825522.6655291403</v>
      </c>
      <c r="X60" s="109">
        <f t="shared" si="28"/>
        <v>1886012.1339977556</v>
      </c>
      <c r="Y60" s="109">
        <f t="shared" si="28"/>
        <v>1948559.7650581361</v>
      </c>
      <c r="Z60" s="109">
        <f t="shared" si="28"/>
        <v>2013237.634548174</v>
      </c>
      <c r="AA60" s="109">
        <f t="shared" si="28"/>
        <v>2080120.4182443768</v>
      </c>
      <c r="AB60" s="109">
        <f t="shared" si="28"/>
        <v>2149285.4883834231</v>
      </c>
      <c r="AC60" s="109">
        <f t="shared" si="28"/>
        <v>2220813.0138628716</v>
      </c>
      <c r="AD60" s="109">
        <f t="shared" si="28"/>
        <v>2294786.0642645438</v>
      </c>
      <c r="AE60" s="109">
        <f t="shared" si="28"/>
        <v>2371290.7178497664</v>
      </c>
      <c r="AF60" s="109">
        <f t="shared" si="28"/>
        <v>2450416.1736816433</v>
      </c>
      <c r="AG60" s="109">
        <f t="shared" si="28"/>
        <v>2532254.868035655</v>
      </c>
      <c r="AH60" s="109">
        <f t="shared" si="28"/>
        <v>2616902.5952663552</v>
      </c>
      <c r="AI60" s="109">
        <f t="shared" si="28"/>
        <v>2704458.6333045852</v>
      </c>
      <c r="AJ60" s="109">
        <f t="shared" si="28"/>
        <v>2795025.8739665928</v>
      </c>
      <c r="AK60" s="109">
        <f t="shared" si="28"/>
        <v>2888710.9582636836</v>
      </c>
      <c r="AL60" s="109">
        <f t="shared" si="28"/>
        <v>2985624.4169085692</v>
      </c>
      <c r="AM60" s="109">
        <f t="shared" si="28"/>
        <v>3085880.8162223808</v>
      </c>
      <c r="AN60" s="109">
        <f t="shared" si="28"/>
        <v>3189598.909654513</v>
      </c>
    </row>
    <row r="61" spans="1:40">
      <c r="A61" s="11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94"/>
      <c r="N61" s="95"/>
      <c r="O61" s="96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</row>
    <row r="62" spans="1:40">
      <c r="A62" s="113" t="s">
        <v>98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114">
        <f t="shared" ref="M62:AN62" si="29">M58/M17</f>
        <v>0.13949821522537975</v>
      </c>
      <c r="N62" s="115">
        <f t="shared" si="29"/>
        <v>0.12708231818181817</v>
      </c>
      <c r="O62" s="116">
        <f t="shared" si="29"/>
        <v>0.22580058333333344</v>
      </c>
      <c r="P62" s="117">
        <f t="shared" si="29"/>
        <v>0.20541915348487549</v>
      </c>
      <c r="Q62" s="117">
        <f t="shared" si="29"/>
        <v>0.17509491007495948</v>
      </c>
      <c r="R62" s="117">
        <f t="shared" si="29"/>
        <v>0.15186443798724153</v>
      </c>
      <c r="S62" s="117">
        <f t="shared" si="29"/>
        <v>0.10978896053379041</v>
      </c>
      <c r="T62" s="118">
        <f t="shared" si="29"/>
        <v>0.10947600968504693</v>
      </c>
      <c r="U62" s="118">
        <f>U58/U17</f>
        <v>0.1091728481802169</v>
      </c>
      <c r="V62" s="118">
        <f t="shared" si="29"/>
        <v>0.10887918521746456</v>
      </c>
      <c r="W62" s="118">
        <f t="shared" si="29"/>
        <v>0.10859464199477248</v>
      </c>
      <c r="X62" s="118">
        <f t="shared" si="29"/>
        <v>0.10831898877040015</v>
      </c>
      <c r="Y62" s="118">
        <f t="shared" si="29"/>
        <v>0.108051954086765</v>
      </c>
      <c r="Z62" s="118">
        <f t="shared" si="29"/>
        <v>0.10779327462109901</v>
      </c>
      <c r="AA62" s="118">
        <f t="shared" si="29"/>
        <v>0.10754269494494352</v>
      </c>
      <c r="AB62" s="118">
        <f t="shared" si="29"/>
        <v>0.10729996729069562</v>
      </c>
      <c r="AC62" s="118">
        <f t="shared" si="29"/>
        <v>0.1070648513249997</v>
      </c>
      <c r="AD62" s="118">
        <f t="shared" si="29"/>
        <v>0.10683711392878539</v>
      </c>
      <c r="AE62" s="118">
        <f t="shared" si="29"/>
        <v>0.10661652898375644</v>
      </c>
      <c r="AF62" s="118">
        <f t="shared" si="29"/>
        <v>0.106402877165144</v>
      </c>
      <c r="AG62" s="118">
        <f t="shared" si="29"/>
        <v>0.10619594574053946</v>
      </c>
      <c r="AH62" s="118">
        <f t="shared" si="29"/>
        <v>0.10599552837463132</v>
      </c>
      <c r="AI62" s="118">
        <f t="shared" si="29"/>
        <v>0.10580142493967246</v>
      </c>
      <c r="AJ62" s="118">
        <f t="shared" si="29"/>
        <v>0.10561344133151061</v>
      </c>
      <c r="AK62" s="118">
        <f t="shared" si="29"/>
        <v>0.10543138929102006</v>
      </c>
      <c r="AL62" s="118">
        <f t="shared" si="29"/>
        <v>0.10525508623077627</v>
      </c>
      <c r="AM62" s="118">
        <f t="shared" si="29"/>
        <v>0.10508435506682087</v>
      </c>
      <c r="AN62" s="118">
        <f t="shared" si="29"/>
        <v>0.44748620962328733</v>
      </c>
    </row>
    <row r="63" spans="1:40" s="32" customFormat="1" ht="15">
      <c r="A63" s="179">
        <v>4.2500000000000003E-2</v>
      </c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82" t="s">
        <v>99</v>
      </c>
      <c r="N63" s="21">
        <f t="shared" ref="N63:AN63" si="30">N36-N40-N53-N54-N57</f>
        <v>0</v>
      </c>
      <c r="O63" s="183">
        <f t="shared" si="30"/>
        <v>0</v>
      </c>
      <c r="P63" s="32">
        <f t="shared" si="30"/>
        <v>0</v>
      </c>
      <c r="Q63" s="32">
        <f t="shared" si="30"/>
        <v>0</v>
      </c>
      <c r="R63" s="32">
        <f t="shared" si="30"/>
        <v>0</v>
      </c>
      <c r="S63" s="89">
        <f t="shared" si="30"/>
        <v>0</v>
      </c>
      <c r="T63" s="32">
        <f t="shared" si="30"/>
        <v>0</v>
      </c>
      <c r="U63" s="89">
        <f>U36-U40-U53-U54-U57</f>
        <v>0</v>
      </c>
      <c r="V63" s="32">
        <f t="shared" si="30"/>
        <v>0</v>
      </c>
      <c r="W63" s="32">
        <f t="shared" si="30"/>
        <v>0</v>
      </c>
      <c r="X63" s="32">
        <f t="shared" si="30"/>
        <v>0</v>
      </c>
      <c r="Y63" s="32">
        <f t="shared" si="30"/>
        <v>0</v>
      </c>
      <c r="Z63" s="32">
        <f t="shared" si="30"/>
        <v>0</v>
      </c>
      <c r="AA63" s="32">
        <f t="shared" si="30"/>
        <v>0</v>
      </c>
      <c r="AB63" s="32">
        <f t="shared" si="30"/>
        <v>0</v>
      </c>
      <c r="AC63" s="32">
        <f t="shared" si="30"/>
        <v>0</v>
      </c>
      <c r="AD63" s="32">
        <f t="shared" si="30"/>
        <v>0</v>
      </c>
      <c r="AE63" s="32">
        <f t="shared" si="30"/>
        <v>0</v>
      </c>
      <c r="AF63" s="32">
        <f t="shared" si="30"/>
        <v>0</v>
      </c>
      <c r="AG63" s="32">
        <f t="shared" si="30"/>
        <v>0</v>
      </c>
      <c r="AH63" s="32">
        <f t="shared" si="30"/>
        <v>0</v>
      </c>
      <c r="AI63" s="32">
        <f t="shared" si="30"/>
        <v>0</v>
      </c>
      <c r="AJ63" s="32">
        <f t="shared" si="30"/>
        <v>0</v>
      </c>
      <c r="AK63" s="32">
        <f>AK36-AK40-AK53-AK54-AK57</f>
        <v>0</v>
      </c>
      <c r="AL63" s="32">
        <f t="shared" si="30"/>
        <v>0</v>
      </c>
      <c r="AM63" s="32">
        <f t="shared" si="30"/>
        <v>0</v>
      </c>
      <c r="AN63" s="32">
        <f t="shared" si="30"/>
        <v>0</v>
      </c>
    </row>
    <row r="64" spans="1:40">
      <c r="A64" s="3"/>
      <c r="B64" s="121"/>
      <c r="C64" s="121"/>
      <c r="D64" s="122"/>
      <c r="E64" s="122"/>
      <c r="F64" s="122"/>
      <c r="G64" s="122"/>
      <c r="H64" s="122"/>
      <c r="I64" s="122"/>
      <c r="J64" s="122"/>
      <c r="K64" s="122"/>
      <c r="L64" s="122"/>
      <c r="M64" s="123"/>
      <c r="N64" s="181"/>
      <c r="O64" s="181"/>
      <c r="P64" s="122"/>
      <c r="Q64" s="122"/>
      <c r="R64" s="122"/>
      <c r="T64" s="122"/>
      <c r="U64" s="122"/>
      <c r="V64" s="122"/>
      <c r="W64" s="122"/>
    </row>
    <row r="65" spans="1:19">
      <c r="A65" s="180"/>
      <c r="B65" s="124"/>
      <c r="C65" s="124"/>
      <c r="D65" s="124"/>
      <c r="G65" s="122"/>
      <c r="H65" s="122"/>
      <c r="I65" s="122"/>
      <c r="J65" s="122"/>
      <c r="K65" s="122"/>
      <c r="L65" s="122"/>
      <c r="M65" s="123"/>
      <c r="N65" s="181"/>
      <c r="O65" s="181"/>
      <c r="P65" s="122"/>
      <c r="R65" s="125"/>
      <c r="S65" s="122"/>
    </row>
    <row r="66" spans="1:19">
      <c r="A66" s="180"/>
      <c r="B66" s="124"/>
      <c r="C66" s="124"/>
      <c r="D66" s="124"/>
      <c r="I66" s="21"/>
      <c r="J66" s="21"/>
      <c r="K66" s="21"/>
      <c r="M66" s="14"/>
      <c r="N66" s="3"/>
      <c r="O66" s="3"/>
      <c r="S66" s="127"/>
    </row>
    <row r="67" spans="1:19">
      <c r="A67" s="180"/>
      <c r="B67" s="124"/>
      <c r="C67" s="124"/>
      <c r="D67" s="124"/>
      <c r="I67" s="127"/>
      <c r="J67" s="127"/>
      <c r="M67" s="14"/>
      <c r="N67" s="3"/>
      <c r="O67" s="3"/>
      <c r="S67" s="127"/>
    </row>
    <row r="68" spans="1:19">
      <c r="A68" s="180"/>
      <c r="B68" s="124"/>
      <c r="C68" s="124"/>
      <c r="D68" s="124"/>
      <c r="I68" s="127"/>
      <c r="M68" s="14"/>
      <c r="N68" s="3"/>
      <c r="O68" s="3"/>
    </row>
    <row r="69" spans="1:19">
      <c r="A69" s="180"/>
      <c r="B69" s="124"/>
      <c r="C69" s="124"/>
      <c r="D69" s="124"/>
      <c r="I69" s="124"/>
      <c r="J69" s="124"/>
      <c r="K69" s="124"/>
      <c r="L69" s="124"/>
      <c r="M69" s="14"/>
      <c r="N69" s="3"/>
      <c r="O69" s="3"/>
    </row>
    <row r="70" spans="1:19">
      <c r="A70" s="124"/>
      <c r="B70" s="124"/>
      <c r="C70" s="124"/>
      <c r="D70" s="124"/>
      <c r="I70" s="127"/>
      <c r="M70" s="126"/>
      <c r="N70" s="3"/>
      <c r="O70" s="3"/>
    </row>
    <row r="71" spans="1:19">
      <c r="A71" s="124"/>
      <c r="B71" s="124"/>
      <c r="C71" s="124"/>
      <c r="D71" s="124"/>
      <c r="I71" s="127"/>
      <c r="M71" s="126"/>
      <c r="N71" s="3"/>
      <c r="O71" s="3"/>
    </row>
    <row r="72" spans="1:19">
      <c r="A72" s="124"/>
      <c r="B72" s="124"/>
      <c r="C72" s="124"/>
      <c r="D72" s="124"/>
      <c r="I72" s="127"/>
      <c r="M72" s="126"/>
      <c r="N72" s="3"/>
      <c r="O72" s="3"/>
    </row>
    <row r="73" spans="1:19">
      <c r="A73" s="124"/>
      <c r="B73" s="124"/>
      <c r="C73" s="124"/>
      <c r="D73" s="124"/>
      <c r="M73" s="126"/>
      <c r="N73" s="3"/>
      <c r="O73" s="3"/>
    </row>
    <row r="74" spans="1:19">
      <c r="A74" s="124"/>
      <c r="B74" s="124"/>
      <c r="C74" s="124"/>
      <c r="D74" s="124"/>
      <c r="M74" s="126"/>
      <c r="N74" s="3"/>
      <c r="O74" s="3"/>
    </row>
    <row r="75" spans="1:19">
      <c r="A75" s="128"/>
      <c r="B75" s="124"/>
      <c r="C75" s="124"/>
      <c r="D75" s="124"/>
      <c r="I75" s="127"/>
      <c r="M75" s="126"/>
      <c r="N75" s="3"/>
      <c r="O75" s="3"/>
    </row>
    <row r="76" spans="1:19">
      <c r="A76" s="128"/>
      <c r="B76" s="124"/>
      <c r="C76" s="124"/>
      <c r="D76" s="124"/>
      <c r="E76" s="128"/>
      <c r="F76" s="128"/>
      <c r="G76" s="127"/>
      <c r="I76" s="127"/>
      <c r="M76" s="126"/>
      <c r="N76" s="3"/>
      <c r="O76" s="3"/>
    </row>
    <row r="77" spans="1:19">
      <c r="A77" s="128"/>
      <c r="B77" s="124"/>
      <c r="C77" s="124"/>
      <c r="D77" s="124"/>
      <c r="E77" s="128"/>
      <c r="F77" s="128"/>
      <c r="G77" s="127"/>
      <c r="I77" s="127"/>
      <c r="M77" s="126"/>
      <c r="N77" s="3"/>
      <c r="O77" s="3"/>
    </row>
    <row r="78" spans="1:19">
      <c r="A78" s="128"/>
      <c r="B78" s="124"/>
      <c r="C78" s="124"/>
      <c r="D78" s="124"/>
      <c r="E78" s="128"/>
      <c r="F78" s="128"/>
      <c r="M78" s="126"/>
      <c r="N78" s="3"/>
      <c r="O78" s="3"/>
    </row>
    <row r="79" spans="1:19">
      <c r="A79" s="128"/>
      <c r="B79" s="129"/>
      <c r="C79" s="129"/>
      <c r="D79" s="129"/>
      <c r="M79" s="126"/>
      <c r="N79" s="3"/>
      <c r="O79" s="3"/>
    </row>
    <row r="80" spans="1:19">
      <c r="A80" s="128"/>
      <c r="B80" s="129"/>
      <c r="C80" s="129"/>
      <c r="D80" s="129"/>
      <c r="I80" s="127"/>
      <c r="M80" s="126"/>
      <c r="N80" s="3"/>
      <c r="O80" s="3"/>
    </row>
    <row r="81" spans="1:15">
      <c r="A81" s="128"/>
      <c r="B81" s="129"/>
      <c r="C81" s="129"/>
      <c r="D81" s="129"/>
      <c r="G81" s="127"/>
      <c r="M81" s="126"/>
      <c r="N81" s="3"/>
      <c r="O81" s="3"/>
    </row>
    <row r="82" spans="1:15">
      <c r="B82" s="129"/>
      <c r="M82" s="126"/>
      <c r="N82" s="3"/>
      <c r="O82" s="3"/>
    </row>
    <row r="83" spans="1:15">
      <c r="B83" s="129"/>
      <c r="I83" s="127"/>
      <c r="M83" s="126"/>
      <c r="N83" s="3"/>
      <c r="O83" s="3"/>
    </row>
    <row r="84" spans="1:15">
      <c r="B84" s="129"/>
      <c r="M84" s="126"/>
      <c r="N84" s="3"/>
      <c r="O84" s="3"/>
    </row>
    <row r="85" spans="1:15">
      <c r="B85" s="129"/>
      <c r="M85" s="126"/>
      <c r="N85" s="3"/>
      <c r="O85" s="3"/>
    </row>
    <row r="86" spans="1:15">
      <c r="B86" s="129"/>
      <c r="I86" s="127"/>
      <c r="M86" s="126"/>
      <c r="N86" s="3"/>
      <c r="O86" s="3"/>
    </row>
    <row r="87" spans="1:15">
      <c r="B87" s="129"/>
      <c r="M87" s="126"/>
      <c r="N87" s="3"/>
      <c r="O87" s="3"/>
    </row>
    <row r="88" spans="1:15">
      <c r="B88" s="129"/>
      <c r="M88" s="126"/>
      <c r="N88" s="3"/>
      <c r="O88" s="3"/>
    </row>
    <row r="89" spans="1:15">
      <c r="B89" s="129"/>
      <c r="I89" s="127"/>
      <c r="M89" s="126"/>
      <c r="N89" s="3"/>
      <c r="O89" s="3"/>
    </row>
    <row r="90" spans="1:15">
      <c r="B90" s="129"/>
      <c r="M90" s="126"/>
      <c r="N90" s="3"/>
      <c r="O90" s="3"/>
    </row>
    <row r="91" spans="1:15">
      <c r="B91" s="129"/>
      <c r="M91" s="126"/>
      <c r="N91" s="3"/>
      <c r="O91" s="3"/>
    </row>
    <row r="92" spans="1:15">
      <c r="B92" s="129"/>
      <c r="I92" s="127"/>
      <c r="M92" s="126"/>
      <c r="N92" s="3"/>
      <c r="O92" s="3"/>
    </row>
    <row r="93" spans="1:15">
      <c r="B93" s="129"/>
      <c r="M93" s="126"/>
      <c r="N93" s="3"/>
      <c r="O93" s="3"/>
    </row>
    <row r="94" spans="1:15">
      <c r="B94" s="129"/>
      <c r="M94" s="126"/>
      <c r="N94" s="3"/>
      <c r="O94" s="3"/>
    </row>
    <row r="95" spans="1:15">
      <c r="B95" s="129"/>
      <c r="I95" s="127"/>
      <c r="M95" s="126"/>
      <c r="N95" s="3"/>
      <c r="O95" s="3"/>
    </row>
    <row r="96" spans="1:15">
      <c r="B96" s="129"/>
      <c r="M96" s="126"/>
      <c r="N96" s="3"/>
      <c r="O96" s="3"/>
    </row>
    <row r="97" spans="2:15">
      <c r="B97" s="129"/>
      <c r="M97" s="126"/>
      <c r="N97" s="3"/>
      <c r="O97" s="3"/>
    </row>
    <row r="98" spans="2:15">
      <c r="B98" s="129"/>
      <c r="I98" s="127"/>
      <c r="M98" s="126"/>
      <c r="N98" s="3"/>
      <c r="O98" s="3"/>
    </row>
    <row r="99" spans="2:15">
      <c r="B99" s="129"/>
      <c r="M99" s="126"/>
      <c r="N99" s="3"/>
      <c r="O99" s="3"/>
    </row>
    <row r="100" spans="2:15">
      <c r="B100" s="129"/>
      <c r="M100" s="126"/>
      <c r="N100" s="3"/>
      <c r="O100" s="3"/>
    </row>
    <row r="101" spans="2:15">
      <c r="I101" s="127"/>
      <c r="M101" s="126"/>
      <c r="N101" s="3"/>
      <c r="O101" s="3"/>
    </row>
    <row r="102" spans="2:15">
      <c r="M102" s="126"/>
      <c r="N102" s="3"/>
      <c r="O102" s="3"/>
    </row>
    <row r="103" spans="2:15">
      <c r="M103" s="126"/>
      <c r="N103" s="3"/>
      <c r="O103" s="3"/>
    </row>
    <row r="104" spans="2:15">
      <c r="M104" s="126"/>
      <c r="N104" s="3"/>
      <c r="O104" s="3"/>
    </row>
    <row r="105" spans="2:15">
      <c r="M105" s="126"/>
      <c r="N105" s="3"/>
      <c r="O105" s="3"/>
    </row>
    <row r="106" spans="2:15">
      <c r="M106" s="126"/>
      <c r="N106" s="3"/>
      <c r="O106" s="3"/>
    </row>
    <row r="107" spans="2:15">
      <c r="M107" s="126"/>
      <c r="N107" s="3"/>
      <c r="O107" s="3"/>
    </row>
    <row r="108" spans="2:15">
      <c r="M108" s="126"/>
      <c r="N108" s="3"/>
      <c r="O108" s="3"/>
    </row>
    <row r="109" spans="2:15">
      <c r="M109" s="126"/>
      <c r="N109" s="3"/>
      <c r="O109" s="3"/>
    </row>
    <row r="110" spans="2:15">
      <c r="M110" s="126"/>
      <c r="N110" s="3"/>
      <c r="O110" s="3"/>
    </row>
    <row r="111" spans="2:15">
      <c r="M111" s="126"/>
      <c r="N111" s="3"/>
      <c r="O111" s="3"/>
    </row>
    <row r="112" spans="2:15">
      <c r="M112" s="126"/>
      <c r="N112" s="3"/>
      <c r="O112" s="3"/>
    </row>
    <row r="113" spans="13:15">
      <c r="M113" s="126"/>
      <c r="N113" s="3"/>
      <c r="O113" s="3"/>
    </row>
    <row r="114" spans="13:15">
      <c r="M114" s="126"/>
      <c r="N114" s="3"/>
      <c r="O114" s="3"/>
    </row>
    <row r="115" spans="13:15">
      <c r="M115" s="126"/>
      <c r="N115" s="3"/>
      <c r="O115" s="3"/>
    </row>
    <row r="116" spans="13:15">
      <c r="M116" s="126"/>
      <c r="N116" s="3"/>
      <c r="O116" s="3"/>
    </row>
    <row r="117" spans="13:15">
      <c r="M117" s="126"/>
      <c r="N117" s="3"/>
      <c r="O117" s="3"/>
    </row>
    <row r="118" spans="13:15">
      <c r="M118" s="126"/>
      <c r="N118" s="3"/>
      <c r="O118" s="3"/>
    </row>
    <row r="119" spans="13:15">
      <c r="M119" s="126"/>
      <c r="N119" s="3"/>
      <c r="O119" s="3"/>
    </row>
    <row r="120" spans="13:15">
      <c r="M120" s="126"/>
      <c r="N120" s="3"/>
      <c r="O120" s="3"/>
    </row>
    <row r="121" spans="13:15">
      <c r="M121" s="126"/>
      <c r="N121" s="3"/>
      <c r="O121" s="3"/>
    </row>
    <row r="122" spans="13:15">
      <c r="M122" s="126"/>
      <c r="N122" s="3"/>
      <c r="O122" s="3"/>
    </row>
    <row r="123" spans="13:15">
      <c r="M123" s="126"/>
      <c r="N123" s="3"/>
      <c r="O123" s="3"/>
    </row>
    <row r="124" spans="13:15">
      <c r="M124" s="126"/>
      <c r="N124" s="3"/>
      <c r="O124" s="3"/>
    </row>
    <row r="125" spans="13:15">
      <c r="M125" s="126"/>
      <c r="N125" s="3"/>
      <c r="O125" s="3"/>
    </row>
    <row r="126" spans="13:15">
      <c r="M126" s="126"/>
      <c r="N126" s="3"/>
      <c r="O126" s="3"/>
    </row>
    <row r="127" spans="13:15">
      <c r="M127" s="126"/>
      <c r="N127" s="3"/>
      <c r="O127" s="3"/>
    </row>
    <row r="128" spans="13:15">
      <c r="M128" s="126"/>
      <c r="N128" s="3"/>
      <c r="O128" s="3"/>
    </row>
    <row r="129" spans="13:15">
      <c r="M129" s="126"/>
      <c r="N129" s="3"/>
      <c r="O129" s="3"/>
    </row>
    <row r="130" spans="13:15">
      <c r="M130" s="126"/>
      <c r="N130" s="3"/>
      <c r="O130" s="3"/>
    </row>
    <row r="131" spans="13:15">
      <c r="M131" s="126"/>
      <c r="N131" s="3"/>
      <c r="O131" s="3"/>
    </row>
    <row r="132" spans="13:15">
      <c r="M132" s="126"/>
      <c r="N132" s="3"/>
      <c r="O132" s="3"/>
    </row>
    <row r="133" spans="13:15">
      <c r="M133" s="126"/>
      <c r="N133" s="3"/>
      <c r="O133" s="3"/>
    </row>
    <row r="134" spans="13:15">
      <c r="M134" s="126"/>
      <c r="N134" s="3"/>
      <c r="O134" s="3"/>
    </row>
    <row r="135" spans="13:15">
      <c r="M135" s="126"/>
      <c r="N135" s="3"/>
      <c r="O135" s="3"/>
    </row>
    <row r="136" spans="13:15">
      <c r="M136" s="126"/>
      <c r="N136" s="3"/>
      <c r="O136" s="3"/>
    </row>
    <row r="137" spans="13:15">
      <c r="M137" s="126"/>
      <c r="N137" s="3"/>
      <c r="O137" s="3"/>
    </row>
    <row r="138" spans="13:15">
      <c r="M138" s="126"/>
      <c r="N138" s="3"/>
      <c r="O138" s="3"/>
    </row>
    <row r="139" spans="13:15">
      <c r="M139" s="126"/>
      <c r="N139" s="3"/>
      <c r="O139" s="3"/>
    </row>
    <row r="140" spans="13:15">
      <c r="M140" s="126"/>
      <c r="N140" s="3"/>
      <c r="O140" s="3"/>
    </row>
    <row r="141" spans="13:15">
      <c r="M141" s="126"/>
      <c r="N141" s="3"/>
      <c r="O141" s="3"/>
    </row>
    <row r="142" spans="13:15">
      <c r="M142" s="126"/>
      <c r="N142" s="3"/>
      <c r="O142" s="3"/>
    </row>
    <row r="143" spans="13:15">
      <c r="M143" s="126"/>
      <c r="N143" s="3"/>
      <c r="O143" s="3"/>
    </row>
    <row r="144" spans="13:15">
      <c r="M144" s="126"/>
      <c r="N144" s="3"/>
      <c r="O144" s="3"/>
    </row>
    <row r="145" spans="13:15">
      <c r="M145" s="126"/>
      <c r="N145" s="3"/>
      <c r="O145" s="3"/>
    </row>
    <row r="146" spans="13:15">
      <c r="M146" s="126"/>
      <c r="N146" s="3"/>
      <c r="O146" s="3"/>
    </row>
    <row r="147" spans="13:15">
      <c r="M147" s="126"/>
      <c r="N147" s="3"/>
      <c r="O147" s="3"/>
    </row>
    <row r="148" spans="13:15">
      <c r="M148" s="126"/>
      <c r="N148" s="3"/>
      <c r="O148" s="3"/>
    </row>
    <row r="149" spans="13:15">
      <c r="M149" s="126"/>
      <c r="N149" s="3"/>
      <c r="O149" s="3"/>
    </row>
    <row r="150" spans="13:15">
      <c r="M150" s="126"/>
      <c r="N150" s="3"/>
      <c r="O150" s="3"/>
    </row>
    <row r="151" spans="13:15">
      <c r="M151" s="126"/>
      <c r="N151" s="3"/>
      <c r="O151" s="3"/>
    </row>
    <row r="152" spans="13:15">
      <c r="M152" s="126"/>
      <c r="N152" s="3"/>
      <c r="O152" s="3"/>
    </row>
    <row r="153" spans="13:15">
      <c r="M153" s="126"/>
      <c r="N153" s="3"/>
      <c r="O153" s="3"/>
    </row>
    <row r="154" spans="13:15">
      <c r="M154" s="126"/>
      <c r="N154" s="3"/>
      <c r="O154" s="3"/>
    </row>
    <row r="155" spans="13:15">
      <c r="M155" s="126"/>
      <c r="N155" s="3"/>
      <c r="O155" s="3"/>
    </row>
    <row r="156" spans="13:15">
      <c r="M156" s="126"/>
      <c r="N156" s="3"/>
      <c r="O156" s="3"/>
    </row>
    <row r="157" spans="13:15">
      <c r="M157" s="126"/>
      <c r="N157" s="3"/>
      <c r="O157" s="3"/>
    </row>
    <row r="158" spans="13:15">
      <c r="M158" s="126"/>
      <c r="N158" s="3"/>
      <c r="O158" s="3"/>
    </row>
    <row r="159" spans="13:15">
      <c r="M159" s="126"/>
      <c r="N159" s="3"/>
      <c r="O159" s="3"/>
    </row>
    <row r="160" spans="13:15">
      <c r="M160" s="126"/>
      <c r="N160" s="3"/>
      <c r="O160" s="3"/>
    </row>
    <row r="161" spans="13:15">
      <c r="M161" s="126"/>
      <c r="N161" s="3"/>
      <c r="O161" s="3"/>
    </row>
    <row r="162" spans="13:15">
      <c r="M162" s="126"/>
      <c r="N162" s="3"/>
      <c r="O162" s="3"/>
    </row>
    <row r="163" spans="13:15">
      <c r="M163" s="126"/>
      <c r="N163" s="3"/>
      <c r="O163" s="3"/>
    </row>
    <row r="164" spans="13:15">
      <c r="M164" s="126"/>
      <c r="N164" s="3"/>
      <c r="O164" s="3"/>
    </row>
    <row r="165" spans="13:15">
      <c r="M165" s="126"/>
      <c r="N165" s="3"/>
      <c r="O165" s="3"/>
    </row>
    <row r="166" spans="13:15">
      <c r="M166" s="126"/>
      <c r="N166" s="3"/>
      <c r="O166" s="3"/>
    </row>
    <row r="167" spans="13:15">
      <c r="M167" s="126"/>
      <c r="N167" s="3"/>
      <c r="O167" s="3"/>
    </row>
    <row r="168" spans="13:15">
      <c r="M168" s="126"/>
      <c r="N168" s="3"/>
      <c r="O168" s="3"/>
    </row>
    <row r="169" spans="13:15">
      <c r="M169" s="126"/>
      <c r="N169" s="3"/>
      <c r="O169" s="3"/>
    </row>
    <row r="170" spans="13:15">
      <c r="M170" s="126"/>
      <c r="N170" s="3"/>
      <c r="O170" s="3"/>
    </row>
    <row r="171" spans="13:15">
      <c r="M171" s="126"/>
      <c r="N171" s="3"/>
      <c r="O171" s="3"/>
    </row>
    <row r="172" spans="13:15">
      <c r="M172" s="126"/>
      <c r="N172" s="3"/>
      <c r="O172" s="3"/>
    </row>
    <row r="173" spans="13:15">
      <c r="M173" s="126"/>
      <c r="N173" s="3"/>
      <c r="O173" s="3"/>
    </row>
    <row r="174" spans="13:15">
      <c r="M174" s="126"/>
      <c r="N174" s="3"/>
      <c r="O174" s="3"/>
    </row>
    <row r="175" spans="13:15">
      <c r="M175" s="126"/>
      <c r="N175" s="3"/>
      <c r="O175" s="3"/>
    </row>
    <row r="176" spans="13:15">
      <c r="M176" s="126"/>
      <c r="N176" s="3"/>
      <c r="O176" s="3"/>
    </row>
    <row r="177" spans="13:15">
      <c r="M177" s="126"/>
      <c r="N177" s="3"/>
      <c r="O177" s="3"/>
    </row>
    <row r="178" spans="13:15">
      <c r="M178" s="126"/>
      <c r="N178" s="3"/>
      <c r="O178" s="3"/>
    </row>
    <row r="179" spans="13:15">
      <c r="M179" s="126"/>
      <c r="N179" s="3"/>
      <c r="O179" s="3"/>
    </row>
    <row r="180" spans="13:15">
      <c r="M180" s="126"/>
      <c r="N180" s="3"/>
      <c r="O180" s="3"/>
    </row>
    <row r="181" spans="13:15">
      <c r="M181" s="126"/>
      <c r="N181" s="3"/>
      <c r="O181" s="3"/>
    </row>
    <row r="182" spans="13:15">
      <c r="M182" s="126"/>
      <c r="N182" s="3"/>
      <c r="O182" s="3"/>
    </row>
    <row r="183" spans="13:15">
      <c r="M183" s="126"/>
      <c r="N183" s="3"/>
      <c r="O183" s="3"/>
    </row>
    <row r="184" spans="13:15">
      <c r="M184" s="126"/>
      <c r="N184" s="3"/>
      <c r="O184" s="3"/>
    </row>
    <row r="185" spans="13:15">
      <c r="M185" s="126"/>
      <c r="N185" s="3"/>
      <c r="O185" s="3"/>
    </row>
    <row r="186" spans="13:15">
      <c r="M186" s="126"/>
      <c r="N186" s="3"/>
      <c r="O186" s="3"/>
    </row>
    <row r="187" spans="13:15">
      <c r="M187" s="126"/>
      <c r="N187" s="3"/>
      <c r="O187" s="3"/>
    </row>
    <row r="188" spans="13:15">
      <c r="M188" s="126"/>
      <c r="N188" s="3"/>
      <c r="O188" s="3"/>
    </row>
    <row r="189" spans="13:15">
      <c r="M189" s="126"/>
      <c r="N189" s="3"/>
      <c r="O189" s="3"/>
    </row>
    <row r="190" spans="13:15">
      <c r="M190" s="126"/>
      <c r="N190" s="3"/>
      <c r="O190" s="3"/>
    </row>
    <row r="191" spans="13:15">
      <c r="M191" s="126"/>
      <c r="N191" s="3"/>
      <c r="O191" s="3"/>
    </row>
    <row r="192" spans="13:15">
      <c r="M192" s="126"/>
      <c r="N192" s="3"/>
      <c r="O192" s="3"/>
    </row>
    <row r="193" spans="13:15">
      <c r="M193" s="126"/>
      <c r="N193" s="3"/>
      <c r="O193" s="3"/>
    </row>
    <row r="194" spans="13:15">
      <c r="M194" s="126"/>
      <c r="N194" s="3"/>
      <c r="O194" s="3"/>
    </row>
    <row r="195" spans="13:15">
      <c r="M195" s="126"/>
      <c r="N195" s="3"/>
      <c r="O195" s="3"/>
    </row>
    <row r="196" spans="13:15">
      <c r="M196" s="126"/>
      <c r="N196" s="3"/>
      <c r="O196" s="3"/>
    </row>
    <row r="197" spans="13:15">
      <c r="M197" s="126"/>
      <c r="N197" s="3"/>
      <c r="O197" s="3"/>
    </row>
    <row r="198" spans="13:15">
      <c r="M198" s="126"/>
      <c r="N198" s="3"/>
      <c r="O198" s="3"/>
    </row>
    <row r="199" spans="13:15">
      <c r="M199" s="126"/>
      <c r="N199" s="3"/>
      <c r="O199" s="3"/>
    </row>
    <row r="200" spans="13:15">
      <c r="M200" s="126"/>
      <c r="N200" s="3"/>
      <c r="O200" s="3"/>
    </row>
    <row r="201" spans="13:15">
      <c r="M201" s="126"/>
      <c r="N201" s="3"/>
      <c r="O201" s="3"/>
    </row>
    <row r="202" spans="13:15">
      <c r="M202" s="126"/>
      <c r="N202" s="3"/>
      <c r="O202" s="3"/>
    </row>
    <row r="203" spans="13:15">
      <c r="M203" s="126"/>
      <c r="N203" s="3"/>
      <c r="O203" s="3"/>
    </row>
    <row r="204" spans="13:15">
      <c r="M204" s="126"/>
      <c r="N204" s="3"/>
      <c r="O204" s="3"/>
    </row>
    <row r="205" spans="13:15">
      <c r="M205" s="126"/>
      <c r="N205" s="3"/>
      <c r="O205" s="3"/>
    </row>
    <row r="206" spans="13:15">
      <c r="M206" s="126"/>
      <c r="N206" s="3"/>
      <c r="O206" s="3"/>
    </row>
    <row r="207" spans="13:15">
      <c r="M207" s="126"/>
      <c r="N207" s="3"/>
      <c r="O207" s="3"/>
    </row>
    <row r="208" spans="13:15">
      <c r="M208" s="126"/>
      <c r="N208" s="3"/>
      <c r="O208" s="3"/>
    </row>
    <row r="209" spans="13:15">
      <c r="M209" s="126"/>
      <c r="N209" s="3"/>
      <c r="O209" s="3"/>
    </row>
    <row r="210" spans="13:15">
      <c r="M210" s="126"/>
      <c r="N210" s="3"/>
      <c r="O210" s="3"/>
    </row>
    <row r="211" spans="13:15">
      <c r="M211" s="126"/>
      <c r="N211" s="3"/>
      <c r="O211" s="3"/>
    </row>
    <row r="212" spans="13:15">
      <c r="M212" s="126"/>
      <c r="N212" s="3"/>
      <c r="O212" s="3"/>
    </row>
    <row r="213" spans="13:15">
      <c r="M213" s="126"/>
      <c r="N213" s="3"/>
      <c r="O213" s="3"/>
    </row>
    <row r="214" spans="13:15">
      <c r="M214" s="126"/>
      <c r="N214" s="3"/>
      <c r="O214" s="3"/>
    </row>
    <row r="215" spans="13:15">
      <c r="M215" s="126"/>
      <c r="N215" s="3"/>
      <c r="O215" s="3"/>
    </row>
    <row r="216" spans="13:15">
      <c r="M216" s="126"/>
      <c r="N216" s="3"/>
      <c r="O216" s="3"/>
    </row>
    <row r="217" spans="13:15">
      <c r="M217" s="126"/>
      <c r="N217" s="3"/>
      <c r="O217" s="3"/>
    </row>
    <row r="218" spans="13:15">
      <c r="M218" s="126"/>
      <c r="N218" s="3"/>
      <c r="O218" s="3"/>
    </row>
    <row r="219" spans="13:15">
      <c r="M219" s="126"/>
      <c r="N219" s="3"/>
      <c r="O219" s="3"/>
    </row>
    <row r="220" spans="13:15">
      <c r="M220" s="126"/>
      <c r="N220" s="3"/>
      <c r="O220" s="3"/>
    </row>
    <row r="221" spans="13:15">
      <c r="M221" s="126"/>
      <c r="N221" s="3"/>
      <c r="O221" s="3"/>
    </row>
    <row r="222" spans="13:15">
      <c r="M222" s="126"/>
      <c r="N222" s="3"/>
      <c r="O222" s="3"/>
    </row>
    <row r="223" spans="13:15">
      <c r="M223" s="126"/>
      <c r="N223" s="3"/>
      <c r="O223" s="3"/>
    </row>
    <row r="224" spans="13:15">
      <c r="M224" s="126"/>
      <c r="N224" s="3"/>
      <c r="O224" s="3"/>
    </row>
    <row r="225" spans="15:15">
      <c r="O225" s="3"/>
    </row>
    <row r="226" spans="15:15">
      <c r="O226" s="3"/>
    </row>
    <row r="227" spans="15:15">
      <c r="O227" s="3"/>
    </row>
    <row r="228" spans="15:15">
      <c r="O228" s="3"/>
    </row>
    <row r="229" spans="15:15">
      <c r="O229" s="3"/>
    </row>
  </sheetData>
  <mergeCells count="1">
    <mergeCell ref="A3:A4"/>
  </mergeCells>
  <phoneticPr fontId="0" type="noConversion"/>
  <conditionalFormatting sqref="P62:AN62">
    <cfRule type="cellIs" dxfId="0" priority="1" operator="lessThan">
      <formula>0.1</formula>
    </cfRule>
  </conditionalFormatting>
  <pageMargins left="0.51181102362204722" right="0.31496062992125984" top="0.98425196850393704" bottom="0.98425196850393704" header="0.51181102362204722" footer="0.51181102362204722"/>
  <pageSetup paperSize="9" scale="59" fitToWidth="2" fitToHeight="10" orientation="landscape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4"/>
  <dimension ref="A1:AI47"/>
  <sheetViews>
    <sheetView topLeftCell="V1" zoomScaleNormal="100" workbookViewId="0">
      <pane ySplit="3" topLeftCell="A22" activePane="bottomLeft" state="frozen"/>
      <selection activeCell="X39" sqref="X39"/>
      <selection pane="bottomLeft" activeCell="AB41" sqref="AB41"/>
    </sheetView>
  </sheetViews>
  <sheetFormatPr defaultRowHeight="12.75"/>
  <cols>
    <col min="1" max="1" width="5.42578125" style="130" customWidth="1"/>
    <col min="2" max="2" width="38.7109375" style="130" bestFit="1" customWidth="1"/>
    <col min="3" max="3" width="7.7109375" style="130" bestFit="1" customWidth="1"/>
    <col min="4" max="4" width="8.7109375" style="130" bestFit="1" customWidth="1"/>
    <col min="5" max="5" width="7.7109375" style="130" bestFit="1" customWidth="1"/>
    <col min="6" max="6" width="8.42578125" style="130" bestFit="1" customWidth="1"/>
    <col min="7" max="7" width="8.85546875" style="130" bestFit="1" customWidth="1"/>
    <col min="8" max="13" width="8.42578125" style="130" bestFit="1" customWidth="1"/>
    <col min="14" max="14" width="6.42578125" style="130" customWidth="1"/>
    <col min="15" max="15" width="38.7109375" style="130" bestFit="1" customWidth="1"/>
    <col min="16" max="26" width="8.42578125" style="130" bestFit="1" customWidth="1"/>
    <col min="27" max="27" width="6.5703125" style="130" customWidth="1"/>
    <col min="28" max="28" width="38.7109375" style="130" bestFit="1" customWidth="1"/>
    <col min="29" max="34" width="8.42578125" style="130" bestFit="1" customWidth="1"/>
    <col min="35" max="16384" width="9.140625" style="130"/>
  </cols>
  <sheetData>
    <row r="1" spans="1:35" s="171" customFormat="1" ht="15.75">
      <c r="A1" s="168" t="s">
        <v>155</v>
      </c>
      <c r="B1" s="168"/>
      <c r="C1" s="170"/>
      <c r="D1" s="170"/>
      <c r="E1" s="170"/>
      <c r="F1" s="170"/>
      <c r="G1" s="170"/>
      <c r="H1" s="170"/>
      <c r="I1" s="170"/>
      <c r="K1" s="170"/>
      <c r="L1" s="170" t="s">
        <v>158</v>
      </c>
      <c r="M1" s="170"/>
      <c r="N1" s="168" t="s">
        <v>155</v>
      </c>
      <c r="O1" s="168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68" t="s">
        <v>155</v>
      </c>
      <c r="AB1" s="168"/>
      <c r="AC1" s="170"/>
      <c r="AD1" s="170"/>
      <c r="AE1" s="170"/>
      <c r="AF1" s="170"/>
      <c r="AG1" s="170"/>
      <c r="AH1" s="170"/>
      <c r="AI1" s="170"/>
    </row>
    <row r="2" spans="1:35" s="135" customFormat="1" ht="15">
      <c r="A2" s="131" t="s">
        <v>100</v>
      </c>
      <c r="B2" s="132"/>
      <c r="C2" s="133" t="s">
        <v>1</v>
      </c>
      <c r="D2" s="133" t="s">
        <v>101</v>
      </c>
      <c r="E2" s="131" t="s">
        <v>3</v>
      </c>
      <c r="F2" s="131" t="s">
        <v>4</v>
      </c>
      <c r="G2" s="131" t="s">
        <v>102</v>
      </c>
      <c r="H2" s="133" t="s">
        <v>4</v>
      </c>
      <c r="I2" s="133" t="s">
        <v>4</v>
      </c>
      <c r="J2" s="133" t="s">
        <v>4</v>
      </c>
      <c r="K2" s="133" t="s">
        <v>4</v>
      </c>
      <c r="L2" s="133" t="s">
        <v>4</v>
      </c>
      <c r="M2" s="133" t="s">
        <v>4</v>
      </c>
      <c r="N2" s="131" t="s">
        <v>100</v>
      </c>
      <c r="O2" s="132"/>
      <c r="P2" s="133" t="s">
        <v>4</v>
      </c>
      <c r="Q2" s="133" t="s">
        <v>4</v>
      </c>
      <c r="R2" s="133" t="s">
        <v>4</v>
      </c>
      <c r="S2" s="133" t="s">
        <v>4</v>
      </c>
      <c r="T2" s="133" t="s">
        <v>4</v>
      </c>
      <c r="U2" s="133" t="s">
        <v>4</v>
      </c>
      <c r="V2" s="133" t="s">
        <v>4</v>
      </c>
      <c r="W2" s="133" t="s">
        <v>4</v>
      </c>
      <c r="X2" s="133" t="s">
        <v>4</v>
      </c>
      <c r="Y2" s="133" t="s">
        <v>4</v>
      </c>
      <c r="Z2" s="133" t="s">
        <v>4</v>
      </c>
      <c r="AA2" s="131" t="s">
        <v>100</v>
      </c>
      <c r="AB2" s="132"/>
      <c r="AC2" s="133" t="s">
        <v>4</v>
      </c>
      <c r="AD2" s="133" t="s">
        <v>4</v>
      </c>
      <c r="AE2" s="133" t="s">
        <v>4</v>
      </c>
      <c r="AF2" s="133" t="s">
        <v>4</v>
      </c>
      <c r="AG2" s="133" t="s">
        <v>4</v>
      </c>
      <c r="AH2" s="133" t="s">
        <v>4</v>
      </c>
      <c r="AI2" s="134"/>
    </row>
    <row r="3" spans="1:35" s="135" customFormat="1" ht="15">
      <c r="A3" s="136"/>
      <c r="B3" s="137"/>
      <c r="C3" s="138" t="s">
        <v>103</v>
      </c>
      <c r="D3" s="138" t="s">
        <v>104</v>
      </c>
      <c r="E3" s="136" t="s">
        <v>105</v>
      </c>
      <c r="F3" s="136" t="s">
        <v>106</v>
      </c>
      <c r="G3" s="136" t="s">
        <v>107</v>
      </c>
      <c r="H3" s="138" t="s">
        <v>108</v>
      </c>
      <c r="I3" s="138" t="s">
        <v>109</v>
      </c>
      <c r="J3" s="138" t="s">
        <v>110</v>
      </c>
      <c r="K3" s="138" t="s">
        <v>111</v>
      </c>
      <c r="L3" s="138" t="s">
        <v>112</v>
      </c>
      <c r="M3" s="138" t="s">
        <v>113</v>
      </c>
      <c r="N3" s="136"/>
      <c r="O3" s="137"/>
      <c r="P3" s="138" t="s">
        <v>114</v>
      </c>
      <c r="Q3" s="138" t="s">
        <v>115</v>
      </c>
      <c r="R3" s="138" t="s">
        <v>116</v>
      </c>
      <c r="S3" s="138" t="s">
        <v>117</v>
      </c>
      <c r="T3" s="138" t="s">
        <v>118</v>
      </c>
      <c r="U3" s="138" t="s">
        <v>119</v>
      </c>
      <c r="V3" s="138" t="s">
        <v>120</v>
      </c>
      <c r="W3" s="138" t="s">
        <v>121</v>
      </c>
      <c r="X3" s="138" t="s">
        <v>122</v>
      </c>
      <c r="Y3" s="138" t="s">
        <v>123</v>
      </c>
      <c r="Z3" s="138" t="s">
        <v>124</v>
      </c>
      <c r="AA3" s="136"/>
      <c r="AB3" s="137"/>
      <c r="AC3" s="138" t="s">
        <v>125</v>
      </c>
      <c r="AD3" s="138" t="s">
        <v>126</v>
      </c>
      <c r="AE3" s="138" t="s">
        <v>127</v>
      </c>
      <c r="AF3" s="138" t="s">
        <v>128</v>
      </c>
      <c r="AG3" s="138" t="s">
        <v>129</v>
      </c>
      <c r="AH3" s="138" t="s">
        <v>130</v>
      </c>
      <c r="AI3" s="134"/>
    </row>
    <row r="4" spans="1:35" s="135" customFormat="1" ht="15">
      <c r="A4" s="139"/>
      <c r="B4" s="140"/>
      <c r="C4" s="141" t="s">
        <v>131</v>
      </c>
      <c r="D4" s="141" t="s">
        <v>131</v>
      </c>
      <c r="E4" s="131" t="s">
        <v>131</v>
      </c>
      <c r="F4" s="131" t="s">
        <v>131</v>
      </c>
      <c r="G4" s="139" t="s">
        <v>131</v>
      </c>
      <c r="H4" s="133" t="s">
        <v>131</v>
      </c>
      <c r="I4" s="133" t="s">
        <v>131</v>
      </c>
      <c r="J4" s="133" t="s">
        <v>131</v>
      </c>
      <c r="K4" s="133" t="s">
        <v>131</v>
      </c>
      <c r="L4" s="133" t="s">
        <v>131</v>
      </c>
      <c r="M4" s="133" t="s">
        <v>131</v>
      </c>
      <c r="N4" s="139"/>
      <c r="O4" s="140"/>
      <c r="P4" s="133" t="s">
        <v>131</v>
      </c>
      <c r="Q4" s="133" t="s">
        <v>131</v>
      </c>
      <c r="R4" s="133" t="s">
        <v>131</v>
      </c>
      <c r="S4" s="133" t="s">
        <v>131</v>
      </c>
      <c r="T4" s="133" t="s">
        <v>131</v>
      </c>
      <c r="U4" s="133" t="s">
        <v>131</v>
      </c>
      <c r="V4" s="133" t="s">
        <v>131</v>
      </c>
      <c r="W4" s="133" t="s">
        <v>131</v>
      </c>
      <c r="X4" s="133" t="s">
        <v>131</v>
      </c>
      <c r="Y4" s="133" t="s">
        <v>131</v>
      </c>
      <c r="Z4" s="133" t="s">
        <v>131</v>
      </c>
      <c r="AA4" s="139"/>
      <c r="AB4" s="140"/>
      <c r="AC4" s="133" t="s">
        <v>131</v>
      </c>
      <c r="AD4" s="133" t="s">
        <v>131</v>
      </c>
      <c r="AE4" s="133" t="s">
        <v>131</v>
      </c>
      <c r="AF4" s="133" t="s">
        <v>131</v>
      </c>
      <c r="AG4" s="133" t="s">
        <v>131</v>
      </c>
      <c r="AH4" s="133" t="s">
        <v>131</v>
      </c>
      <c r="AI4" s="134"/>
    </row>
    <row r="5" spans="1:35" s="135" customFormat="1" ht="15">
      <c r="A5" s="142"/>
      <c r="B5" s="140" t="s">
        <v>132</v>
      </c>
      <c r="C5" s="143"/>
      <c r="D5" s="143"/>
      <c r="E5" s="144"/>
      <c r="F5" s="144"/>
      <c r="G5" s="144"/>
      <c r="H5" s="143"/>
      <c r="I5" s="143"/>
      <c r="J5" s="143"/>
      <c r="K5" s="143"/>
      <c r="L5" s="143"/>
      <c r="M5" s="143"/>
      <c r="N5" s="142"/>
      <c r="O5" s="140" t="s">
        <v>132</v>
      </c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2"/>
      <c r="AB5" s="140" t="s">
        <v>132</v>
      </c>
      <c r="AC5" s="143"/>
      <c r="AD5" s="143"/>
      <c r="AE5" s="143"/>
      <c r="AF5" s="143"/>
      <c r="AG5" s="143"/>
      <c r="AH5" s="143"/>
    </row>
    <row r="6" spans="1:35" s="135" customFormat="1" ht="15">
      <c r="A6" s="142"/>
      <c r="B6" s="140" t="s">
        <v>133</v>
      </c>
      <c r="C6" s="143"/>
      <c r="D6" s="143"/>
      <c r="E6" s="144"/>
      <c r="F6" s="144"/>
      <c r="G6" s="144"/>
      <c r="H6" s="143"/>
      <c r="I6" s="143"/>
      <c r="J6" s="143"/>
      <c r="K6" s="143"/>
      <c r="L6" s="143"/>
      <c r="M6" s="143"/>
      <c r="N6" s="142"/>
      <c r="O6" s="140" t="s">
        <v>133</v>
      </c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2"/>
      <c r="AB6" s="140" t="s">
        <v>133</v>
      </c>
      <c r="AC6" s="143"/>
      <c r="AD6" s="143"/>
      <c r="AE6" s="143"/>
      <c r="AF6" s="143"/>
      <c r="AG6" s="143"/>
      <c r="AH6" s="143"/>
      <c r="AI6" s="130"/>
    </row>
    <row r="7" spans="1:35" s="135" customFormat="1" ht="15">
      <c r="A7" s="142">
        <v>1</v>
      </c>
      <c r="B7" s="144" t="s">
        <v>134</v>
      </c>
      <c r="C7" s="145">
        <v>21.134</v>
      </c>
      <c r="D7" s="145">
        <v>22</v>
      </c>
      <c r="E7" s="146">
        <v>12</v>
      </c>
      <c r="F7" s="146">
        <f ca="1">'Income&amp;Expend act_forec_Nominal'!P17/1000000</f>
        <v>13.190624895645399</v>
      </c>
      <c r="G7" s="146">
        <f ca="1">'Income&amp;Expend act_forec_Nominal'!Q17/1000000</f>
        <v>14.235420499922958</v>
      </c>
      <c r="H7" s="146">
        <f ca="1">'Income&amp;Expend act_forec_Nominal'!R17/1000000</f>
        <v>14.861261580049863</v>
      </c>
      <c r="I7" s="146">
        <f ca="1">'Income&amp;Expend act_forec_Nominal'!S17/1000000</f>
        <v>16.027967126240448</v>
      </c>
      <c r="J7" s="146">
        <f ca="1">'Income&amp;Expend act_forec_Nominal'!T17/1000000</f>
        <v>16.557300261442307</v>
      </c>
      <c r="K7" s="146">
        <f ca="1">'Income&amp;Expend act_forec_Nominal'!U17/1000000</f>
        <v>17.104516999860298</v>
      </c>
      <c r="L7" s="147">
        <f ca="1">'Income&amp;Expend act_forec_Nominal'!V17/1000000</f>
        <v>17.670217907725924</v>
      </c>
      <c r="M7" s="147">
        <f ca="1">'Income&amp;Expend act_forec_Nominal'!W17/1000000</f>
        <v>18.255226655291402</v>
      </c>
      <c r="N7" s="142">
        <v>1</v>
      </c>
      <c r="O7" s="144" t="s">
        <v>134</v>
      </c>
      <c r="P7" s="147">
        <f ca="1">'Income&amp;Expend act_forec_Nominal'!X17/1000000</f>
        <v>18.860121339977557</v>
      </c>
      <c r="Q7" s="147">
        <f ca="1">'Income&amp;Expend act_forec_Nominal'!Y17/1000000</f>
        <v>19.485597650581362</v>
      </c>
      <c r="R7" s="147">
        <f ca="1">'Income&amp;Expend act_forec_Nominal'!Z17/1000000</f>
        <v>20.132376345481738</v>
      </c>
      <c r="S7" s="147">
        <f ca="1">'Income&amp;Expend act_forec_Nominal'!AA17/1000000</f>
        <v>20.801204182443769</v>
      </c>
      <c r="T7" s="147">
        <f ca="1">'Income&amp;Expend act_forec_Nominal'!AB17/1000000</f>
        <v>21.492854883834227</v>
      </c>
      <c r="U7" s="147">
        <f ca="1">'Income&amp;Expend act_forec_Nominal'!AC17/1000000</f>
        <v>22.208130138628714</v>
      </c>
      <c r="V7" s="147">
        <f ca="1">'Income&amp;Expend act_forec_Nominal'!AD17/1000000</f>
        <v>22.947860642645438</v>
      </c>
      <c r="W7" s="147">
        <f ca="1">'Income&amp;Expend act_forec_Nominal'!AE17/1000000</f>
        <v>23.712907178497666</v>
      </c>
      <c r="X7" s="147">
        <f ca="1">'Income&amp;Expend act_forec_Nominal'!AF17/1000000</f>
        <v>24.504161736816432</v>
      </c>
      <c r="Y7" s="147">
        <f ca="1">'Income&amp;Expend act_forec_Nominal'!AG17/1000000</f>
        <v>25.322548680356547</v>
      </c>
      <c r="Z7" s="147">
        <f ca="1">'Income&amp;Expend act_forec_Nominal'!AH17/1000000</f>
        <v>26.169025952663553</v>
      </c>
      <c r="AA7" s="142">
        <v>1</v>
      </c>
      <c r="AB7" s="144" t="s">
        <v>134</v>
      </c>
      <c r="AC7" s="147">
        <f ca="1">'Income&amp;Expend act_forec_Nominal'!AI17/1000000</f>
        <v>27.044586333045853</v>
      </c>
      <c r="AD7" s="147">
        <f ca="1">'Income&amp;Expend act_forec_Nominal'!AJ17/1000000</f>
        <v>27.950258739665927</v>
      </c>
      <c r="AE7" s="147">
        <f ca="1">'Income&amp;Expend act_forec_Nominal'!AK17/1000000</f>
        <v>28.887109582636832</v>
      </c>
      <c r="AF7" s="147">
        <f ca="1">'Income&amp;Expend act_forec_Nominal'!AL17/1000000</f>
        <v>29.856244169085688</v>
      </c>
      <c r="AG7" s="147">
        <f ca="1">'Income&amp;Expend act_forec_Nominal'!AM17/1000000</f>
        <v>30.858808162223806</v>
      </c>
      <c r="AH7" s="147">
        <f ca="1">'Income&amp;Expend act_forec_Nominal'!AN17/1000000</f>
        <v>31.895989096545129</v>
      </c>
      <c r="AI7" s="130"/>
    </row>
    <row r="8" spans="1:35" s="135" customFormat="1" ht="15">
      <c r="A8" s="142">
        <v>2</v>
      </c>
      <c r="B8" s="148" t="s">
        <v>135</v>
      </c>
      <c r="C8" s="149">
        <v>-6.0000000000000001E-3</v>
      </c>
      <c r="D8" s="149">
        <v>4.1000000000000002E-2</v>
      </c>
      <c r="E8" s="150">
        <v>-0.47699999999999998</v>
      </c>
      <c r="F8" s="150">
        <f ca="1">'Income&amp;Expend act_forec_Nominal'!P16</f>
        <v>9.9218741303783053E-2</v>
      </c>
      <c r="G8" s="150">
        <f ca="1">'Income&amp;Expend act_forec_Nominal'!Q16</f>
        <v>7.9207438051132464E-2</v>
      </c>
      <c r="H8" s="150">
        <f ca="1">'Income&amp;Expend act_forec_Nominal'!R16</f>
        <v>4.396365250540319E-2</v>
      </c>
      <c r="I8" s="150">
        <f ca="1">'Income&amp;Expend act_forec_Nominal'!S16</f>
        <v>7.8506494210208874E-2</v>
      </c>
      <c r="J8" s="150">
        <f ca="1">'Income&amp;Expend act_forec_Nominal'!T16</f>
        <v>3.3025594015304277E-2</v>
      </c>
      <c r="K8" s="150">
        <f ca="1">'Income&amp;Expend act_forec_Nominal'!U16</f>
        <v>3.3049877080040486E-2</v>
      </c>
      <c r="L8" s="150">
        <f ca="1">'Income&amp;Expend act_forec_Nominal'!V16</f>
        <v>3.3073188086529731E-2</v>
      </c>
      <c r="M8" s="150">
        <f ca="1">'Income&amp;Expend act_forec_Nominal'!W16</f>
        <v>3.3107047724051868E-2</v>
      </c>
      <c r="N8" s="142">
        <v>2</v>
      </c>
      <c r="O8" s="148" t="s">
        <v>135</v>
      </c>
      <c r="P8" s="150">
        <f ca="1">'Income&amp;Expend act_forec_Nominal'!X16</f>
        <v>3.3135424506538315E-2</v>
      </c>
      <c r="Q8" s="150">
        <f ca="1">'Income&amp;Expend act_forec_Nominal'!Y16</f>
        <v>3.3163960047170579E-2</v>
      </c>
      <c r="R8" s="150">
        <f ca="1">'Income&amp;Expend act_forec_Nominal'!Z16</f>
        <v>3.3192653697285066E-2</v>
      </c>
      <c r="S8" s="150">
        <f ca="1">'Income&amp;Expend act_forec_Nominal'!AA16</f>
        <v>3.3221504778403015E-2</v>
      </c>
      <c r="T8" s="150">
        <f ca="1">'Income&amp;Expend act_forec_Nominal'!AB16</f>
        <v>3.3250512582065503E-2</v>
      </c>
      <c r="U8" s="150">
        <f ca="1">'Income&amp;Expend act_forec_Nominal'!AC16</f>
        <v>3.3279676369679372E-2</v>
      </c>
      <c r="V8" s="150">
        <f ca="1">'Income&amp;Expend act_forec_Nominal'!AD16</f>
        <v>3.3308995372376707E-2</v>
      </c>
      <c r="W8" s="150">
        <f ca="1">'Income&amp;Expend act_forec_Nominal'!AE16</f>
        <v>3.3338468790876909E-2</v>
      </c>
      <c r="X8" s="150">
        <f ca="1">'Income&amp;Expend act_forec_Nominal'!AF16</f>
        <v>3.3368095795367501E-2</v>
      </c>
      <c r="Y8" s="150">
        <f ca="1">'Income&amp;Expend act_forec_Nominal'!AG16</f>
        <v>3.3397875525385728E-2</v>
      </c>
      <c r="Z8" s="150">
        <f ca="1">'Income&amp;Expend act_forec_Nominal'!AH16</f>
        <v>3.3427807089720096E-2</v>
      </c>
      <c r="AA8" s="142">
        <v>2</v>
      </c>
      <c r="AB8" s="148" t="s">
        <v>135</v>
      </c>
      <c r="AC8" s="150">
        <f ca="1">'Income&amp;Expend act_forec_Nominal'!AI16</f>
        <v>3.3457889566316956E-2</v>
      </c>
      <c r="AD8" s="150">
        <f ca="1">'Income&amp;Expend act_forec_Nominal'!AJ16</f>
        <v>3.3488122002200145E-2</v>
      </c>
      <c r="AE8" s="150">
        <f ca="1">'Income&amp;Expend act_forec_Nominal'!AK16</f>
        <v>3.3518503413400076E-2</v>
      </c>
      <c r="AF8" s="150">
        <f ca="1">'Income&amp;Expend act_forec_Nominal'!AL16</f>
        <v>3.354903278489909E-2</v>
      </c>
      <c r="AG8" s="150">
        <f ca="1">'Income&amp;Expend act_forec_Nominal'!AM16</f>
        <v>3.3579709070580603E-2</v>
      </c>
      <c r="AH8" s="150">
        <f ca="1">'Income&amp;Expend act_forec_Nominal'!AN16</f>
        <v>3.3610531193197644E-2</v>
      </c>
      <c r="AI8" s="130"/>
    </row>
    <row r="9" spans="1:35" s="135" customFormat="1" ht="15">
      <c r="A9" s="142">
        <v>3</v>
      </c>
      <c r="B9" s="144" t="s">
        <v>136</v>
      </c>
      <c r="C9" s="143">
        <v>0.21099999999999999</v>
      </c>
      <c r="D9" s="143">
        <v>0.16200000000000001</v>
      </c>
      <c r="E9" s="144">
        <v>0.16200000000000001</v>
      </c>
      <c r="F9" s="146">
        <f ca="1">SUM('Income&amp;Expend act_forec_Nominal'!P18:P20)/1000000</f>
        <v>0.10989433071294483</v>
      </c>
      <c r="G9" s="146">
        <f ca="1">SUM('Income&amp;Expend act_forec_Nominal'!Q18:Q20)/1000000</f>
        <v>0.11686686404566034</v>
      </c>
      <c r="H9" s="146">
        <f ca="1">SUM('Income&amp;Expend act_forec_Nominal'!R18:R20)/1000000</f>
        <v>0.12128976242349518</v>
      </c>
      <c r="I9" s="146">
        <f ca="1">SUM('Income&amp;Expend act_forec_Nominal'!S18:S20)/1000000</f>
        <v>0.12903124414070596</v>
      </c>
      <c r="J9" s="146">
        <f ca="1">SUM('Income&amp;Expend act_forec_Nominal'!T18:T20)/1000000</f>
        <v>0.1328882360742048</v>
      </c>
      <c r="K9" s="146">
        <f ca="1">SUM('Income&amp;Expend act_forec_Nominal'!U18:U20)/1000000</f>
        <v>0.13686697868723161</v>
      </c>
      <c r="L9" s="146">
        <f ca="1">SUM('Income&amp;Expend act_forec_Nominal'!V18:V20)/1000000</f>
        <v>0.14097139195998998</v>
      </c>
      <c r="M9" s="146">
        <f ca="1">SUM('Income&amp;Expend act_forec_Nominal'!W18:W20)/1000000</f>
        <v>0.14520676481627046</v>
      </c>
      <c r="N9" s="142">
        <v>3</v>
      </c>
      <c r="O9" s="144" t="s">
        <v>136</v>
      </c>
      <c r="P9" s="146">
        <f ca="1">SUM('Income&amp;Expend act_forec_Nominal'!X18:X20)/1000000</f>
        <v>0.14957688990293921</v>
      </c>
      <c r="Q9" s="146">
        <f ca="1">SUM('Income&amp;Expend act_forec_Nominal'!Y18:Y20)/1000000</f>
        <v>0.15408628394516488</v>
      </c>
      <c r="R9" s="146">
        <f ca="1">SUM('Income&amp;Expend act_forec_Nominal'!Z18:Z20)/1000000</f>
        <v>0.1587396222051608</v>
      </c>
      <c r="S9" s="146">
        <f ca="1">SUM('Income&amp;Expend act_forec_Nominal'!AA18:AA20)/1000000</f>
        <v>0.16354174427208432</v>
      </c>
      <c r="T9" s="146">
        <f ca="1">SUM('Income&amp;Expend act_forec_Nominal'!AB18:AB20)/1000000</f>
        <v>0.16849766007053707</v>
      </c>
      <c r="U9" s="146">
        <f ca="1">SUM('Income&amp;Expend act_forec_Nominal'!AC18:AC20)/1000000</f>
        <v>0.17361255609614523</v>
      </c>
      <c r="V9" s="146">
        <f ca="1">SUM('Income&amp;Expend act_forec_Nominal'!AD18:AD20)/1000000</f>
        <v>0.1788918018870381</v>
      </c>
      <c r="W9" s="146">
        <f ca="1">SUM('Income&amp;Expend act_forec_Nominal'!AE18:AE20)/1000000</f>
        <v>0.18434095674038833</v>
      </c>
      <c r="X9" s="146">
        <f ca="1">SUM('Income&amp;Expend act_forec_Nominal'!AF18:AF20)/1000000</f>
        <v>0.18996577668354681</v>
      </c>
      <c r="Y9" s="146">
        <f ca="1">SUM('Income&amp;Expend act_forec_Nominal'!AG18:AG20)/1000000</f>
        <v>0.19577222170967726</v>
      </c>
      <c r="Z9" s="146">
        <f ca="1">SUM('Income&amp;Expend act_forec_Nominal'!AH18:AH20)/1000000</f>
        <v>0.20176646328819503</v>
      </c>
      <c r="AA9" s="142">
        <v>3</v>
      </c>
      <c r="AB9" s="144" t="s">
        <v>136</v>
      </c>
      <c r="AC9" s="146">
        <f ca="1">SUM('Income&amp;Expend act_forec_Nominal'!AI18:AI20)/1000000</f>
        <v>0.20795489216072049</v>
      </c>
      <c r="AD9" s="146">
        <f ca="1">SUM('Income&amp;Expend act_forec_Nominal'!AJ18:AJ20)/1000000</f>
        <v>0.21434412643368519</v>
      </c>
      <c r="AE9" s="146">
        <f ca="1">SUM('Income&amp;Expend act_forec_Nominal'!AK18:AK20)/1000000</f>
        <v>0.2209410199791719</v>
      </c>
      <c r="AF9" s="146">
        <f ca="1">SUM('Income&amp;Expend act_forec_Nominal'!AL18:AL20)/1000000</f>
        <v>0.22775267115603159</v>
      </c>
      <c r="AG9" s="146">
        <f ca="1">SUM('Income&amp;Expend act_forec_Nominal'!AM18:AM20)/1000000</f>
        <v>0.2347864318637993</v>
      </c>
      <c r="AH9" s="146">
        <f ca="1">SUM('Income&amp;Expend act_forec_Nominal'!AN18:AN20)/1000000</f>
        <v>0.24204991694243153</v>
      </c>
      <c r="AI9" s="130"/>
    </row>
    <row r="10" spans="1:35" s="135" customFormat="1" ht="15">
      <c r="A10" s="142">
        <v>4</v>
      </c>
      <c r="B10" s="140" t="s">
        <v>137</v>
      </c>
      <c r="C10" s="151">
        <f>SUM(C7,C9)</f>
        <v>21.344999999999999</v>
      </c>
      <c r="D10" s="152">
        <f>SUM(D7,D9)</f>
        <v>22.161999999999999</v>
      </c>
      <c r="E10" s="140">
        <f>SUM(E7,E9)</f>
        <v>12.162000000000001</v>
      </c>
      <c r="F10" s="153">
        <f ca="1">'Income&amp;Expend act_forec_Nominal'!P21/1000000</f>
        <v>13.300519226358343</v>
      </c>
      <c r="G10" s="153">
        <f ca="1">'Income&amp;Expend act_forec_Nominal'!Q21/1000000</f>
        <v>14.352287363968617</v>
      </c>
      <c r="H10" s="153">
        <f ca="1">'Income&amp;Expend act_forec_Nominal'!R21/1000000</f>
        <v>14.982551342473357</v>
      </c>
      <c r="I10" s="153">
        <f ca="1">'Income&amp;Expend act_forec_Nominal'!S21/1000000</f>
        <v>16.156998370381153</v>
      </c>
      <c r="J10" s="153">
        <f ca="1">'Income&amp;Expend act_forec_Nominal'!T21/1000000</f>
        <v>16.690188497516512</v>
      </c>
      <c r="K10" s="153">
        <f ca="1">'Income&amp;Expend act_forec_Nominal'!U21/1000000</f>
        <v>17.241383978547528</v>
      </c>
      <c r="L10" s="153">
        <f ca="1">'Income&amp;Expend act_forec_Nominal'!V21/1000000</f>
        <v>17.811189299685918</v>
      </c>
      <c r="M10" s="153">
        <f ca="1">'Income&amp;Expend act_forec_Nominal'!W21/1000000</f>
        <v>18.400433420107671</v>
      </c>
      <c r="N10" s="142">
        <v>4</v>
      </c>
      <c r="O10" s="140" t="s">
        <v>137</v>
      </c>
      <c r="P10" s="153">
        <f ca="1">'Income&amp;Expend act_forec_Nominal'!X21/1000000</f>
        <v>19.009698229880492</v>
      </c>
      <c r="Q10" s="153">
        <f ca="1">'Income&amp;Expend act_forec_Nominal'!Y21/1000000</f>
        <v>19.639683934526527</v>
      </c>
      <c r="R10" s="153">
        <f ca="1">'Income&amp;Expend act_forec_Nominal'!Z21/1000000</f>
        <v>20.291115967686903</v>
      </c>
      <c r="S10" s="153">
        <f ca="1">'Income&amp;Expend act_forec_Nominal'!AA21/1000000</f>
        <v>20.964745926715853</v>
      </c>
      <c r="T10" s="153">
        <f ca="1">'Income&amp;Expend act_forec_Nominal'!AB21/1000000</f>
        <v>21.661352543904762</v>
      </c>
      <c r="U10" s="153">
        <f ca="1">'Income&amp;Expend act_forec_Nominal'!AC21/1000000</f>
        <v>22.381742694724856</v>
      </c>
      <c r="V10" s="153">
        <f ca="1">'Income&amp;Expend act_forec_Nominal'!AD21/1000000</f>
        <v>23.126752444532478</v>
      </c>
      <c r="W10" s="153">
        <f ca="1">'Income&amp;Expend act_forec_Nominal'!AE21/1000000</f>
        <v>23.897248135238051</v>
      </c>
      <c r="X10" s="153">
        <f ca="1">'Income&amp;Expend act_forec_Nominal'!AF21/1000000</f>
        <v>24.694127513499978</v>
      </c>
      <c r="Y10" s="153">
        <f ca="1">'Income&amp;Expend act_forec_Nominal'!AG21/1000000</f>
        <v>25.518320902066225</v>
      </c>
      <c r="Z10" s="153">
        <f ca="1">'Income&amp;Expend act_forec_Nominal'!AH21/1000000</f>
        <v>26.370792415951748</v>
      </c>
      <c r="AA10" s="142">
        <v>4</v>
      </c>
      <c r="AB10" s="140" t="s">
        <v>137</v>
      </c>
      <c r="AC10" s="153">
        <f ca="1">'Income&amp;Expend act_forec_Nominal'!AI21/1000000</f>
        <v>27.252541225206574</v>
      </c>
      <c r="AD10" s="153">
        <f ca="1">'Income&amp;Expend act_forec_Nominal'!AJ21/1000000</f>
        <v>28.16460286609961</v>
      </c>
      <c r="AE10" s="153">
        <f ca="1">'Income&amp;Expend act_forec_Nominal'!AK21/1000000</f>
        <v>29.108050602616004</v>
      </c>
      <c r="AF10" s="153">
        <f ca="1">'Income&amp;Expend act_forec_Nominal'!AL21/1000000</f>
        <v>30.083996840241721</v>
      </c>
      <c r="AG10" s="153">
        <f ca="1">'Income&amp;Expend act_forec_Nominal'!AM21/1000000</f>
        <v>31.093594594087609</v>
      </c>
      <c r="AH10" s="153">
        <f ca="1">'Income&amp;Expend act_forec_Nominal'!AN21/1000000</f>
        <v>32.138039013487557</v>
      </c>
      <c r="AI10" s="130"/>
    </row>
    <row r="11" spans="1:35" s="135" customFormat="1" ht="15">
      <c r="A11" s="142">
        <v>5</v>
      </c>
      <c r="B11" s="140" t="s">
        <v>138</v>
      </c>
      <c r="C11" s="152">
        <v>-2.5369999999999999</v>
      </c>
      <c r="D11" s="152">
        <v>-4.2060000000000004</v>
      </c>
      <c r="E11" s="140">
        <v>-4.5289999999999999</v>
      </c>
      <c r="F11" s="153">
        <f ca="1">-'Income&amp;Expend act_forec_Nominal'!P35/1000000</f>
        <v>-4.6989868625359392</v>
      </c>
      <c r="G11" s="153">
        <f ca="1">-'Income&amp;Expend act_forec_Nominal'!Q35/1000000</f>
        <v>-4.8876626683300746</v>
      </c>
      <c r="H11" s="153">
        <f ca="1">-'Income&amp;Expend act_forec_Nominal'!R35/1000000</f>
        <v>-5.0365218538256427</v>
      </c>
      <c r="I11" s="153">
        <f ca="1">-'Income&amp;Expend act_forec_Nominal'!S35/1000000</f>
        <v>-5.1262923866758499</v>
      </c>
      <c r="J11" s="153">
        <f ca="1">-'Income&amp;Expend act_forec_Nominal'!T35/1000000</f>
        <v>-5.2389554450516949</v>
      </c>
      <c r="K11" s="153">
        <f ca="1">-'Income&amp;Expend act_forec_Nominal'!U35/1000000</f>
        <v>-5.3541712735224296</v>
      </c>
      <c r="L11" s="153">
        <f ca="1">-'Income&amp;Expend act_forec_Nominal'!V35/1000000</f>
        <v>-5.4719950835795563</v>
      </c>
      <c r="M11" s="153">
        <f ca="1">-'Income&amp;Expend act_forec_Nominal'!W35/1000000</f>
        <v>-5.6144811928447549</v>
      </c>
      <c r="N11" s="142">
        <v>5</v>
      </c>
      <c r="O11" s="140" t="s">
        <v>138</v>
      </c>
      <c r="P11" s="153">
        <f ca="1">-'Income&amp;Expend act_forec_Nominal'!X35/1000000</f>
        <v>-5.7569368394817486</v>
      </c>
      <c r="Q11" s="153">
        <f ca="1">-'Income&amp;Expend act_forec_Nominal'!Y35/1000000</f>
        <v>-5.8865963724405095</v>
      </c>
      <c r="R11" s="153">
        <f ca="1">-'Income&amp;Expend act_forec_Nominal'!Z35/1000000</f>
        <v>-6.0165006640680145</v>
      </c>
      <c r="S11" s="153">
        <f ca="1">-'Income&amp;Expend act_forec_Nominal'!AA35/1000000</f>
        <v>-6.149375417997784</v>
      </c>
      <c r="T11" s="153">
        <f ca="1">-'Income&amp;Expend act_forec_Nominal'!AB35/1000000</f>
        <v>-6.285291244890205</v>
      </c>
      <c r="U11" s="153">
        <f ca="1">-'Income&amp;Expend act_forec_Nominal'!AC35/1000000</f>
        <v>-6.424320502731681</v>
      </c>
      <c r="V11" s="153">
        <f ca="1">-'Income&amp;Expend act_forec_Nominal'!AD35/1000000</f>
        <v>-6.5665373417994761</v>
      </c>
      <c r="W11" s="153">
        <f ca="1">-'Income&amp;Expend act_forec_Nominal'!AE35/1000000</f>
        <v>-6.7120177508256553</v>
      </c>
      <c r="X11" s="153">
        <f ca="1">-'Income&amp;Expend act_forec_Nominal'!AF35/1000000</f>
        <v>-6.8608396043931235</v>
      </c>
      <c r="Y11" s="153">
        <f ca="1">-'Income&amp;Expend act_forec_Nominal'!AG35/1000000</f>
        <v>-7.0130827115976579</v>
      </c>
      <c r="Z11" s="153">
        <f ca="1">-'Income&amp;Expend act_forec_Nominal'!AH35/1000000</f>
        <v>-7.1688288660107622</v>
      </c>
      <c r="AA11" s="142">
        <v>5</v>
      </c>
      <c r="AB11" s="140" t="s">
        <v>138</v>
      </c>
      <c r="AC11" s="153">
        <f ca="1">-'Income&amp;Expend act_forec_Nominal'!AI35/1000000</f>
        <v>-7.3281618969792159</v>
      </c>
      <c r="AD11" s="153">
        <f ca="1">-'Income&amp;Expend act_forec_Nominal'!AJ35/1000000</f>
        <v>-7.4911677222981448</v>
      </c>
      <c r="AE11" s="153">
        <f ca="1">-'Income&amp;Expend act_forec_Nominal'!AK35/1000000</f>
        <v>-7.6579344022954885</v>
      </c>
      <c r="AF11" s="153">
        <f ca="1">-'Income&amp;Expend act_forec_Nominal'!AL35/1000000</f>
        <v>-7.8285521953668464</v>
      </c>
      <c r="AG11" s="153">
        <f ca="1">-'Income&amp;Expend act_forec_Nominal'!AM35/1000000</f>
        <v>-8.0031136150007729</v>
      </c>
      <c r="AH11" s="153">
        <f ca="1">-'Income&amp;Expend act_forec_Nominal'!AN35/1000000</f>
        <v>-8.1817134883356424</v>
      </c>
      <c r="AI11" s="130"/>
    </row>
    <row r="12" spans="1:35" s="135" customFormat="1" ht="15">
      <c r="A12" s="142">
        <v>6</v>
      </c>
      <c r="B12" s="148" t="s">
        <v>139</v>
      </c>
      <c r="C12" s="149">
        <v>-0.30499999999999999</v>
      </c>
      <c r="D12" s="149">
        <v>0.65800000000000003</v>
      </c>
      <c r="E12" s="150">
        <v>7.8E-2</v>
      </c>
      <c r="F12" s="150">
        <f t="shared" ref="F12:M12" si="0">(F11/E11)-1</f>
        <v>3.7532979142402167E-2</v>
      </c>
      <c r="G12" s="150">
        <f t="shared" si="0"/>
        <v>4.0152443774297275E-2</v>
      </c>
      <c r="H12" s="150">
        <f t="shared" si="0"/>
        <v>3.0456108695902984E-2</v>
      </c>
      <c r="I12" s="150">
        <f t="shared" si="0"/>
        <v>1.782391409302031E-2</v>
      </c>
      <c r="J12" s="150">
        <f t="shared" si="0"/>
        <v>2.1977493649928403E-2</v>
      </c>
      <c r="K12" s="150">
        <f t="shared" si="0"/>
        <v>2.1992137493659802E-2</v>
      </c>
      <c r="L12" s="150">
        <f t="shared" si="0"/>
        <v>2.2005984500307552E-2</v>
      </c>
      <c r="M12" s="150">
        <f t="shared" si="0"/>
        <v>2.6039151550551143E-2</v>
      </c>
      <c r="N12" s="142">
        <v>6</v>
      </c>
      <c r="O12" s="148" t="s">
        <v>139</v>
      </c>
      <c r="P12" s="150">
        <f>(P11/M11)-1</f>
        <v>2.5372895864099299E-2</v>
      </c>
      <c r="Q12" s="150">
        <f t="shared" ref="Q12:W12" si="1">(Q11/P11)-1</f>
        <v>2.2522312919874388E-2</v>
      </c>
      <c r="R12" s="150">
        <f t="shared" si="1"/>
        <v>2.2067810226582329E-2</v>
      </c>
      <c r="S12" s="150">
        <f t="shared" si="1"/>
        <v>2.2085055973371626E-2</v>
      </c>
      <c r="T12" s="150">
        <f t="shared" si="1"/>
        <v>2.2102379128557947E-2</v>
      </c>
      <c r="U12" s="150">
        <f t="shared" si="1"/>
        <v>2.2119779724528055E-2</v>
      </c>
      <c r="V12" s="150">
        <f t="shared" si="1"/>
        <v>2.2137257785834752E-2</v>
      </c>
      <c r="W12" s="150">
        <f t="shared" si="1"/>
        <v>2.2154813329107181E-2</v>
      </c>
      <c r="X12" s="150">
        <f>(X11/W11)-1</f>
        <v>2.2172446362967557E-2</v>
      </c>
      <c r="Y12" s="150">
        <f>(Y11/X11)-1</f>
        <v>2.2190156887948564E-2</v>
      </c>
      <c r="Z12" s="150">
        <f t="shared" ref="Z12:AH12" si="2">(Z11/Y11)-1</f>
        <v>2.2207944896406762E-2</v>
      </c>
      <c r="AA12" s="142">
        <v>6</v>
      </c>
      <c r="AB12" s="148" t="s">
        <v>139</v>
      </c>
      <c r="AC12" s="150">
        <f>(AC11/Z11)-1</f>
        <v>2.2225810372443311E-2</v>
      </c>
      <c r="AD12" s="150">
        <f>(AD11/AC11)-1</f>
        <v>2.2243753291820934E-2</v>
      </c>
      <c r="AE12" s="150">
        <f t="shared" si="2"/>
        <v>2.2261773621881087E-2</v>
      </c>
      <c r="AF12" s="150">
        <f t="shared" si="2"/>
        <v>2.2279871321464251E-2</v>
      </c>
      <c r="AG12" s="150">
        <f t="shared" si="2"/>
        <v>2.2298046340833766E-2</v>
      </c>
      <c r="AH12" s="150">
        <f t="shared" si="2"/>
        <v>2.2316298621589903E-2</v>
      </c>
      <c r="AI12" s="130"/>
    </row>
    <row r="13" spans="1:35" s="135" customFormat="1" ht="15">
      <c r="A13" s="142">
        <v>7</v>
      </c>
      <c r="B13" s="154" t="s">
        <v>75</v>
      </c>
      <c r="C13" s="155">
        <f t="shared" ref="C13:K13" si="3">SUM(C10:C11)</f>
        <v>18.808</v>
      </c>
      <c r="D13" s="155">
        <f t="shared" si="3"/>
        <v>17.956</v>
      </c>
      <c r="E13" s="156">
        <f t="shared" si="3"/>
        <v>7.6330000000000009</v>
      </c>
      <c r="F13" s="156">
        <f t="shared" si="3"/>
        <v>8.6015323638224039</v>
      </c>
      <c r="G13" s="156">
        <f t="shared" si="3"/>
        <v>9.4646246956385429</v>
      </c>
      <c r="H13" s="156">
        <f t="shared" si="3"/>
        <v>9.9460294886477136</v>
      </c>
      <c r="I13" s="156">
        <f t="shared" si="3"/>
        <v>11.030705983705303</v>
      </c>
      <c r="J13" s="156">
        <f t="shared" si="3"/>
        <v>11.451233052464818</v>
      </c>
      <c r="K13" s="156">
        <f t="shared" si="3"/>
        <v>11.8872127050251</v>
      </c>
      <c r="L13" s="156">
        <f>SUM(L10:L11)</f>
        <v>12.33919421610636</v>
      </c>
      <c r="M13" s="156">
        <f>SUM(M10:M11)</f>
        <v>12.785952227262916</v>
      </c>
      <c r="N13" s="142">
        <v>7</v>
      </c>
      <c r="O13" s="154" t="s">
        <v>75</v>
      </c>
      <c r="P13" s="156">
        <f t="shared" ref="P13:W13" si="4">SUM(P10:P11)</f>
        <v>13.252761390398742</v>
      </c>
      <c r="Q13" s="156">
        <f t="shared" si="4"/>
        <v>13.753087562086018</v>
      </c>
      <c r="R13" s="156">
        <f t="shared" si="4"/>
        <v>14.274615303618887</v>
      </c>
      <c r="S13" s="156">
        <f t="shared" si="4"/>
        <v>14.815370508718068</v>
      </c>
      <c r="T13" s="156">
        <f t="shared" si="4"/>
        <v>15.376061299014557</v>
      </c>
      <c r="U13" s="156">
        <f t="shared" si="4"/>
        <v>15.957422191993174</v>
      </c>
      <c r="V13" s="156">
        <f t="shared" si="4"/>
        <v>16.560215102733004</v>
      </c>
      <c r="W13" s="156">
        <f t="shared" si="4"/>
        <v>17.185230384412396</v>
      </c>
      <c r="X13" s="156">
        <f>SUM(X10:X11)</f>
        <v>17.833287909106854</v>
      </c>
      <c r="Y13" s="156">
        <f>SUM(Y10:Y11)</f>
        <v>18.505238190468567</v>
      </c>
      <c r="Z13" s="156">
        <f t="shared" ref="Z13:AH13" si="5">SUM(Z10:Z11)</f>
        <v>19.201963549940984</v>
      </c>
      <c r="AA13" s="142">
        <v>7</v>
      </c>
      <c r="AB13" s="154" t="s">
        <v>75</v>
      </c>
      <c r="AC13" s="156">
        <f t="shared" si="5"/>
        <v>19.92437932822736</v>
      </c>
      <c r="AD13" s="156">
        <f t="shared" si="5"/>
        <v>20.673435143801466</v>
      </c>
      <c r="AE13" s="156">
        <f t="shared" si="5"/>
        <v>21.450116200320515</v>
      </c>
      <c r="AF13" s="156">
        <f t="shared" si="5"/>
        <v>22.255444644874874</v>
      </c>
      <c r="AG13" s="156">
        <f t="shared" si="5"/>
        <v>23.090480979086834</v>
      </c>
      <c r="AH13" s="156">
        <f t="shared" si="5"/>
        <v>23.956325525151914</v>
      </c>
      <c r="AI13" s="130"/>
    </row>
    <row r="14" spans="1:35" s="135" customFormat="1" ht="15">
      <c r="A14" s="142">
        <v>8</v>
      </c>
      <c r="B14" s="144" t="s">
        <v>140</v>
      </c>
      <c r="C14" s="145">
        <v>3</v>
      </c>
      <c r="D14" s="145">
        <v>0</v>
      </c>
      <c r="E14" s="146">
        <v>0</v>
      </c>
      <c r="F14" s="146">
        <v>0</v>
      </c>
      <c r="G14" s="146">
        <v>0</v>
      </c>
      <c r="H14" s="145">
        <v>0</v>
      </c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2">
        <v>8</v>
      </c>
      <c r="O14" s="144" t="s">
        <v>140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  <c r="X14" s="145">
        <v>0</v>
      </c>
      <c r="Y14" s="145">
        <v>0</v>
      </c>
      <c r="Z14" s="145">
        <v>0</v>
      </c>
      <c r="AA14" s="142">
        <v>8</v>
      </c>
      <c r="AB14" s="144" t="s">
        <v>140</v>
      </c>
      <c r="AC14" s="145">
        <v>0</v>
      </c>
      <c r="AD14" s="145">
        <v>0</v>
      </c>
      <c r="AE14" s="145">
        <v>0</v>
      </c>
      <c r="AF14" s="145">
        <v>0</v>
      </c>
      <c r="AG14" s="145">
        <v>0</v>
      </c>
      <c r="AH14" s="145">
        <v>0</v>
      </c>
      <c r="AI14" s="130"/>
    </row>
    <row r="15" spans="1:35" s="135" customFormat="1" ht="15">
      <c r="A15" s="142">
        <v>9</v>
      </c>
      <c r="B15" s="144" t="s">
        <v>141</v>
      </c>
      <c r="C15" s="145">
        <v>-6</v>
      </c>
      <c r="D15" s="145">
        <v>-3.5</v>
      </c>
      <c r="E15" s="146">
        <v>0</v>
      </c>
      <c r="F15" s="146">
        <f ca="1">-'Income&amp;Expend act_forec_Nominal'!P40/1000000</f>
        <v>0</v>
      </c>
      <c r="G15" s="146">
        <f ca="1">-'Income&amp;Expend act_forec_Nominal'!Q40/1000000</f>
        <v>-2</v>
      </c>
      <c r="H15" s="146">
        <f ca="1">-'Income&amp;Expend act_forec_Nominal'!R40/1000000</f>
        <v>-2.5</v>
      </c>
      <c r="I15" s="146">
        <f ca="1">-'Income&amp;Expend act_forec_Nominal'!S40/1000000</f>
        <v>-3</v>
      </c>
      <c r="J15" s="146">
        <f ca="1">-'Income&amp;Expend act_forec_Nominal'!T40/1000000</f>
        <v>-3</v>
      </c>
      <c r="K15" s="146">
        <f ca="1">-'Income&amp;Expend act_forec_Nominal'!U40/1000000</f>
        <v>-3.3</v>
      </c>
      <c r="L15" s="146">
        <f ca="1">-'Income&amp;Expend act_forec_Nominal'!V40/1000000</f>
        <v>-3.4</v>
      </c>
      <c r="M15" s="146">
        <f ca="1">-'Income&amp;Expend act_forec_Nominal'!W40/1000000</f>
        <v>-2.0204890799999999</v>
      </c>
      <c r="N15" s="142">
        <v>9</v>
      </c>
      <c r="O15" s="144" t="s">
        <v>141</v>
      </c>
      <c r="P15" s="146">
        <f ca="1">-'Income&amp;Expend act_forec_Nominal'!X40/1000000</f>
        <v>-2.0608988616000001</v>
      </c>
      <c r="Q15" s="146">
        <f ca="1">-'Income&amp;Expend act_forec_Nominal'!Y40/1000000</f>
        <v>-2.1021168388320004</v>
      </c>
      <c r="R15" s="146">
        <f ca="1">-'Income&amp;Expend act_forec_Nominal'!Z40/1000000</f>
        <v>-2.1441591756086398</v>
      </c>
      <c r="S15" s="146">
        <f ca="1">-'Income&amp;Expend act_forec_Nominal'!AA40/1000000</f>
        <v>-2.187042359120813</v>
      </c>
      <c r="T15" s="146">
        <f ca="1">-'Income&amp;Expend act_forec_Nominal'!AB40/1000000</f>
        <v>-2.2307832063032285</v>
      </c>
      <c r="U15" s="146">
        <f ca="1">-'Income&amp;Expend act_forec_Nominal'!AC40/1000000</f>
        <v>-2.2753988704292936</v>
      </c>
      <c r="V15" s="146">
        <f ca="1">-'Income&amp;Expend act_forec_Nominal'!AD40/1000000</f>
        <v>-2.3209068478378794</v>
      </c>
      <c r="W15" s="146">
        <f ca="1">-'Income&amp;Expend act_forec_Nominal'!AE40/1000000</f>
        <v>-2.3673249847946369</v>
      </c>
      <c r="X15" s="146">
        <f ca="1">-'Income&amp;Expend act_forec_Nominal'!AF40/1000000</f>
        <v>-2.4146714844905297</v>
      </c>
      <c r="Y15" s="146">
        <f ca="1">-'Income&amp;Expend act_forec_Nominal'!AG40/1000000</f>
        <v>-2.4629649141803402</v>
      </c>
      <c r="Z15" s="146">
        <f ca="1">-'Income&amp;Expend act_forec_Nominal'!AH40/1000000</f>
        <v>-2.5122242124639471</v>
      </c>
      <c r="AA15" s="142">
        <v>9</v>
      </c>
      <c r="AB15" s="144" t="s">
        <v>141</v>
      </c>
      <c r="AC15" s="146">
        <f ca="1">-'Income&amp;Expend act_forec_Nominal'!AI40/1000000</f>
        <v>-2.5624686967132257</v>
      </c>
      <c r="AD15" s="146">
        <f ca="1">-'Income&amp;Expend act_forec_Nominal'!AJ40/1000000</f>
        <v>-2.6137180706474905</v>
      </c>
      <c r="AE15" s="146">
        <f ca="1">-'Income&amp;Expend act_forec_Nominal'!AK40/1000000</f>
        <v>-2.66599243206044</v>
      </c>
      <c r="AF15" s="146">
        <f ca="1">-'Income&amp;Expend act_forec_Nominal'!AL40/1000000</f>
        <v>-2.7193122807016494</v>
      </c>
      <c r="AG15" s="146">
        <f ca="1">-'Income&amp;Expend act_forec_Nominal'!AM40/1000000</f>
        <v>-2.7736985263156817</v>
      </c>
      <c r="AH15" s="146">
        <f ca="1">-'Income&amp;Expend act_forec_Nominal'!AN40/1000000</f>
        <v>-2.8291724968419958</v>
      </c>
      <c r="AI15" s="130"/>
    </row>
    <row r="16" spans="1:35" s="135" customFormat="1" ht="15">
      <c r="A16" s="142">
        <v>10</v>
      </c>
      <c r="B16" s="144" t="s">
        <v>142</v>
      </c>
      <c r="C16" s="145">
        <v>-14.145</v>
      </c>
      <c r="D16" s="145">
        <v>-14.109</v>
      </c>
      <c r="E16" s="146">
        <v>-7.7190000000000003</v>
      </c>
      <c r="F16" s="146">
        <f ca="1">-'Income&amp;Expend act_forec_Nominal'!P53/1000000</f>
        <v>-7.7191819173024019</v>
      </c>
      <c r="G16" s="146">
        <f ca="1">-'Income&amp;Expend act_forec_Nominal'!Q53/1000000</f>
        <v>-7.681682023325302</v>
      </c>
      <c r="H16" s="146">
        <f ca="1">-'Income&amp;Expend act_forec_Nominal'!R53/1000000</f>
        <v>-7.681682023325302</v>
      </c>
      <c r="I16" s="146">
        <f ca="1">-'Income&amp;Expend act_forec_Nominal'!S53/1000000</f>
        <v>-7.681682023325302</v>
      </c>
      <c r="J16" s="146">
        <f ca="1">-'Income&amp;Expend act_forec_Nominal'!T53/1000000</f>
        <v>-7.645717365295674</v>
      </c>
      <c r="K16" s="146">
        <f ca="1">-'Income&amp;Expend act_forec_Nominal'!U53/1000000</f>
        <v>-7.6137326144155928</v>
      </c>
      <c r="L16" s="146">
        <f ca="1">-'Income&amp;Expend act_forec_Nominal'!V53/1000000</f>
        <v>-7.574685381702964</v>
      </c>
      <c r="M16" s="146">
        <f ca="1">-'Income&amp;Expend act_forec_Nominal'!W53/1000000</f>
        <v>-7.5190979850992488</v>
      </c>
      <c r="N16" s="142">
        <v>10</v>
      </c>
      <c r="O16" s="144" t="s">
        <v>142</v>
      </c>
      <c r="P16" s="146">
        <f ca="1">-'Income&amp;Expend act_forec_Nominal'!X53/1000000</f>
        <v>-7.3836137528844459</v>
      </c>
      <c r="Q16" s="146">
        <f ca="1">-'Income&amp;Expend act_forec_Nominal'!Y53/1000000</f>
        <v>-7.2243339823180044</v>
      </c>
      <c r="R16" s="146">
        <f ca="1">-'Income&amp;Expend act_forec_Nominal'!Z53/1000000</f>
        <v>-7.0388601951482901</v>
      </c>
      <c r="S16" s="146">
        <f ca="1">-'Income&amp;Expend act_forec_Nominal'!AA53/1000000</f>
        <v>-6.8252161774549842</v>
      </c>
      <c r="T16" s="146">
        <f ca="1">-'Income&amp;Expend act_forec_Nominal'!AB53/1000000</f>
        <v>-6.5814264369460247</v>
      </c>
      <c r="U16" s="146">
        <f ca="1">-'Income&amp;Expend act_forec_Nominal'!AC53/1000000</f>
        <v>-6.3054022570569099</v>
      </c>
      <c r="V16" s="146">
        <f ca="1">-'Income&amp;Expend act_forec_Nominal'!AD53/1000000</f>
        <v>-5.9949357816482411</v>
      </c>
      <c r="W16" s="146">
        <f ca="1">-'Income&amp;Expend act_forec_Nominal'!AE53/1000000</f>
        <v>-5.647693806177319</v>
      </c>
      <c r="X16" s="146">
        <f ca="1">-'Income&amp;Expend act_forec_Nominal'!AF53/1000000</f>
        <v>-5.2612112612334725</v>
      </c>
      <c r="Y16" s="146">
        <f ca="1">-'Income&amp;Expend act_forec_Nominal'!AG53/1000000</f>
        <v>-4.832884373662556</v>
      </c>
      <c r="Z16" s="146">
        <f ca="1">-'Income&amp;Expend act_forec_Nominal'!AH53/1000000</f>
        <v>-4.3599634898110109</v>
      </c>
      <c r="AA16" s="142">
        <v>10</v>
      </c>
      <c r="AB16" s="144" t="s">
        <v>142</v>
      </c>
      <c r="AC16" s="146">
        <f ca="1">-'Income&amp;Expend act_forec_Nominal'!AI53/1000000</f>
        <v>-3.8395455446925091</v>
      </c>
      <c r="AD16" s="146">
        <f ca="1">-'Income&amp;Expend act_forec_Nominal'!AJ53/1000000</f>
        <v>-3.2685661601192151</v>
      </c>
      <c r="AE16" s="146">
        <f ca="1">-'Income&amp;Expend act_forec_Nominal'!AK53/1000000</f>
        <v>-2.6437913540433726</v>
      </c>
      <c r="AF16" s="146">
        <f ca="1">-'Income&amp;Expend act_forec_Nominal'!AL53/1000000</f>
        <v>-1.961808842521789</v>
      </c>
      <c r="AG16" s="146">
        <f ca="1">-'Income&amp;Expend act_forec_Nominal'!AM53/1000000</f>
        <v>-1.2190189148440107</v>
      </c>
      <c r="AH16" s="146">
        <f ca="1">-'Income&amp;Expend act_forec_Nominal'!AN53/1000000</f>
        <v>-0.41162486145294408</v>
      </c>
      <c r="AI16" s="130"/>
    </row>
    <row r="17" spans="1:35" s="135" customFormat="1" ht="15">
      <c r="A17" s="142">
        <v>11</v>
      </c>
      <c r="B17" s="144" t="s">
        <v>143</v>
      </c>
      <c r="C17" s="145">
        <v>-0.5</v>
      </c>
      <c r="D17" s="145">
        <v>-0.5</v>
      </c>
      <c r="E17" s="146">
        <v>0</v>
      </c>
      <c r="F17" s="146">
        <f ca="1">-'Income&amp;Expend act_forec_Nominal'!P54/1000000</f>
        <v>-0.88235044652000261</v>
      </c>
      <c r="G17" s="146">
        <f ca="1">-'Income&amp;Expend act_forec_Nominal'!Q54/1000000</f>
        <v>0</v>
      </c>
      <c r="H17" s="146">
        <f ca="1">-'Income&amp;Expend act_forec_Nominal'!R54/1000000</f>
        <v>0</v>
      </c>
      <c r="I17" s="146">
        <f ca="1">-'Income&amp;Expend act_forec_Nominal'!S54/1000000</f>
        <v>-0.84622724775595615</v>
      </c>
      <c r="J17" s="146">
        <f ca="1">-'Income&amp;Expend act_forec_Nominal'!T54/1000000</f>
        <v>-0.75258237364895708</v>
      </c>
      <c r="K17" s="146">
        <f ca="1">-'Income&amp;Expend act_forec_Nominal'!U54/1000000</f>
        <v>-0.91875841676770753</v>
      </c>
      <c r="L17" s="146">
        <f ca="1">-'Income&amp;Expend act_forec_Nominal'!V54/1000000</f>
        <v>-1.3079387436168359</v>
      </c>
      <c r="M17" s="146">
        <f ca="1">-'Income&amp;Expend act_forec_Nominal'!W54/1000000</f>
        <v>-3.1878642874071179</v>
      </c>
      <c r="N17" s="142">
        <v>11</v>
      </c>
      <c r="O17" s="144" t="s">
        <v>143</v>
      </c>
      <c r="P17" s="146">
        <f ca="1">-'Income&amp;Expend act_forec_Nominal'!X54/1000000</f>
        <v>-3.747759307445683</v>
      </c>
      <c r="Q17" s="146">
        <f ca="1">-'Income&amp;Expend act_forec_Nominal'!Y54/1000000</f>
        <v>-4.3640891098756303</v>
      </c>
      <c r="R17" s="146">
        <f ca="1">-'Income&amp;Expend act_forec_Nominal'!Z54/1000000</f>
        <v>-5.026918063371923</v>
      </c>
      <c r="S17" s="146">
        <f ca="1">-'Income&amp;Expend act_forec_Nominal'!AA54/1000000</f>
        <v>-5.736229188446071</v>
      </c>
      <c r="T17" s="146">
        <f ca="1">-'Income&amp;Expend act_forec_Nominal'!AB54/1000000</f>
        <v>-6.4946865856262574</v>
      </c>
      <c r="U17" s="146">
        <f ca="1">-'Income&amp;Expend act_forec_Nominal'!AC54/1000000</f>
        <v>-7.3050935390275251</v>
      </c>
      <c r="V17" s="146">
        <f ca="1">-'Income&amp;Expend act_forec_Nominal'!AD54/1000000</f>
        <v>-8.1703994228452075</v>
      </c>
      <c r="W17" s="146">
        <f ca="1">-'Income&amp;Expend act_forec_Nominal'!AE54/1000000</f>
        <v>-9.0937069398552186</v>
      </c>
      <c r="X17" s="146">
        <f ca="1">-'Income&amp;Expend act_forec_Nominal'!AF54/1000000</f>
        <v>-10.078279707550976</v>
      </c>
      <c r="Y17" s="146">
        <f ca="1">-'Income&amp;Expend act_forec_Nominal'!AG54/1000000</f>
        <v>-11.127550208271661</v>
      </c>
      <c r="Z17" s="146">
        <f ca="1">-'Income&amp;Expend act_forec_Nominal'!AH54/1000000</f>
        <v>-12.245128120435327</v>
      </c>
      <c r="AA17" s="142">
        <v>11</v>
      </c>
      <c r="AB17" s="144" t="s">
        <v>143</v>
      </c>
      <c r="AC17" s="146">
        <f ca="1">-'Income&amp;Expend act_forec_Nominal'!AI54/1000000</f>
        <v>-13.434809048783393</v>
      </c>
      <c r="AD17" s="146">
        <f ca="1">-'Income&amp;Expend act_forec_Nominal'!AJ54/1000000</f>
        <v>-14.700583672372755</v>
      </c>
      <c r="AE17" s="146">
        <f ca="1">-'Income&amp;Expend act_forec_Nominal'!AK54/1000000</f>
        <v>-16.046647329919615</v>
      </c>
      <c r="AF17" s="146">
        <f ca="1">-'Income&amp;Expend act_forec_Nominal'!AL54/1000000</f>
        <v>-17.477410063006545</v>
      </c>
      <c r="AG17" s="146">
        <f ca="1">-'Income&amp;Expend act_forec_Nominal'!AM54/1000000</f>
        <v>-18.997507138613333</v>
      </c>
      <c r="AH17" s="146">
        <f ca="1">-'Income&amp;Expend act_forec_Nominal'!AN54/1000000</f>
        <v>-9.6852908577163301</v>
      </c>
      <c r="AI17" s="130"/>
    </row>
    <row r="18" spans="1:35" s="135" customFormat="1" ht="15">
      <c r="A18" s="142">
        <v>12</v>
      </c>
      <c r="B18" s="144" t="s">
        <v>144</v>
      </c>
      <c r="C18" s="145">
        <v>-1.2749999999999999</v>
      </c>
      <c r="D18" s="145">
        <v>0</v>
      </c>
      <c r="E18" s="146">
        <v>0</v>
      </c>
      <c r="F18" s="146">
        <v>0</v>
      </c>
      <c r="G18" s="146">
        <v>0</v>
      </c>
      <c r="H18" s="146">
        <v>0</v>
      </c>
      <c r="I18" s="146">
        <v>0</v>
      </c>
      <c r="J18" s="146">
        <v>0</v>
      </c>
      <c r="K18" s="146">
        <v>0</v>
      </c>
      <c r="L18" s="146">
        <v>0</v>
      </c>
      <c r="M18" s="146">
        <v>0</v>
      </c>
      <c r="N18" s="142">
        <v>12</v>
      </c>
      <c r="O18" s="144" t="s">
        <v>144</v>
      </c>
      <c r="P18" s="146">
        <v>0</v>
      </c>
      <c r="Q18" s="146">
        <v>0</v>
      </c>
      <c r="R18" s="146">
        <v>0</v>
      </c>
      <c r="S18" s="146">
        <v>0</v>
      </c>
      <c r="T18" s="146">
        <v>0</v>
      </c>
      <c r="U18" s="146">
        <v>0</v>
      </c>
      <c r="V18" s="146">
        <v>0</v>
      </c>
      <c r="W18" s="146">
        <v>0</v>
      </c>
      <c r="X18" s="146">
        <v>0</v>
      </c>
      <c r="Y18" s="146">
        <v>0</v>
      </c>
      <c r="Z18" s="146">
        <v>0</v>
      </c>
      <c r="AA18" s="142">
        <v>12</v>
      </c>
      <c r="AB18" s="144" t="s">
        <v>144</v>
      </c>
      <c r="AC18" s="146">
        <v>0</v>
      </c>
      <c r="AD18" s="146">
        <v>0</v>
      </c>
      <c r="AE18" s="146">
        <v>0</v>
      </c>
      <c r="AF18" s="146">
        <v>0</v>
      </c>
      <c r="AG18" s="146">
        <v>0</v>
      </c>
      <c r="AH18" s="146">
        <v>0</v>
      </c>
      <c r="AI18" s="130"/>
    </row>
    <row r="19" spans="1:35" s="135" customFormat="1" ht="15">
      <c r="A19" s="142">
        <v>13</v>
      </c>
      <c r="B19" s="154" t="s">
        <v>145</v>
      </c>
      <c r="C19" s="155">
        <f t="shared" ref="C19:K19" si="6">SUM(C13:C18)</f>
        <v>-0.11199999999999966</v>
      </c>
      <c r="D19" s="155">
        <f t="shared" si="6"/>
        <v>-0.15300000000000047</v>
      </c>
      <c r="E19" s="156">
        <f t="shared" si="6"/>
        <v>-8.599999999999941E-2</v>
      </c>
      <c r="F19" s="156">
        <f t="shared" si="6"/>
        <v>-5.5511151231257827E-16</v>
      </c>
      <c r="G19" s="156">
        <f t="shared" si="6"/>
        <v>-0.21705732768675912</v>
      </c>
      <c r="H19" s="156">
        <f t="shared" si="6"/>
        <v>-0.2356525346775884</v>
      </c>
      <c r="I19" s="156">
        <f t="shared" si="6"/>
        <v>-0.49720328737595498</v>
      </c>
      <c r="J19" s="156">
        <f t="shared" si="6"/>
        <v>5.2933313520187375E-2</v>
      </c>
      <c r="K19" s="156">
        <f t="shared" si="6"/>
        <v>5.472167384179849E-2</v>
      </c>
      <c r="L19" s="156">
        <f>SUM(L13:L18)</f>
        <v>5.6570090786560057E-2</v>
      </c>
      <c r="M19" s="156">
        <f>SUM(M13:M18)</f>
        <v>5.8500874756550303E-2</v>
      </c>
      <c r="N19" s="142">
        <v>13</v>
      </c>
      <c r="O19" s="154" t="s">
        <v>145</v>
      </c>
      <c r="P19" s="156">
        <f t="shared" ref="P19:W19" si="7">SUM(P13:P18)</f>
        <v>6.048946846861325E-2</v>
      </c>
      <c r="Q19" s="156">
        <f t="shared" si="7"/>
        <v>6.2547631060382969E-2</v>
      </c>
      <c r="R19" s="156">
        <f t="shared" si="7"/>
        <v>6.4677869490035178E-2</v>
      </c>
      <c r="S19" s="156">
        <f t="shared" si="7"/>
        <v>6.6882783696200043E-2</v>
      </c>
      <c r="T19" s="156">
        <f t="shared" si="7"/>
        <v>6.916507013904738E-2</v>
      </c>
      <c r="U19" s="156">
        <f t="shared" si="7"/>
        <v>7.1527525479445409E-2</v>
      </c>
      <c r="V19" s="156">
        <f t="shared" si="7"/>
        <v>7.3973050401676232E-2</v>
      </c>
      <c r="W19" s="156">
        <f t="shared" si="7"/>
        <v>7.6504653585221405E-2</v>
      </c>
      <c r="X19" s="156">
        <f>SUM(X13:X18)</f>
        <v>7.9125455831874802E-2</v>
      </c>
      <c r="Y19" s="156">
        <f>SUM(Y13:Y18)</f>
        <v>8.183869435401192E-2</v>
      </c>
      <c r="Z19" s="156">
        <f t="shared" ref="Z19:AH19" si="8">SUM(Z13:Z18)</f>
        <v>8.4647727230697356E-2</v>
      </c>
      <c r="AA19" s="142">
        <v>13</v>
      </c>
      <c r="AB19" s="154" t="s">
        <v>145</v>
      </c>
      <c r="AC19" s="156">
        <f t="shared" si="8"/>
        <v>8.7556038038233197E-2</v>
      </c>
      <c r="AD19" s="156">
        <f t="shared" si="8"/>
        <v>9.0567240662005943E-2</v>
      </c>
      <c r="AE19" s="156">
        <f t="shared" si="8"/>
        <v>9.3685084297085552E-2</v>
      </c>
      <c r="AF19" s="156">
        <f t="shared" si="8"/>
        <v>9.6913458644888095E-2</v>
      </c>
      <c r="AG19" s="156">
        <f t="shared" si="8"/>
        <v>0.10025639931381036</v>
      </c>
      <c r="AH19" s="156">
        <f t="shared" si="8"/>
        <v>11.030237309140647</v>
      </c>
      <c r="AI19" s="130"/>
    </row>
    <row r="20" spans="1:35" s="135" customFormat="1" ht="15">
      <c r="A20" s="142">
        <v>14</v>
      </c>
      <c r="C20" s="143"/>
      <c r="D20" s="143"/>
      <c r="E20" s="144"/>
      <c r="F20" s="144"/>
      <c r="G20" s="144"/>
      <c r="H20" s="143"/>
      <c r="I20" s="143"/>
      <c r="J20" s="143"/>
      <c r="K20" s="143"/>
      <c r="L20" s="143"/>
      <c r="M20" s="143"/>
      <c r="N20" s="142">
        <v>14</v>
      </c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2">
        <v>14</v>
      </c>
      <c r="AC20" s="143"/>
      <c r="AD20" s="143"/>
      <c r="AE20" s="143"/>
      <c r="AF20" s="143"/>
      <c r="AG20" s="143"/>
      <c r="AH20" s="143"/>
      <c r="AI20" s="130"/>
    </row>
    <row r="21" spans="1:35" s="135" customFormat="1" ht="15">
      <c r="A21" s="142">
        <v>15</v>
      </c>
      <c r="B21" s="154" t="s">
        <v>146</v>
      </c>
      <c r="C21" s="155">
        <v>2.948</v>
      </c>
      <c r="D21" s="155">
        <f t="shared" ref="D21:J21" si="9">SUM(C21,D19)</f>
        <v>2.7949999999999995</v>
      </c>
      <c r="E21" s="156">
        <f t="shared" si="9"/>
        <v>2.7090000000000001</v>
      </c>
      <c r="F21" s="156">
        <f t="shared" si="9"/>
        <v>2.7089999999999996</v>
      </c>
      <c r="G21" s="156">
        <f t="shared" si="9"/>
        <v>2.4919426723132405</v>
      </c>
      <c r="H21" s="156">
        <f t="shared" si="9"/>
        <v>2.2562901376356521</v>
      </c>
      <c r="I21" s="156">
        <f t="shared" si="9"/>
        <v>1.7590868502596972</v>
      </c>
      <c r="J21" s="156">
        <f t="shared" si="9"/>
        <v>1.8120201637798847</v>
      </c>
      <c r="K21" s="156">
        <f>SUM(J21,K19)</f>
        <v>1.8667418376216833</v>
      </c>
      <c r="L21" s="156">
        <f>SUM(K21,L19)</f>
        <v>1.9233119284082434</v>
      </c>
      <c r="M21" s="156">
        <f>SUM(L21,M19)</f>
        <v>1.9818128031647937</v>
      </c>
      <c r="N21" s="142">
        <v>15</v>
      </c>
      <c r="O21" s="154" t="s">
        <v>146</v>
      </c>
      <c r="P21" s="156">
        <f>SUM(M21,P19)</f>
        <v>2.0423022716334067</v>
      </c>
      <c r="Q21" s="156">
        <f t="shared" ref="Q21:W21" si="10">SUM(P21,Q19)</f>
        <v>2.1048499026937897</v>
      </c>
      <c r="R21" s="156">
        <f t="shared" si="10"/>
        <v>2.1695277721838249</v>
      </c>
      <c r="S21" s="156">
        <f t="shared" si="10"/>
        <v>2.2364105558800249</v>
      </c>
      <c r="T21" s="156">
        <f t="shared" si="10"/>
        <v>2.3055756260190723</v>
      </c>
      <c r="U21" s="156">
        <f t="shared" si="10"/>
        <v>2.3771031514985177</v>
      </c>
      <c r="V21" s="156">
        <f t="shared" si="10"/>
        <v>2.4510762019001939</v>
      </c>
      <c r="W21" s="156">
        <f t="shared" si="10"/>
        <v>2.5275808554854153</v>
      </c>
      <c r="X21" s="156">
        <f>SUM(W21,X19)</f>
        <v>2.6067063113172901</v>
      </c>
      <c r="Y21" s="156">
        <f>SUM(X21,Y19)</f>
        <v>2.6885450056713021</v>
      </c>
      <c r="Z21" s="156">
        <f t="shared" ref="Z21:AH21" si="11">SUM(Y21,Z19)</f>
        <v>2.7731927329019994</v>
      </c>
      <c r="AA21" s="142">
        <v>15</v>
      </c>
      <c r="AB21" s="154" t="s">
        <v>146</v>
      </c>
      <c r="AC21" s="156">
        <f>SUM(Z21,AC19)</f>
        <v>2.8607487709402326</v>
      </c>
      <c r="AD21" s="156">
        <f>SUM(AC21,AD19)</f>
        <v>2.9513160116022386</v>
      </c>
      <c r="AE21" s="156">
        <f t="shared" si="11"/>
        <v>3.0450010958993241</v>
      </c>
      <c r="AF21" s="156">
        <f t="shared" si="11"/>
        <v>3.1419145545442122</v>
      </c>
      <c r="AG21" s="156">
        <f t="shared" si="11"/>
        <v>3.2421709538580226</v>
      </c>
      <c r="AH21" s="156">
        <f t="shared" si="11"/>
        <v>14.27240826299867</v>
      </c>
      <c r="AI21" s="130"/>
    </row>
    <row r="22" spans="1:35" s="135" customFormat="1" ht="15">
      <c r="A22" s="157">
        <v>16</v>
      </c>
      <c r="B22" s="173" t="s">
        <v>156</v>
      </c>
      <c r="C22" s="172">
        <f>SUM(C21/C7)</f>
        <v>0.13949086779596859</v>
      </c>
      <c r="D22" s="172">
        <f t="shared" ref="D22:AH22" si="12">SUM(D21/D7)</f>
        <v>0.12704545454545452</v>
      </c>
      <c r="E22" s="172">
        <f t="shared" si="12"/>
        <v>0.22575000000000001</v>
      </c>
      <c r="F22" s="172">
        <f t="shared" si="12"/>
        <v>0.20537313595312059</v>
      </c>
      <c r="G22" s="172">
        <f t="shared" si="12"/>
        <v>0.17505226995765436</v>
      </c>
      <c r="H22" s="172">
        <f t="shared" si="12"/>
        <v>0.15182359354097863</v>
      </c>
      <c r="I22" s="172">
        <f t="shared" si="12"/>
        <v>0.10975108923075962</v>
      </c>
      <c r="J22" s="172">
        <f t="shared" si="12"/>
        <v>0.10943934911898733</v>
      </c>
      <c r="K22" s="172">
        <f t="shared" si="12"/>
        <v>0.10913736047834206</v>
      </c>
      <c r="L22" s="172">
        <f t="shared" si="12"/>
        <v>0.10884483363203555</v>
      </c>
      <c r="M22" s="172">
        <f t="shared" si="12"/>
        <v>0.10856139124355116</v>
      </c>
      <c r="N22" s="157">
        <v>16</v>
      </c>
      <c r="O22" s="173" t="s">
        <v>156</v>
      </c>
      <c r="P22" s="172">
        <f t="shared" si="12"/>
        <v>0.10828680445996733</v>
      </c>
      <c r="Q22" s="172">
        <f t="shared" si="12"/>
        <v>0.10802080287391085</v>
      </c>
      <c r="R22" s="172">
        <f t="shared" si="12"/>
        <v>0.10776312418135015</v>
      </c>
      <c r="S22" s="172">
        <f t="shared" si="12"/>
        <v>0.10751351394202251</v>
      </c>
      <c r="T22" s="172">
        <f t="shared" si="12"/>
        <v>0.10727172534688273</v>
      </c>
      <c r="U22" s="172">
        <f t="shared" si="12"/>
        <v>0.10703751899237099</v>
      </c>
      <c r="V22" s="172">
        <f t="shared" si="12"/>
        <v>0.10681066266130301</v>
      </c>
      <c r="W22" s="172">
        <f t="shared" si="12"/>
        <v>0.10659093111018328</v>
      </c>
      <c r="X22" s="172">
        <f t="shared" si="12"/>
        <v>0.10637810586276158</v>
      </c>
      <c r="Y22" s="172">
        <f t="shared" si="12"/>
        <v>0.10617197500964373</v>
      </c>
      <c r="Z22" s="172">
        <f t="shared" si="12"/>
        <v>0.10597233301378328</v>
      </c>
      <c r="AA22" s="157">
        <v>16</v>
      </c>
      <c r="AB22" s="173" t="s">
        <v>156</v>
      </c>
      <c r="AC22" s="172">
        <f t="shared" si="12"/>
        <v>0.10577898052168304</v>
      </c>
      <c r="AD22" s="172">
        <f t="shared" si="12"/>
        <v>0.10559172418013595</v>
      </c>
      <c r="AE22" s="172">
        <f t="shared" si="12"/>
        <v>0.10541037645834882</v>
      </c>
      <c r="AF22" s="172">
        <f t="shared" si="12"/>
        <v>0.10523475547528756</v>
      </c>
      <c r="AG22" s="172">
        <f t="shared" si="12"/>
        <v>0.10506468483209168</v>
      </c>
      <c r="AH22" s="172">
        <f t="shared" si="12"/>
        <v>0.44746717901733329</v>
      </c>
      <c r="AI22" s="130"/>
    </row>
    <row r="23" spans="1:35" s="135" customFormat="1" ht="15">
      <c r="A23" s="142">
        <v>17</v>
      </c>
      <c r="B23" s="132" t="s">
        <v>147</v>
      </c>
      <c r="C23" s="158"/>
      <c r="D23" s="158"/>
      <c r="E23" s="158"/>
      <c r="F23" s="158"/>
      <c r="G23" s="158"/>
      <c r="H23" s="159"/>
      <c r="I23" s="159"/>
      <c r="J23" s="159"/>
      <c r="K23" s="159"/>
      <c r="L23" s="159"/>
      <c r="M23" s="159"/>
      <c r="N23" s="142">
        <v>17</v>
      </c>
      <c r="O23" s="132" t="s">
        <v>147</v>
      </c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42">
        <v>17</v>
      </c>
      <c r="AB23" s="132" t="s">
        <v>147</v>
      </c>
      <c r="AC23" s="159"/>
      <c r="AD23" s="159"/>
      <c r="AE23" s="159"/>
      <c r="AF23" s="159"/>
      <c r="AG23" s="159"/>
      <c r="AH23" s="159"/>
      <c r="AI23" s="130"/>
    </row>
    <row r="24" spans="1:35" s="135" customFormat="1" ht="15">
      <c r="A24" s="142">
        <v>18</v>
      </c>
      <c r="B24" s="144" t="s">
        <v>148</v>
      </c>
      <c r="C24" s="146">
        <v>6</v>
      </c>
      <c r="D24" s="146">
        <v>3.5</v>
      </c>
      <c r="E24" s="146">
        <v>0</v>
      </c>
      <c r="F24" s="146">
        <f t="shared" ref="F24:K24" si="13">-F15</f>
        <v>0</v>
      </c>
      <c r="G24" s="146">
        <f t="shared" si="13"/>
        <v>2</v>
      </c>
      <c r="H24" s="146">
        <f t="shared" si="13"/>
        <v>2.5</v>
      </c>
      <c r="I24" s="146">
        <f t="shared" si="13"/>
        <v>3</v>
      </c>
      <c r="J24" s="146">
        <f t="shared" si="13"/>
        <v>3</v>
      </c>
      <c r="K24" s="146">
        <f t="shared" si="13"/>
        <v>3.3</v>
      </c>
      <c r="L24" s="146">
        <f>-L15</f>
        <v>3.4</v>
      </c>
      <c r="M24" s="146">
        <f>-M15</f>
        <v>2.0204890799999999</v>
      </c>
      <c r="N24" s="142">
        <v>18</v>
      </c>
      <c r="O24" s="144" t="s">
        <v>148</v>
      </c>
      <c r="P24" s="146">
        <f t="shared" ref="P24:W24" si="14">-P15</f>
        <v>2.0608988616000001</v>
      </c>
      <c r="Q24" s="146">
        <f t="shared" si="14"/>
        <v>2.1021168388320004</v>
      </c>
      <c r="R24" s="146">
        <f t="shared" si="14"/>
        <v>2.1441591756086398</v>
      </c>
      <c r="S24" s="146">
        <f t="shared" si="14"/>
        <v>2.187042359120813</v>
      </c>
      <c r="T24" s="146">
        <f t="shared" si="14"/>
        <v>2.2307832063032285</v>
      </c>
      <c r="U24" s="146">
        <f t="shared" si="14"/>
        <v>2.2753988704292936</v>
      </c>
      <c r="V24" s="146">
        <f t="shared" si="14"/>
        <v>2.3209068478378794</v>
      </c>
      <c r="W24" s="146">
        <f t="shared" si="14"/>
        <v>2.3673249847946369</v>
      </c>
      <c r="X24" s="146">
        <f>-X15</f>
        <v>2.4146714844905297</v>
      </c>
      <c r="Y24" s="146">
        <f>-Y15</f>
        <v>2.4629649141803402</v>
      </c>
      <c r="Z24" s="146">
        <f t="shared" ref="Z24:AH24" si="15">-Z15</f>
        <v>2.5122242124639471</v>
      </c>
      <c r="AA24" s="142">
        <v>18</v>
      </c>
      <c r="AB24" s="144" t="s">
        <v>148</v>
      </c>
      <c r="AC24" s="146">
        <f t="shared" si="15"/>
        <v>2.5624686967132257</v>
      </c>
      <c r="AD24" s="146">
        <f t="shared" si="15"/>
        <v>2.6137180706474905</v>
      </c>
      <c r="AE24" s="146">
        <f t="shared" si="15"/>
        <v>2.66599243206044</v>
      </c>
      <c r="AF24" s="146">
        <f t="shared" si="15"/>
        <v>2.7193122807016494</v>
      </c>
      <c r="AG24" s="146">
        <f t="shared" si="15"/>
        <v>2.7736985263156817</v>
      </c>
      <c r="AH24" s="146">
        <f t="shared" si="15"/>
        <v>2.8291724968419958</v>
      </c>
      <c r="AI24" s="130"/>
    </row>
    <row r="25" spans="1:35" s="135" customFormat="1" ht="15">
      <c r="A25" s="142">
        <v>19</v>
      </c>
      <c r="B25" s="144" t="s">
        <v>149</v>
      </c>
      <c r="C25" s="146">
        <v>-4.7290000000000001</v>
      </c>
      <c r="D25" s="160">
        <v>-0.81499999999999995</v>
      </c>
      <c r="E25" s="160">
        <v>-9.3699999999999992</v>
      </c>
      <c r="F25" s="146">
        <f ca="1">-'Income&amp;Expend act_forec_Nominal'!P41/1000000</f>
        <v>-6.55</v>
      </c>
      <c r="G25" s="146">
        <f ca="1">-'Income&amp;Expend act_forec_Nominal'!Q41/1000000</f>
        <v>-2.6</v>
      </c>
      <c r="H25" s="146">
        <f ca="1">-'Income&amp;Expend act_forec_Nominal'!R41/1000000</f>
        <v>-1.5</v>
      </c>
      <c r="I25" s="146">
        <f ca="1">-'Income&amp;Expend act_forec_Nominal'!S41/1000000</f>
        <v>-1.5</v>
      </c>
      <c r="J25" s="146">
        <f ca="1">-'Income&amp;Expend act_forec_Nominal'!T41/1000000</f>
        <v>-3.3</v>
      </c>
      <c r="K25" s="146">
        <f ca="1">-'Income&amp;Expend act_forec_Nominal'!U41/1000000</f>
        <v>-4.8</v>
      </c>
      <c r="L25" s="146">
        <f ca="1">-'Income&amp;Expend act_forec_Nominal'!V41/1000000</f>
        <v>-3.4</v>
      </c>
      <c r="M25" s="146">
        <f ca="1">-'Income&amp;Expend act_forec_Nominal'!W41/1000000</f>
        <v>-2</v>
      </c>
      <c r="N25" s="142">
        <v>19</v>
      </c>
      <c r="O25" s="144" t="s">
        <v>149</v>
      </c>
      <c r="P25" s="146">
        <f ca="1">-'Income&amp;Expend act_forec_Nominal'!X41/1000000</f>
        <v>-2.04</v>
      </c>
      <c r="Q25" s="146">
        <f ca="1">-'Income&amp;Expend act_forec_Nominal'!Y41/1000000</f>
        <v>-2.0808</v>
      </c>
      <c r="R25" s="146">
        <f ca="1">-'Income&amp;Expend act_forec_Nominal'!Z41/1000000</f>
        <v>-2.1224159999999999</v>
      </c>
      <c r="S25" s="146">
        <f ca="1">-'Income&amp;Expend act_forec_Nominal'!AA41/1000000</f>
        <v>-2.16486432</v>
      </c>
      <c r="T25" s="146">
        <f ca="1">-'Income&amp;Expend act_forec_Nominal'!AB41/1000000</f>
        <v>-2.2081616064</v>
      </c>
      <c r="U25" s="146">
        <f ca="1">-'Income&amp;Expend act_forec_Nominal'!AC41/1000000</f>
        <v>-2.2523248385279997</v>
      </c>
      <c r="V25" s="146">
        <f ca="1">-'Income&amp;Expend act_forec_Nominal'!AD41/1000000</f>
        <v>-2.2973713352985596</v>
      </c>
      <c r="W25" s="146">
        <f ca="1">-'Income&amp;Expend act_forec_Nominal'!AE41/1000000</f>
        <v>-2.343318762004531</v>
      </c>
      <c r="X25" s="146">
        <f ca="1">-'Income&amp;Expend act_forec_Nominal'!AF41/1000000</f>
        <v>-2.3901851372446217</v>
      </c>
      <c r="Y25" s="146">
        <f ca="1">-'Income&amp;Expend act_forec_Nominal'!AG41/1000000</f>
        <v>-2.4379888399895142</v>
      </c>
      <c r="Z25" s="146">
        <f ca="1">-'Income&amp;Expend act_forec_Nominal'!AH41/1000000</f>
        <v>-2.486748616789304</v>
      </c>
      <c r="AA25" s="142">
        <v>19</v>
      </c>
      <c r="AB25" s="144" t="s">
        <v>149</v>
      </c>
      <c r="AC25" s="146">
        <f ca="1">-'Income&amp;Expend act_forec_Nominal'!AI41/1000000</f>
        <v>-2.5364835891250901</v>
      </c>
      <c r="AD25" s="146">
        <f ca="1">-'Income&amp;Expend act_forec_Nominal'!AJ41/1000000</f>
        <v>-2.5872132609075922</v>
      </c>
      <c r="AE25" s="146">
        <f ca="1">-'Income&amp;Expend act_forec_Nominal'!AK41/1000000</f>
        <v>-2.6389575261257439</v>
      </c>
      <c r="AF25" s="146">
        <f ca="1">-'Income&amp;Expend act_forec_Nominal'!AL41/1000000</f>
        <v>-2.6917366766482589</v>
      </c>
      <c r="AG25" s="146">
        <f ca="1">-'Income&amp;Expend act_forec_Nominal'!AM41/1000000</f>
        <v>-2.7455714101812241</v>
      </c>
      <c r="AH25" s="146">
        <f ca="1">-'Income&amp;Expend act_forec_Nominal'!AN41/1000000</f>
        <v>-2.8004828383848483</v>
      </c>
      <c r="AI25" s="130"/>
    </row>
    <row r="26" spans="1:35" s="135" customFormat="1" ht="15">
      <c r="A26" s="142">
        <v>20</v>
      </c>
      <c r="B26" s="154" t="s">
        <v>150</v>
      </c>
      <c r="C26" s="156">
        <v>14.159000000000001</v>
      </c>
      <c r="D26" s="161">
        <f t="shared" ref="D26:J26" si="16">SUM(D24,D25,C26)</f>
        <v>16.844000000000001</v>
      </c>
      <c r="E26" s="161">
        <f t="shared" si="16"/>
        <v>7.474000000000002</v>
      </c>
      <c r="F26" s="161">
        <f t="shared" si="16"/>
        <v>0.92400000000000215</v>
      </c>
      <c r="G26" s="161">
        <f t="shared" si="16"/>
        <v>0.32400000000000206</v>
      </c>
      <c r="H26" s="162">
        <f t="shared" si="16"/>
        <v>1.3240000000000021</v>
      </c>
      <c r="I26" s="162">
        <f t="shared" si="16"/>
        <v>2.8240000000000021</v>
      </c>
      <c r="J26" s="162">
        <f t="shared" si="16"/>
        <v>2.5240000000000022</v>
      </c>
      <c r="K26" s="162">
        <f>SUM(K24,K25,J26)</f>
        <v>1.0240000000000022</v>
      </c>
      <c r="L26" s="162">
        <f>SUM(L24,L25,K26)</f>
        <v>1.0240000000000022</v>
      </c>
      <c r="M26" s="162">
        <f>SUM(M24,M25,L26)</f>
        <v>1.0444890800000022</v>
      </c>
      <c r="N26" s="142">
        <v>20</v>
      </c>
      <c r="O26" s="154" t="s">
        <v>150</v>
      </c>
      <c r="P26" s="162">
        <f>SUM(P24,P25,M26)</f>
        <v>1.0653879416000023</v>
      </c>
      <c r="Q26" s="162">
        <f t="shared" ref="Q26:W26" si="17">SUM(Q24,Q25,P26)</f>
        <v>1.0867047804320027</v>
      </c>
      <c r="R26" s="162">
        <f t="shared" si="17"/>
        <v>1.1084479560406426</v>
      </c>
      <c r="S26" s="162">
        <f t="shared" si="17"/>
        <v>1.1306259951614557</v>
      </c>
      <c r="T26" s="162">
        <f t="shared" si="17"/>
        <v>1.1532475950646841</v>
      </c>
      <c r="U26" s="162">
        <f t="shared" si="17"/>
        <v>1.176321626965978</v>
      </c>
      <c r="V26" s="162">
        <f t="shared" si="17"/>
        <v>1.1998571395052977</v>
      </c>
      <c r="W26" s="162">
        <f t="shared" si="17"/>
        <v>1.2238633622954036</v>
      </c>
      <c r="X26" s="162">
        <f>SUM(X24,X25,W26)</f>
        <v>1.2483497095413116</v>
      </c>
      <c r="Y26" s="162">
        <f>SUM(Y24,Y25,X26)</f>
        <v>1.2733257837321377</v>
      </c>
      <c r="Z26" s="162">
        <f t="shared" ref="Z26:AH26" si="18">SUM(Z24,Z25,Y26)</f>
        <v>1.2988013794067808</v>
      </c>
      <c r="AA26" s="142">
        <v>20</v>
      </c>
      <c r="AB26" s="154" t="s">
        <v>150</v>
      </c>
      <c r="AC26" s="162">
        <f>SUM(AC24,AC25,Z26)</f>
        <v>1.3247864869949164</v>
      </c>
      <c r="AD26" s="162">
        <f>SUM(AD24,AD25,AC26)</f>
        <v>1.3512912967348147</v>
      </c>
      <c r="AE26" s="162">
        <f t="shared" si="18"/>
        <v>1.3783262026695109</v>
      </c>
      <c r="AF26" s="162">
        <f t="shared" si="18"/>
        <v>1.4059018067229014</v>
      </c>
      <c r="AG26" s="162">
        <f t="shared" si="18"/>
        <v>1.4340289228573591</v>
      </c>
      <c r="AH26" s="162">
        <f t="shared" si="18"/>
        <v>1.4627185813145065</v>
      </c>
      <c r="AI26" s="130"/>
    </row>
    <row r="27" spans="1:35" s="135" customFormat="1" ht="15">
      <c r="A27" s="157">
        <v>21</v>
      </c>
      <c r="B27" s="174" t="s">
        <v>157</v>
      </c>
      <c r="C27" s="175">
        <f>SUM(-C26/C25)</f>
        <v>2.9940790864876297</v>
      </c>
      <c r="D27" s="175">
        <f t="shared" ref="D27:AH27" si="19">SUM(-D26/D25)</f>
        <v>20.66748466257669</v>
      </c>
      <c r="E27" s="175">
        <f t="shared" si="19"/>
        <v>0.79765208110992558</v>
      </c>
      <c r="F27" s="175">
        <f t="shared" si="19"/>
        <v>0.14106870229007668</v>
      </c>
      <c r="G27" s="175">
        <f t="shared" si="19"/>
        <v>0.12461538461538541</v>
      </c>
      <c r="H27" s="175">
        <f t="shared" si="19"/>
        <v>0.88266666666666804</v>
      </c>
      <c r="I27" s="175">
        <f t="shared" si="19"/>
        <v>1.882666666666668</v>
      </c>
      <c r="J27" s="175">
        <f t="shared" si="19"/>
        <v>0.76484848484848555</v>
      </c>
      <c r="K27" s="175">
        <f t="shared" si="19"/>
        <v>0.21333333333333382</v>
      </c>
      <c r="L27" s="175">
        <f t="shared" si="19"/>
        <v>0.30117647058823593</v>
      </c>
      <c r="M27" s="175">
        <f t="shared" si="19"/>
        <v>0.52224454000000109</v>
      </c>
      <c r="N27" s="157">
        <v>21</v>
      </c>
      <c r="O27" s="174" t="s">
        <v>157</v>
      </c>
      <c r="P27" s="175">
        <f t="shared" si="19"/>
        <v>0.52224899098039324</v>
      </c>
      <c r="Q27" s="175">
        <f t="shared" si="19"/>
        <v>0.52225335468666023</v>
      </c>
      <c r="R27" s="175">
        <f t="shared" si="19"/>
        <v>0.5222576328300591</v>
      </c>
      <c r="S27" s="175">
        <f t="shared" si="19"/>
        <v>0.52226182708829327</v>
      </c>
      <c r="T27" s="175">
        <f t="shared" si="19"/>
        <v>0.52226593910616959</v>
      </c>
      <c r="U27" s="175">
        <f t="shared" si="19"/>
        <v>0.52226997049624491</v>
      </c>
      <c r="V27" s="175">
        <f t="shared" si="19"/>
        <v>0.52227392283945595</v>
      </c>
      <c r="W27" s="175">
        <f t="shared" si="19"/>
        <v>0.52227779768574101</v>
      </c>
      <c r="X27" s="175">
        <f t="shared" si="19"/>
        <v>0.52228159655464812</v>
      </c>
      <c r="Y27" s="175">
        <f t="shared" si="19"/>
        <v>0.52228532093592939</v>
      </c>
      <c r="Z27" s="175">
        <f t="shared" si="19"/>
        <v>0.52228897229012716</v>
      </c>
      <c r="AA27" s="157">
        <v>21</v>
      </c>
      <c r="AB27" s="174" t="s">
        <v>157</v>
      </c>
      <c r="AC27" s="175">
        <f t="shared" si="19"/>
        <v>0.52229255204914427</v>
      </c>
      <c r="AD27" s="175">
        <f t="shared" si="19"/>
        <v>0.52229606161680808</v>
      </c>
      <c r="AE27" s="175">
        <f t="shared" si="19"/>
        <v>0.52229950236941969</v>
      </c>
      <c r="AF27" s="175">
        <f t="shared" si="19"/>
        <v>0.52230287565629396</v>
      </c>
      <c r="AG27" s="175">
        <f t="shared" si="19"/>
        <v>0.52230618280028807</v>
      </c>
      <c r="AH27" s="175">
        <f t="shared" si="19"/>
        <v>0.52230942509832179</v>
      </c>
      <c r="AI27" s="130"/>
    </row>
    <row r="28" spans="1:35" s="135" customFormat="1" ht="15">
      <c r="A28" s="142"/>
      <c r="B28" s="132" t="s">
        <v>151</v>
      </c>
      <c r="C28" s="163"/>
      <c r="D28" s="163"/>
      <c r="E28" s="163"/>
      <c r="F28" s="163"/>
      <c r="G28" s="163"/>
      <c r="H28" s="158"/>
      <c r="I28" s="158"/>
      <c r="J28" s="158"/>
      <c r="K28" s="158"/>
      <c r="L28" s="158"/>
      <c r="M28" s="158"/>
      <c r="N28" s="142"/>
      <c r="O28" s="132" t="s">
        <v>151</v>
      </c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42"/>
      <c r="AB28" s="132" t="s">
        <v>151</v>
      </c>
      <c r="AC28" s="158"/>
      <c r="AD28" s="158"/>
      <c r="AE28" s="158"/>
      <c r="AF28" s="158"/>
      <c r="AG28" s="158"/>
      <c r="AH28" s="158"/>
      <c r="AI28" s="130"/>
    </row>
    <row r="29" spans="1:35" s="135" customFormat="1" ht="15">
      <c r="A29" s="142">
        <v>22</v>
      </c>
      <c r="B29" s="144" t="s">
        <v>152</v>
      </c>
      <c r="C29" s="146">
        <v>0.5</v>
      </c>
      <c r="D29" s="146">
        <v>0.5</v>
      </c>
      <c r="E29" s="146">
        <v>0</v>
      </c>
      <c r="F29" s="146">
        <f ca="1">'Income&amp;Expend act_forec_Nominal'!P54/1000000</f>
        <v>0.88235044652000261</v>
      </c>
      <c r="G29" s="146">
        <f ca="1">'Income&amp;Expend act_forec_Nominal'!Q54/1000000</f>
        <v>0</v>
      </c>
      <c r="H29" s="146">
        <f ca="1">'Income&amp;Expend act_forec_Nominal'!R54/1000000</f>
        <v>0</v>
      </c>
      <c r="I29" s="146">
        <f ca="1">'Income&amp;Expend act_forec_Nominal'!S54/1000000</f>
        <v>0.84622724775595615</v>
      </c>
      <c r="J29" s="146">
        <f ca="1">'Income&amp;Expend act_forec_Nominal'!T54/1000000</f>
        <v>0.75258237364895708</v>
      </c>
      <c r="K29" s="146">
        <f ca="1">'Income&amp;Expend act_forec_Nominal'!U54/1000000</f>
        <v>0.91875841676770753</v>
      </c>
      <c r="L29" s="146">
        <f ca="1">'Income&amp;Expend act_forec_Nominal'!V54/1000000</f>
        <v>1.3079387436168359</v>
      </c>
      <c r="M29" s="146">
        <f ca="1">'Income&amp;Expend act_forec_Nominal'!W54/1000000</f>
        <v>3.1878642874071179</v>
      </c>
      <c r="N29" s="142">
        <v>22</v>
      </c>
      <c r="O29" s="144" t="s">
        <v>152</v>
      </c>
      <c r="P29" s="146">
        <f ca="1">'Income&amp;Expend act_forec_Nominal'!X54/1000000</f>
        <v>3.747759307445683</v>
      </c>
      <c r="Q29" s="146">
        <f ca="1">'Income&amp;Expend act_forec_Nominal'!Y54/1000000</f>
        <v>4.3640891098756303</v>
      </c>
      <c r="R29" s="146">
        <f ca="1">'Income&amp;Expend act_forec_Nominal'!Z54/1000000</f>
        <v>5.026918063371923</v>
      </c>
      <c r="S29" s="146">
        <f ca="1">'Income&amp;Expend act_forec_Nominal'!AA54/1000000</f>
        <v>5.736229188446071</v>
      </c>
      <c r="T29" s="146">
        <f ca="1">'Income&amp;Expend act_forec_Nominal'!AB54/1000000</f>
        <v>6.4946865856262574</v>
      </c>
      <c r="U29" s="146">
        <f ca="1">'Income&amp;Expend act_forec_Nominal'!AC54/1000000</f>
        <v>7.3050935390275251</v>
      </c>
      <c r="V29" s="146">
        <f ca="1">'Income&amp;Expend act_forec_Nominal'!AD54/1000000</f>
        <v>8.1703994228452075</v>
      </c>
      <c r="W29" s="146">
        <f ca="1">'Income&amp;Expend act_forec_Nominal'!AE54/1000000</f>
        <v>9.0937069398552186</v>
      </c>
      <c r="X29" s="146">
        <f ca="1">'Income&amp;Expend act_forec_Nominal'!AF54/1000000</f>
        <v>10.078279707550976</v>
      </c>
      <c r="Y29" s="146">
        <f ca="1">'Income&amp;Expend act_forec_Nominal'!AG54/1000000</f>
        <v>11.127550208271661</v>
      </c>
      <c r="Z29" s="146">
        <f ca="1">'Income&amp;Expend act_forec_Nominal'!AH54/1000000</f>
        <v>12.245128120435327</v>
      </c>
      <c r="AA29" s="142">
        <v>22</v>
      </c>
      <c r="AB29" s="144" t="s">
        <v>152</v>
      </c>
      <c r="AC29" s="146">
        <f ca="1">'Income&amp;Expend act_forec_Nominal'!AI54/1000000</f>
        <v>13.434809048783393</v>
      </c>
      <c r="AD29" s="146">
        <f ca="1">'Income&amp;Expend act_forec_Nominal'!AJ54/1000000</f>
        <v>14.700583672372755</v>
      </c>
      <c r="AE29" s="146">
        <f ca="1">'Income&amp;Expend act_forec_Nominal'!AK54/1000000</f>
        <v>16.046647329919615</v>
      </c>
      <c r="AF29" s="146">
        <f ca="1">'Income&amp;Expend act_forec_Nominal'!AL54/1000000</f>
        <v>17.477410063006545</v>
      </c>
      <c r="AG29" s="146">
        <f ca="1">'Income&amp;Expend act_forec_Nominal'!AM54/1000000</f>
        <v>18.997507138613333</v>
      </c>
      <c r="AH29" s="146">
        <f ca="1">'Income&amp;Expend act_forec_Nominal'!AN54/1000000</f>
        <v>9.6852908577163301</v>
      </c>
      <c r="AI29" s="130"/>
    </row>
    <row r="30" spans="1:35" s="135" customFormat="1" ht="15">
      <c r="A30" s="142">
        <v>23</v>
      </c>
      <c r="B30" s="144" t="s">
        <v>153</v>
      </c>
      <c r="C30" s="146">
        <v>0</v>
      </c>
      <c r="D30" s="146">
        <v>150</v>
      </c>
      <c r="E30" s="146">
        <v>0</v>
      </c>
      <c r="F30" s="146">
        <v>0</v>
      </c>
      <c r="G30" s="146">
        <v>0</v>
      </c>
      <c r="H30" s="146">
        <v>0</v>
      </c>
      <c r="I30" s="146">
        <v>0</v>
      </c>
      <c r="J30" s="146">
        <v>0</v>
      </c>
      <c r="K30" s="146">
        <v>0</v>
      </c>
      <c r="L30" s="146">
        <v>0</v>
      </c>
      <c r="M30" s="146">
        <v>0</v>
      </c>
      <c r="N30" s="142">
        <v>23</v>
      </c>
      <c r="O30" s="144" t="s">
        <v>153</v>
      </c>
      <c r="P30" s="146">
        <v>0</v>
      </c>
      <c r="Q30" s="146">
        <v>0</v>
      </c>
      <c r="R30" s="146">
        <v>0</v>
      </c>
      <c r="S30" s="146">
        <v>0</v>
      </c>
      <c r="T30" s="146">
        <v>0</v>
      </c>
      <c r="U30" s="146">
        <v>0</v>
      </c>
      <c r="V30" s="146">
        <v>0</v>
      </c>
      <c r="W30" s="146">
        <v>0</v>
      </c>
      <c r="X30" s="146">
        <v>0</v>
      </c>
      <c r="Y30" s="146">
        <v>0</v>
      </c>
      <c r="Z30" s="146">
        <v>0</v>
      </c>
      <c r="AA30" s="142">
        <v>23</v>
      </c>
      <c r="AB30" s="144" t="s">
        <v>153</v>
      </c>
      <c r="AC30" s="146">
        <v>0</v>
      </c>
      <c r="AD30" s="146">
        <v>0</v>
      </c>
      <c r="AE30" s="146">
        <v>0</v>
      </c>
      <c r="AF30" s="146">
        <v>0</v>
      </c>
      <c r="AG30" s="146">
        <v>0</v>
      </c>
      <c r="AH30" s="146">
        <v>0</v>
      </c>
      <c r="AI30" s="130"/>
    </row>
    <row r="31" spans="1:35" s="135" customFormat="1" ht="15">
      <c r="A31" s="142">
        <v>24</v>
      </c>
      <c r="B31" s="154" t="s">
        <v>150</v>
      </c>
      <c r="C31" s="156">
        <v>332.12799999999999</v>
      </c>
      <c r="D31" s="156">
        <f>SUM(C31-D29-D30)</f>
        <v>181.62799999999999</v>
      </c>
      <c r="E31" s="156">
        <f t="shared" ref="E31:J31" si="20">SUM(D31-E29)</f>
        <v>181.62799999999999</v>
      </c>
      <c r="F31" s="156">
        <f t="shared" si="20"/>
        <v>180.74564955347998</v>
      </c>
      <c r="G31" s="156">
        <f t="shared" si="20"/>
        <v>180.74564955347998</v>
      </c>
      <c r="H31" s="156">
        <f t="shared" si="20"/>
        <v>180.74564955347998</v>
      </c>
      <c r="I31" s="156">
        <f t="shared" si="20"/>
        <v>179.89942230572402</v>
      </c>
      <c r="J31" s="156">
        <f t="shared" si="20"/>
        <v>179.14683993207507</v>
      </c>
      <c r="K31" s="156">
        <f>SUM(J31-K29)</f>
        <v>178.22808151530737</v>
      </c>
      <c r="L31" s="156">
        <f>SUM(K31-L29)</f>
        <v>176.92014277169054</v>
      </c>
      <c r="M31" s="156">
        <f>SUM(L31-M29)</f>
        <v>173.73227848428343</v>
      </c>
      <c r="N31" s="142">
        <v>24</v>
      </c>
      <c r="O31" s="154" t="s">
        <v>150</v>
      </c>
      <c r="P31" s="156">
        <f>SUM(M31-P29)</f>
        <v>169.98451917683775</v>
      </c>
      <c r="Q31" s="156">
        <f t="shared" ref="Q31:W31" si="21">SUM(P31-Q29)</f>
        <v>165.62043006696211</v>
      </c>
      <c r="R31" s="156">
        <f t="shared" si="21"/>
        <v>160.59351200359021</v>
      </c>
      <c r="S31" s="156">
        <f t="shared" si="21"/>
        <v>154.85728281514415</v>
      </c>
      <c r="T31" s="156">
        <f t="shared" si="21"/>
        <v>148.36259622951789</v>
      </c>
      <c r="U31" s="156">
        <f t="shared" si="21"/>
        <v>141.05750269049037</v>
      </c>
      <c r="V31" s="156">
        <f t="shared" si="21"/>
        <v>132.88710326764516</v>
      </c>
      <c r="W31" s="156">
        <f t="shared" si="21"/>
        <v>123.79339632778994</v>
      </c>
      <c r="X31" s="156">
        <f>SUM(W31-X29)</f>
        <v>113.71511662023896</v>
      </c>
      <c r="Y31" s="156">
        <f>SUM(X31-Y29)</f>
        <v>102.5875664119673</v>
      </c>
      <c r="Z31" s="156">
        <f t="shared" ref="Z31:AH31" si="22">SUM(Y31-Z29)</f>
        <v>90.342438291531977</v>
      </c>
      <c r="AA31" s="142">
        <v>24</v>
      </c>
      <c r="AB31" s="154" t="s">
        <v>150</v>
      </c>
      <c r="AC31" s="156">
        <f>SUM(Z31-AC29)</f>
        <v>76.907629242748584</v>
      </c>
      <c r="AD31" s="156">
        <f>SUM(AC31-AD29)</f>
        <v>62.207045570375826</v>
      </c>
      <c r="AE31" s="156">
        <f t="shared" si="22"/>
        <v>46.16039824045621</v>
      </c>
      <c r="AF31" s="156">
        <f t="shared" si="22"/>
        <v>28.682988177449666</v>
      </c>
      <c r="AG31" s="156">
        <f t="shared" si="22"/>
        <v>9.6854810388363326</v>
      </c>
      <c r="AH31" s="156">
        <f t="shared" si="22"/>
        <v>1.901811200024639E-4</v>
      </c>
      <c r="AI31" s="130"/>
    </row>
    <row r="32" spans="1:35" s="135" customFormat="1" ht="15">
      <c r="A32" s="16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4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4"/>
      <c r="AB32" s="165"/>
      <c r="AC32" s="165"/>
      <c r="AD32" s="165"/>
      <c r="AE32" s="165"/>
      <c r="AF32" s="165"/>
      <c r="AG32" s="165"/>
      <c r="AH32" s="165"/>
      <c r="AI32" s="130"/>
    </row>
    <row r="33" spans="1:28" ht="15">
      <c r="A33" s="166"/>
      <c r="B33" s="167">
        <v>40956</v>
      </c>
      <c r="AA33" s="177"/>
      <c r="AB33" s="178"/>
    </row>
    <row r="34" spans="1:28">
      <c r="A34" s="166"/>
    </row>
    <row r="35" spans="1:28">
      <c r="A35" s="166"/>
    </row>
    <row r="36" spans="1:28">
      <c r="A36" s="166"/>
    </row>
    <row r="37" spans="1:28">
      <c r="A37" s="166"/>
    </row>
    <row r="38" spans="1:28">
      <c r="A38" s="166"/>
    </row>
    <row r="39" spans="1:28">
      <c r="A39" s="166"/>
    </row>
    <row r="40" spans="1:28">
      <c r="A40" s="166"/>
    </row>
    <row r="41" spans="1:28">
      <c r="A41" s="166"/>
      <c r="AB41" s="176"/>
    </row>
    <row r="42" spans="1:28">
      <c r="A42" s="166"/>
    </row>
    <row r="43" spans="1:28">
      <c r="A43" s="166"/>
    </row>
    <row r="44" spans="1:28">
      <c r="A44" s="166"/>
    </row>
    <row r="45" spans="1:28">
      <c r="A45" s="166"/>
    </row>
    <row r="46" spans="1:28">
      <c r="A46" s="166"/>
    </row>
    <row r="47" spans="1:28">
      <c r="A47" s="166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scale="94" fitToWidth="3" orientation="landscape" r:id="rId1"/>
  <headerFooter>
    <oddHeader>&amp;F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Income&amp;Expend act_forec_Nominal</vt:lpstr>
      <vt:lpstr>Summary</vt:lpstr>
      <vt:lpstr>'Income&amp;Expend act_forec_Nominal'!Maxmin</vt:lpstr>
      <vt:lpstr>'Income&amp;Expend act_forec_Nominal'!Print_Titles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HUMBER BRIDGE REVIEW - FINANCIAL IMPLICATIONS - CENTRAL CASE V18a2 DETAILED ANALYSIS  </dc:title>
  <dc:subject>HUMBER BRIDGE REVIEW - FINANCIAL IMPLICATIONS - CENTRAL CASE V18a2 DETAILED ANALYSIS  </dc:subject>
  <dc:creator>Department for Transport  </dc:creator>
  <cp:lastModifiedBy>HWARD</cp:lastModifiedBy>
  <cp:lastPrinted>2012-02-17T16:22:30Z</cp:lastPrinted>
  <dcterms:created xsi:type="dcterms:W3CDTF">2012-02-14T18:12:42Z</dcterms:created>
  <dcterms:modified xsi:type="dcterms:W3CDTF">2012-04-18T16:41:10Z</dcterms:modified>
</cp:coreProperties>
</file>