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KiCost!$J$5:$O$14</definedName>
    <definedName name="global_part_data">KiCost!$A$5:$I$14</definedName>
    <definedName name="mouser_part_data">KiCost!$P$5:$U$14</definedName>
    <definedName name="newark_part_data">KiCost!$V$5:$AA$14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<sst xmlns="http://schemas.openxmlformats.org/spreadsheetml/2006/main" count="62" uniqueCount="47">
  <si>
    <t>Global Part Info</t>
  </si>
  <si>
    <t>Desc</t>
  </si>
  <si>
    <t>Unit$</t>
  </si>
  <si>
    <t>Footprint</t>
  </si>
  <si>
    <t>Manf#</t>
  </si>
  <si>
    <t>Qty</t>
  </si>
  <si>
    <t>Value</t>
  </si>
  <si>
    <t>Ext$</t>
  </si>
  <si>
    <t>Manf</t>
  </si>
  <si>
    <t>Refs</t>
  </si>
  <si>
    <t>R1,R2</t>
  </si>
  <si>
    <t>27</t>
  </si>
  <si>
    <t>Resistors_SMD:R_0603_HandSoldering</t>
  </si>
  <si>
    <t>P1</t>
  </si>
  <si>
    <t>USB_OTG</t>
  </si>
  <si>
    <t>Connect:USB_Micro-B</t>
  </si>
  <si>
    <t>L1</t>
  </si>
  <si>
    <t>40 Ohm Ferrite Bead</t>
  </si>
  <si>
    <t>Capacitors_SMD:C_0805_HandSoldering</t>
  </si>
  <si>
    <t>MI0805K400R-10</t>
  </si>
  <si>
    <t>U1</t>
  </si>
  <si>
    <t>FT230XS</t>
  </si>
  <si>
    <t>Housings_SSOP:SSOP-16_3.9x4.9mm_Pitch0.635mm</t>
  </si>
  <si>
    <t>P2-P4</t>
  </si>
  <si>
    <t>CONN_01X08</t>
  </si>
  <si>
    <t>Socket_Strips:Socket_Strip_Straight_1x08</t>
  </si>
  <si>
    <t>C2,C4</t>
  </si>
  <si>
    <t>47 pF</t>
  </si>
  <si>
    <t>Capacitors_SMD:C_0603_HandSoldering</t>
  </si>
  <si>
    <t>IC1</t>
  </si>
  <si>
    <t>ATMEGA328P-A</t>
  </si>
  <si>
    <t>Housings_QFP:TQFP-32_7x7mm_Pitch0.8mm</t>
  </si>
  <si>
    <t>ATMEGA328P-ANR</t>
  </si>
  <si>
    <t>C1,C3,C5,C6</t>
  </si>
  <si>
    <t>0.1 uF</t>
  </si>
  <si>
    <t>Board Qty:</t>
  </si>
  <si>
    <t>Total Cost:</t>
  </si>
  <si>
    <t>Unit Cost:</t>
  </si>
  <si>
    <t>Digi-Key</t>
  </si>
  <si>
    <t>Purch</t>
  </si>
  <si>
    <t>Avail</t>
  </si>
  <si>
    <t>Doc</t>
  </si>
  <si>
    <t>Cat#</t>
  </si>
  <si>
    <t>Mouser</t>
  </si>
  <si>
    <t>875-MI0805K400R-10</t>
  </si>
  <si>
    <t>Link</t>
  </si>
  <si>
    <t>Newark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</si>
</sst>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user.com/Search/Refine.aspx?Keyword=MI0805K400R-10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35</v>
      </c>
      <c r="I1" s="2">
        <v>100</v>
      </c>
    </row>
    <row r="2" spans="1:27">
      <c r="H2" s="3" t="s">
        <v>36</v>
      </c>
      <c r="I2" s="4">
        <f>sum(I7:I14)</f>
        <v>0</v>
      </c>
      <c r="M2" s="4">
        <f>sum(M7:M14)</f>
        <v>0</v>
      </c>
      <c r="S2" s="4">
        <f>sum(S7:S14)</f>
        <v>0</v>
      </c>
      <c r="Y2" s="4">
        <f>sum(Y7:Y14)</f>
        <v>0</v>
      </c>
    </row>
    <row r="3" spans="1:27">
      <c r="H3" s="3" t="s">
        <v>37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38</v>
      </c>
      <c r="K5" s="7"/>
      <c r="L5" s="7"/>
      <c r="M5" s="7"/>
      <c r="N5" s="7"/>
      <c r="O5" s="7"/>
      <c r="P5" s="8" t="s">
        <v>43</v>
      </c>
      <c r="Q5" s="8"/>
      <c r="R5" s="8"/>
      <c r="S5" s="8"/>
      <c r="T5" s="8"/>
      <c r="U5" s="8"/>
      <c r="V5" s="9" t="s">
        <v>46</v>
      </c>
      <c r="W5" s="9"/>
      <c r="X5" s="9"/>
      <c r="Y5" s="9"/>
      <c r="Z5" s="9"/>
      <c r="AA5" s="9"/>
    </row>
    <row r="6" spans="1:27">
      <c r="A6" s="10" t="s">
        <v>9</v>
      </c>
      <c r="B6" s="10" t="s">
        <v>6</v>
      </c>
      <c r="C6" s="10" t="s">
        <v>1</v>
      </c>
      <c r="D6" s="10" t="s">
        <v>3</v>
      </c>
      <c r="E6" s="10" t="s">
        <v>8</v>
      </c>
      <c r="F6" s="10" t="s">
        <v>4</v>
      </c>
      <c r="G6" s="10" t="s">
        <v>5</v>
      </c>
      <c r="H6" s="10" t="s">
        <v>2</v>
      </c>
      <c r="I6" s="10" t="s">
        <v>7</v>
      </c>
      <c r="J6" s="10" t="s">
        <v>40</v>
      </c>
      <c r="K6" s="10" t="s">
        <v>39</v>
      </c>
      <c r="L6" s="10" t="s">
        <v>2</v>
      </c>
      <c r="M6" s="10" t="s">
        <v>7</v>
      </c>
      <c r="N6" s="10" t="s">
        <v>42</v>
      </c>
      <c r="O6" s="10" t="s">
        <v>41</v>
      </c>
      <c r="P6" s="10" t="s">
        <v>40</v>
      </c>
      <c r="Q6" s="10" t="s">
        <v>39</v>
      </c>
      <c r="R6" s="10" t="s">
        <v>2</v>
      </c>
      <c r="S6" s="10" t="s">
        <v>7</v>
      </c>
      <c r="T6" s="10" t="s">
        <v>42</v>
      </c>
      <c r="U6" s="10" t="s">
        <v>41</v>
      </c>
      <c r="V6" s="10" t="s">
        <v>40</v>
      </c>
      <c r="W6" s="10" t="s">
        <v>39</v>
      </c>
      <c r="X6" s="10" t="s">
        <v>2</v>
      </c>
      <c r="Y6" s="10" t="s">
        <v>7</v>
      </c>
      <c r="Z6" s="10" t="s">
        <v>42</v>
      </c>
      <c r="AA6" s="10" t="s">
        <v>41</v>
      </c>
    </row>
    <row r="7" spans="1:27">
      <c r="A7" t="s">
        <v>10</v>
      </c>
      <c r="B7" t="s">
        <v>11</v>
      </c>
      <c r="D7" t="s">
        <v>12</v>
      </c>
      <c r="G7">
        <f>BoardQty*2</f>
        <v>0</v>
      </c>
      <c r="H7" s="11">
        <f>MINA(INDIRECT(ADDRESS(ROW(),COLUMN(newark_part_data)+2)),INDIRECT(ADDRESS(ROW(),COLUMN(mouser_part_data)+2)),INDIRECT(ADDRESS(ROW(),COLUMN(digikey_part_data)+2)))</f>
        <v>0</v>
      </c>
      <c r="I7" s="11">
        <f>iferror(G7*H7,"")</f>
        <v>0</v>
      </c>
    </row>
    <row r="8" spans="1:27">
      <c r="A8" t="s">
        <v>13</v>
      </c>
      <c r="B8" t="s">
        <v>14</v>
      </c>
      <c r="D8" t="s">
        <v>15</v>
      </c>
      <c r="G8">
        <f>BoardQty*1</f>
        <v>0</v>
      </c>
      <c r="H8" s="11">
        <f>MINA(INDIRECT(ADDRESS(ROW(),COLUMN(newark_part_data)+2)),INDIRECT(ADDRESS(ROW(),COLUMN(mouser_part_data)+2)),INDIRECT(ADDRESS(ROW(),COLUMN(digikey_part_data)+2)))</f>
        <v>0</v>
      </c>
      <c r="I8" s="11">
        <f>iferror(G8*H8,"")</f>
        <v>0</v>
      </c>
    </row>
    <row r="9" spans="1:27">
      <c r="A9" t="s">
        <v>16</v>
      </c>
      <c r="B9" t="s">
        <v>17</v>
      </c>
      <c r="D9" t="s">
        <v>18</v>
      </c>
      <c r="F9" t="s">
        <v>19</v>
      </c>
      <c r="G9">
        <f>BoardQty*1</f>
        <v>0</v>
      </c>
      <c r="H9" s="11">
        <f>MINA(INDIRECT(ADDRESS(ROW(),COLUMN(newark_part_data)+2)),INDIRECT(ADDRESS(ROW(),COLUMN(mouser_part_data)+2)),INDIRECT(ADDRESS(ROW(),COLUMN(digikey_part_data)+2)))</f>
        <v>0</v>
      </c>
      <c r="I9" s="11">
        <f>iferror(G9*H9,"")</f>
        <v>0</v>
      </c>
      <c r="P9">
        <v>0</v>
      </c>
      <c r="R9" s="11">
        <f>iferror(lookup(if(Q9="",G9,Q9),{0,1,10,100,1000,4000,8000,24000},{0.0,0.099,0.066,0.033,0.028,0.02,0.019,0.017}),"")</f>
        <v>0</v>
      </c>
      <c r="S9" s="11">
        <f>iferror(if(Q9="",G9,Q9)*R9,"")</f>
        <v>0</v>
      </c>
      <c r="T9" t="s">
        <v>44</v>
      </c>
      <c r="U9" s="12" t="s">
        <v>45</v>
      </c>
    </row>
    <row r="10" spans="1:27">
      <c r="A10" t="s">
        <v>20</v>
      </c>
      <c r="B10" t="s">
        <v>21</v>
      </c>
      <c r="D10" t="s">
        <v>22</v>
      </c>
      <c r="G10">
        <f>BoardQty*1</f>
        <v>0</v>
      </c>
      <c r="H10" s="11">
        <f>MINA(INDIRECT(ADDRESS(ROW(),COLUMN(newark_part_data)+2)),INDIRECT(ADDRESS(ROW(),COLUMN(mouser_part_data)+2)),INDIRECT(ADDRESS(ROW(),COLUMN(digikey_part_data)+2)))</f>
        <v>0</v>
      </c>
      <c r="I10" s="11">
        <f>iferror(G10*H10,"")</f>
        <v>0</v>
      </c>
    </row>
    <row r="11" spans="1:27">
      <c r="A11" t="s">
        <v>23</v>
      </c>
      <c r="B11" t="s">
        <v>24</v>
      </c>
      <c r="D11" t="s">
        <v>25</v>
      </c>
      <c r="G11">
        <f>BoardQty*3</f>
        <v>0</v>
      </c>
      <c r="H11" s="11">
        <f>MINA(INDIRECT(ADDRESS(ROW(),COLUMN(newark_part_data)+2)),INDIRECT(ADDRESS(ROW(),COLUMN(mouser_part_data)+2)),INDIRECT(ADDRESS(ROW(),COLUMN(digikey_part_data)+2)))</f>
        <v>0</v>
      </c>
      <c r="I11" s="11">
        <f>iferror(G11*H11,"")</f>
        <v>0</v>
      </c>
    </row>
    <row r="12" spans="1:27">
      <c r="A12" t="s">
        <v>26</v>
      </c>
      <c r="B12" t="s">
        <v>27</v>
      </c>
      <c r="D12" t="s">
        <v>28</v>
      </c>
      <c r="G12">
        <f>BoardQty*2</f>
        <v>0</v>
      </c>
      <c r="H12" s="11">
        <f>MINA(INDIRECT(ADDRESS(ROW(),COLUMN(newark_part_data)+2)),INDIRECT(ADDRESS(ROW(),COLUMN(mouser_part_data)+2)),INDIRECT(ADDRESS(ROW(),COLUMN(digikey_part_data)+2)))</f>
        <v>0</v>
      </c>
      <c r="I12" s="11">
        <f>iferror(G12*H12,"")</f>
        <v>0</v>
      </c>
    </row>
    <row r="13" spans="1:27">
      <c r="A13" t="s">
        <v>29</v>
      </c>
      <c r="B13" t="s">
        <v>30</v>
      </c>
      <c r="D13" t="s">
        <v>31</v>
      </c>
      <c r="F13" t="s">
        <v>32</v>
      </c>
      <c r="G13">
        <f>BoardQty*1</f>
        <v>0</v>
      </c>
      <c r="H13" s="11">
        <f>MINA(INDIRECT(ADDRESS(ROW(),COLUMN(newark_part_data)+2)),INDIRECT(ADDRESS(ROW(),COLUMN(mouser_part_data)+2)),INDIRECT(ADDRESS(ROW(),COLUMN(digikey_part_data)+2)))</f>
        <v>0</v>
      </c>
      <c r="I13" s="11">
        <f>iferror(G13*H13,"")</f>
        <v>0</v>
      </c>
    </row>
    <row r="14" spans="1:27">
      <c r="A14" t="s">
        <v>33</v>
      </c>
      <c r="B14" t="s">
        <v>34</v>
      </c>
      <c r="D14" t="s">
        <v>28</v>
      </c>
      <c r="G14">
        <f>BoardQty*4</f>
        <v>0</v>
      </c>
      <c r="H14" s="11">
        <f>MINA(INDIRECT(ADDRESS(ROW(),COLUMN(newark_part_data)+2)),INDIRECT(ADDRESS(ROW(),COLUMN(mouser_part_data)+2)),INDIRECT(ADDRESS(ROW(),COLUMN(digikey_part_data)+2)))</f>
        <v>0</v>
      </c>
      <c r="I14" s="11">
        <f>iferror(G14*H14,"")</f>
        <v>0</v>
      </c>
    </row>
    <row r="16" spans="1:27">
      <c r="K16">
        <f t="array" ref="K16">IFERROR(CONCATENATE(TEXT(INDEX($K$7:$K$14,SMALL(IF($N$7:$N$14&lt;&gt;"",IF($K$7:$K$14&lt;&gt;"",ROW($K$7:$K$14)-MIN(ROW($K$7:$K$14))+1,""),""),ROW()-ROW(A$16)+1)),"##0"),","),"")</f>
        <v>0</v>
      </c>
      <c r="L16">
        <f t="array" ref="L16">IFERROR(CONCATENATE((INDEX($N$7:$N$14,SMALL(IF($N$7:$N$14&lt;&gt;"",IF($K$7:$K$14&lt;&gt;"",ROW($K$7:$K$14)-MIN(ROW($K$7:$K$14))+1,""),""),ROW()-ROW(A$16)+1))),","),"")</f>
        <v>0</v>
      </c>
      <c r="M16">
        <f t="array" ref="M16">IFERROR(CONCATENATE((INDEX($A$7:$A$14,SMALL(IF($N$7:$N$14&lt;&gt;"",IF($K$7:$K$14&lt;&gt;"",ROW($K$7:$K$14)-MIN(ROW($K$7:$K$14))+1,""),""),ROW()-ROW(A$16)+1))),),"")</f>
        <v>0</v>
      </c>
      <c r="Q16">
        <f t="array" ref="Q16">IFERROR(CONCATENATE((INDEX($T$7:$T$14,SMALL(IF($T$7:$T$14&lt;&gt;"",IF($Q$7:$Q$14&lt;&gt;"",ROW($Q$7:$Q$14)-MIN(ROW($Q$7:$Q$14))+1,""),""),ROW()-ROW(A$16)+1)))," "),"")</f>
        <v>0</v>
      </c>
      <c r="R16">
        <f t="array" ref="R16">IFERROR(CONCATENATE(TEXT(INDEX($Q$7:$Q$14,SMALL(IF($T$7:$T$14&lt;&gt;"",IF($Q$7:$Q$14&lt;&gt;"",ROW($Q$7:$Q$14)-MIN(ROW($Q$7:$Q$14))+1,""),""),ROW()-ROW(A$16)+1)),"##0")," "),"")</f>
        <v>0</v>
      </c>
      <c r="S16">
        <f t="array" ref="S16">IFERROR(CONCATENATE((INDEX($A$7:$A$14,SMALL(IF($T$7:$T$14&lt;&gt;"",IF($Q$7:$Q$14&lt;&gt;"",ROW($Q$7:$Q$14)-MIN(ROW($Q$7:$Q$14))+1,""),""),ROW()-ROW(A$16)+1))),),"")</f>
        <v>0</v>
      </c>
      <c r="W16">
        <f t="array" ref="W16">IFERROR(CONCATENATE((INDEX($Z$7:$Z$14,SMALL(IF($Z$7:$Z$14&lt;&gt;"",IF($W$7:$W$14&lt;&gt;"",ROW($W$7:$W$14)-MIN(ROW($W$7:$W$14))+1,""),""),ROW()-ROW(A$16)+1))),","),"")</f>
        <v>0</v>
      </c>
      <c r="X16">
        <f t="array" ref="X16">IFERROR(CONCATENATE(TEXT(INDEX($W$7:$W$14,SMALL(IF($Z$7:$Z$14&lt;&gt;"",IF($W$7:$W$14&lt;&gt;"",ROW($W$7:$W$14)-MIN(ROW($W$7:$W$14))+1,""),""),ROW()-ROW(A$16)+1)),"##0"),","),"")</f>
        <v>0</v>
      </c>
      <c r="Y16">
        <f t="array" ref="Y16">IFERROR(CONCATENATE((INDEX($A$7:$A$14,SMALL(IF($Z$7:$Z$14&lt;&gt;"",IF($W$7:$W$14&lt;&gt;"",ROW($W$7:$W$14)-MIN(ROW($W$7:$W$14))+1,""),""),ROW()-ROW(A$16)+1))),),"")</f>
        <v>0</v>
      </c>
    </row>
    <row r="17" spans="11:25">
      <c r="K17">
        <f t="array" ref="K17">IFERROR(CONCATENATE(TEXT(INDEX($K$7:$K$14,SMALL(IF($N$7:$N$14&lt;&gt;"",IF($K$7:$K$14&lt;&gt;"",ROW($K$7:$K$14)-MIN(ROW($K$7:$K$14))+1,""),""),ROW()-ROW(A$16)+1)),"##0"),","),"")</f>
        <v>0</v>
      </c>
      <c r="L17">
        <f t="array" ref="L17">IFERROR(CONCATENATE((INDEX($N$7:$N$14,SMALL(IF($N$7:$N$14&lt;&gt;"",IF($K$7:$K$14&lt;&gt;"",ROW($K$7:$K$14)-MIN(ROW($K$7:$K$14))+1,""),""),ROW()-ROW(A$16)+1))),","),"")</f>
        <v>0</v>
      </c>
      <c r="M17">
        <f t="array" ref="M17">IFERROR(CONCATENATE((INDEX($A$7:$A$14,SMALL(IF($N$7:$N$14&lt;&gt;"",IF($K$7:$K$14&lt;&gt;"",ROW($K$7:$K$14)-MIN(ROW($K$7:$K$14))+1,""),""),ROW()-ROW(A$16)+1))),),"")</f>
        <v>0</v>
      </c>
      <c r="Q17">
        <f t="array" ref="Q17">IFERROR(CONCATENATE((INDEX($T$7:$T$14,SMALL(IF($T$7:$T$14&lt;&gt;"",IF($Q$7:$Q$14&lt;&gt;"",ROW($Q$7:$Q$14)-MIN(ROW($Q$7:$Q$14))+1,""),""),ROW()-ROW(A$16)+1)))," "),"")</f>
        <v>0</v>
      </c>
      <c r="R17">
        <f t="array" ref="R17">IFERROR(CONCATENATE(TEXT(INDEX($Q$7:$Q$14,SMALL(IF($T$7:$T$14&lt;&gt;"",IF($Q$7:$Q$14&lt;&gt;"",ROW($Q$7:$Q$14)-MIN(ROW($Q$7:$Q$14))+1,""),""),ROW()-ROW(A$16)+1)),"##0")," "),"")</f>
        <v>0</v>
      </c>
      <c r="S17">
        <f t="array" ref="S17">IFERROR(CONCATENATE((INDEX($A$7:$A$14,SMALL(IF($T$7:$T$14&lt;&gt;"",IF($Q$7:$Q$14&lt;&gt;"",ROW($Q$7:$Q$14)-MIN(ROW($Q$7:$Q$14))+1,""),""),ROW()-ROW(A$16)+1))),),"")</f>
        <v>0</v>
      </c>
      <c r="W17">
        <f t="array" ref="W17">IFERROR(CONCATENATE((INDEX($Z$7:$Z$14,SMALL(IF($Z$7:$Z$14&lt;&gt;"",IF($W$7:$W$14&lt;&gt;"",ROW($W$7:$W$14)-MIN(ROW($W$7:$W$14))+1,""),""),ROW()-ROW(A$16)+1))),","),"")</f>
        <v>0</v>
      </c>
      <c r="X17">
        <f t="array" ref="X17">IFERROR(CONCATENATE(TEXT(INDEX($W$7:$W$14,SMALL(IF($Z$7:$Z$14&lt;&gt;"",IF($W$7:$W$14&lt;&gt;"",ROW($W$7:$W$14)-MIN(ROW($W$7:$W$14))+1,""),""),ROW()-ROW(A$16)+1)),"##0"),","),"")</f>
        <v>0</v>
      </c>
      <c r="Y17">
        <f t="array" ref="Y17">IFERROR(CONCATENATE((INDEX($A$7:$A$14,SMALL(IF($Z$7:$Z$14&lt;&gt;"",IF($W$7:$W$14&lt;&gt;"",ROW($W$7:$W$14)-MIN(ROW($W$7:$W$14))+1,""),""),ROW()-ROW(A$16)+1))),),"")</f>
        <v>0</v>
      </c>
    </row>
    <row r="18" spans="11:25">
      <c r="K18">
        <f t="array" ref="K18">IFERROR(CONCATENATE(TEXT(INDEX($K$7:$K$14,SMALL(IF($N$7:$N$14&lt;&gt;"",IF($K$7:$K$14&lt;&gt;"",ROW($K$7:$K$14)-MIN(ROW($K$7:$K$14))+1,""),""),ROW()-ROW(A$16)+1)),"##0"),","),"")</f>
        <v>0</v>
      </c>
      <c r="L18">
        <f t="array" ref="L18">IFERROR(CONCATENATE((INDEX($N$7:$N$14,SMALL(IF($N$7:$N$14&lt;&gt;"",IF($K$7:$K$14&lt;&gt;"",ROW($K$7:$K$14)-MIN(ROW($K$7:$K$14))+1,""),""),ROW()-ROW(A$16)+1))),","),"")</f>
        <v>0</v>
      </c>
      <c r="M18">
        <f t="array" ref="M18">IFERROR(CONCATENATE((INDEX($A$7:$A$14,SMALL(IF($N$7:$N$14&lt;&gt;"",IF($K$7:$K$14&lt;&gt;"",ROW($K$7:$K$14)-MIN(ROW($K$7:$K$14))+1,""),""),ROW()-ROW(A$16)+1))),),"")</f>
        <v>0</v>
      </c>
      <c r="Q18">
        <f t="array" ref="Q18">IFERROR(CONCATENATE((INDEX($T$7:$T$14,SMALL(IF($T$7:$T$14&lt;&gt;"",IF($Q$7:$Q$14&lt;&gt;"",ROW($Q$7:$Q$14)-MIN(ROW($Q$7:$Q$14))+1,""),""),ROW()-ROW(A$16)+1)))," "),"")</f>
        <v>0</v>
      </c>
      <c r="R18">
        <f t="array" ref="R18">IFERROR(CONCATENATE(TEXT(INDEX($Q$7:$Q$14,SMALL(IF($T$7:$T$14&lt;&gt;"",IF($Q$7:$Q$14&lt;&gt;"",ROW($Q$7:$Q$14)-MIN(ROW($Q$7:$Q$14))+1,""),""),ROW()-ROW(A$16)+1)),"##0")," "),"")</f>
        <v>0</v>
      </c>
      <c r="S18">
        <f t="array" ref="S18">IFERROR(CONCATENATE((INDEX($A$7:$A$14,SMALL(IF($T$7:$T$14&lt;&gt;"",IF($Q$7:$Q$14&lt;&gt;"",ROW($Q$7:$Q$14)-MIN(ROW($Q$7:$Q$14))+1,""),""),ROW()-ROW(A$16)+1))),),"")</f>
        <v>0</v>
      </c>
      <c r="W18">
        <f t="array" ref="W18">IFERROR(CONCATENATE((INDEX($Z$7:$Z$14,SMALL(IF($Z$7:$Z$14&lt;&gt;"",IF($W$7:$W$14&lt;&gt;"",ROW($W$7:$W$14)-MIN(ROW($W$7:$W$14))+1,""),""),ROW()-ROW(A$16)+1))),","),"")</f>
        <v>0</v>
      </c>
      <c r="X18">
        <f t="array" ref="X18">IFERROR(CONCATENATE(TEXT(INDEX($W$7:$W$14,SMALL(IF($Z$7:$Z$14&lt;&gt;"",IF($W$7:$W$14&lt;&gt;"",ROW($W$7:$W$14)-MIN(ROW($W$7:$W$14))+1,""),""),ROW()-ROW(A$16)+1)),"##0"),","),"")</f>
        <v>0</v>
      </c>
      <c r="Y18">
        <f t="array" ref="Y18">IFERROR(CONCATENATE((INDEX($A$7:$A$14,SMALL(IF($Z$7:$Z$14&lt;&gt;"",IF($W$7:$W$14&lt;&gt;"",ROW($W$7:$W$14)-MIN(ROW($W$7:$W$14))+1,""),""),ROW()-ROW(A$16)+1))),),"")</f>
        <v>0</v>
      </c>
    </row>
    <row r="19" spans="11:25">
      <c r="K19">
        <f t="array" ref="K19">IFERROR(CONCATENATE(TEXT(INDEX($K$7:$K$14,SMALL(IF($N$7:$N$14&lt;&gt;"",IF($K$7:$K$14&lt;&gt;"",ROW($K$7:$K$14)-MIN(ROW($K$7:$K$14))+1,""),""),ROW()-ROW(A$16)+1)),"##0"),","),"")</f>
        <v>0</v>
      </c>
      <c r="L19">
        <f t="array" ref="L19">IFERROR(CONCATENATE((INDEX($N$7:$N$14,SMALL(IF($N$7:$N$14&lt;&gt;"",IF($K$7:$K$14&lt;&gt;"",ROW($K$7:$K$14)-MIN(ROW($K$7:$K$14))+1,""),""),ROW()-ROW(A$16)+1))),","),"")</f>
        <v>0</v>
      </c>
      <c r="M19">
        <f t="array" ref="M19">IFERROR(CONCATENATE((INDEX($A$7:$A$14,SMALL(IF($N$7:$N$14&lt;&gt;"",IF($K$7:$K$14&lt;&gt;"",ROW($K$7:$K$14)-MIN(ROW($K$7:$K$14))+1,""),""),ROW()-ROW(A$16)+1))),),"")</f>
        <v>0</v>
      </c>
      <c r="Q19">
        <f t="array" ref="Q19">IFERROR(CONCATENATE((INDEX($T$7:$T$14,SMALL(IF($T$7:$T$14&lt;&gt;"",IF($Q$7:$Q$14&lt;&gt;"",ROW($Q$7:$Q$14)-MIN(ROW($Q$7:$Q$14))+1,""),""),ROW()-ROW(A$16)+1)))," "),"")</f>
        <v>0</v>
      </c>
      <c r="R19">
        <f t="array" ref="R19">IFERROR(CONCATENATE(TEXT(INDEX($Q$7:$Q$14,SMALL(IF($T$7:$T$14&lt;&gt;"",IF($Q$7:$Q$14&lt;&gt;"",ROW($Q$7:$Q$14)-MIN(ROW($Q$7:$Q$14))+1,""),""),ROW()-ROW(A$16)+1)),"##0")," "),"")</f>
        <v>0</v>
      </c>
      <c r="S19">
        <f t="array" ref="S19">IFERROR(CONCATENATE((INDEX($A$7:$A$14,SMALL(IF($T$7:$T$14&lt;&gt;"",IF($Q$7:$Q$14&lt;&gt;"",ROW($Q$7:$Q$14)-MIN(ROW($Q$7:$Q$14))+1,""),""),ROW()-ROW(A$16)+1))),),"")</f>
        <v>0</v>
      </c>
      <c r="W19">
        <f t="array" ref="W19">IFERROR(CONCATENATE((INDEX($Z$7:$Z$14,SMALL(IF($Z$7:$Z$14&lt;&gt;"",IF($W$7:$W$14&lt;&gt;"",ROW($W$7:$W$14)-MIN(ROW($W$7:$W$14))+1,""),""),ROW()-ROW(A$16)+1))),","),"")</f>
        <v>0</v>
      </c>
      <c r="X19">
        <f t="array" ref="X19">IFERROR(CONCATENATE(TEXT(INDEX($W$7:$W$14,SMALL(IF($Z$7:$Z$14&lt;&gt;"",IF($W$7:$W$14&lt;&gt;"",ROW($W$7:$W$14)-MIN(ROW($W$7:$W$14))+1,""),""),ROW()-ROW(A$16)+1)),"##0"),","),"")</f>
        <v>0</v>
      </c>
      <c r="Y19">
        <f t="array" ref="Y19">IFERROR(CONCATENATE((INDEX($A$7:$A$14,SMALL(IF($Z$7:$Z$14&lt;&gt;"",IF($W$7:$W$14&lt;&gt;"",ROW($W$7:$W$14)-MIN(ROW($W$7:$W$14))+1,""),""),ROW()-ROW(A$16)+1))),),"")</f>
        <v>0</v>
      </c>
    </row>
    <row r="20" spans="11:25">
      <c r="K20">
        <f t="array" ref="K20">IFERROR(CONCATENATE(TEXT(INDEX($K$7:$K$14,SMALL(IF($N$7:$N$14&lt;&gt;"",IF($K$7:$K$14&lt;&gt;"",ROW($K$7:$K$14)-MIN(ROW($K$7:$K$14))+1,""),""),ROW()-ROW(A$16)+1)),"##0"),","),"")</f>
        <v>0</v>
      </c>
      <c r="L20">
        <f t="array" ref="L20">IFERROR(CONCATENATE((INDEX($N$7:$N$14,SMALL(IF($N$7:$N$14&lt;&gt;"",IF($K$7:$K$14&lt;&gt;"",ROW($K$7:$K$14)-MIN(ROW($K$7:$K$14))+1,""),""),ROW()-ROW(A$16)+1))),","),"")</f>
        <v>0</v>
      </c>
      <c r="M20">
        <f t="array" ref="M20">IFERROR(CONCATENATE((INDEX($A$7:$A$14,SMALL(IF($N$7:$N$14&lt;&gt;"",IF($K$7:$K$14&lt;&gt;"",ROW($K$7:$K$14)-MIN(ROW($K$7:$K$14))+1,""),""),ROW()-ROW(A$16)+1))),),"")</f>
        <v>0</v>
      </c>
      <c r="Q20">
        <f t="array" ref="Q20">IFERROR(CONCATENATE((INDEX($T$7:$T$14,SMALL(IF($T$7:$T$14&lt;&gt;"",IF($Q$7:$Q$14&lt;&gt;"",ROW($Q$7:$Q$14)-MIN(ROW($Q$7:$Q$14))+1,""),""),ROW()-ROW(A$16)+1)))," "),"")</f>
        <v>0</v>
      </c>
      <c r="R20">
        <f t="array" ref="R20">IFERROR(CONCATENATE(TEXT(INDEX($Q$7:$Q$14,SMALL(IF($T$7:$T$14&lt;&gt;"",IF($Q$7:$Q$14&lt;&gt;"",ROW($Q$7:$Q$14)-MIN(ROW($Q$7:$Q$14))+1,""),""),ROW()-ROW(A$16)+1)),"##0")," "),"")</f>
        <v>0</v>
      </c>
      <c r="S20">
        <f t="array" ref="S20">IFERROR(CONCATENATE((INDEX($A$7:$A$14,SMALL(IF($T$7:$T$14&lt;&gt;"",IF($Q$7:$Q$14&lt;&gt;"",ROW($Q$7:$Q$14)-MIN(ROW($Q$7:$Q$14))+1,""),""),ROW()-ROW(A$16)+1))),),"")</f>
        <v>0</v>
      </c>
      <c r="W20">
        <f t="array" ref="W20">IFERROR(CONCATENATE((INDEX($Z$7:$Z$14,SMALL(IF($Z$7:$Z$14&lt;&gt;"",IF($W$7:$W$14&lt;&gt;"",ROW($W$7:$W$14)-MIN(ROW($W$7:$W$14))+1,""),""),ROW()-ROW(A$16)+1))),","),"")</f>
        <v>0</v>
      </c>
      <c r="X20">
        <f t="array" ref="X20">IFERROR(CONCATENATE(TEXT(INDEX($W$7:$W$14,SMALL(IF($Z$7:$Z$14&lt;&gt;"",IF($W$7:$W$14&lt;&gt;"",ROW($W$7:$W$14)-MIN(ROW($W$7:$W$14))+1,""),""),ROW()-ROW(A$16)+1)),"##0"),","),"")</f>
        <v>0</v>
      </c>
      <c r="Y20">
        <f t="array" ref="Y20">IFERROR(CONCATENATE((INDEX($A$7:$A$14,SMALL(IF($Z$7:$Z$14&lt;&gt;"",IF($W$7:$W$14&lt;&gt;"",ROW($W$7:$W$14)-MIN(ROW($W$7:$W$14))+1,""),""),ROW()-ROW(A$16)+1))),),"")</f>
        <v>0</v>
      </c>
    </row>
    <row r="21" spans="11:25">
      <c r="K21">
        <f t="array" ref="K21">IFERROR(CONCATENATE(TEXT(INDEX($K$7:$K$14,SMALL(IF($N$7:$N$14&lt;&gt;"",IF($K$7:$K$14&lt;&gt;"",ROW($K$7:$K$14)-MIN(ROW($K$7:$K$14))+1,""),""),ROW()-ROW(A$16)+1)),"##0"),","),"")</f>
        <v>0</v>
      </c>
      <c r="L21">
        <f t="array" ref="L21">IFERROR(CONCATENATE((INDEX($N$7:$N$14,SMALL(IF($N$7:$N$14&lt;&gt;"",IF($K$7:$K$14&lt;&gt;"",ROW($K$7:$K$14)-MIN(ROW($K$7:$K$14))+1,""),""),ROW()-ROW(A$16)+1))),","),"")</f>
        <v>0</v>
      </c>
      <c r="M21">
        <f t="array" ref="M21">IFERROR(CONCATENATE((INDEX($A$7:$A$14,SMALL(IF($N$7:$N$14&lt;&gt;"",IF($K$7:$K$14&lt;&gt;"",ROW($K$7:$K$14)-MIN(ROW($K$7:$K$14))+1,""),""),ROW()-ROW(A$16)+1))),),"")</f>
        <v>0</v>
      </c>
      <c r="Q21">
        <f t="array" ref="Q21">IFERROR(CONCATENATE((INDEX($T$7:$T$14,SMALL(IF($T$7:$T$14&lt;&gt;"",IF($Q$7:$Q$14&lt;&gt;"",ROW($Q$7:$Q$14)-MIN(ROW($Q$7:$Q$14))+1,""),""),ROW()-ROW(A$16)+1)))," "),"")</f>
        <v>0</v>
      </c>
      <c r="R21">
        <f t="array" ref="R21">IFERROR(CONCATENATE(TEXT(INDEX($Q$7:$Q$14,SMALL(IF($T$7:$T$14&lt;&gt;"",IF($Q$7:$Q$14&lt;&gt;"",ROW($Q$7:$Q$14)-MIN(ROW($Q$7:$Q$14))+1,""),""),ROW()-ROW(A$16)+1)),"##0")," "),"")</f>
        <v>0</v>
      </c>
      <c r="S21">
        <f t="array" ref="S21">IFERROR(CONCATENATE((INDEX($A$7:$A$14,SMALL(IF($T$7:$T$14&lt;&gt;"",IF($Q$7:$Q$14&lt;&gt;"",ROW($Q$7:$Q$14)-MIN(ROW($Q$7:$Q$14))+1,""),""),ROW()-ROW(A$16)+1))),),"")</f>
        <v>0</v>
      </c>
      <c r="W21">
        <f t="array" ref="W21">IFERROR(CONCATENATE((INDEX($Z$7:$Z$14,SMALL(IF($Z$7:$Z$14&lt;&gt;"",IF($W$7:$W$14&lt;&gt;"",ROW($W$7:$W$14)-MIN(ROW($W$7:$W$14))+1,""),""),ROW()-ROW(A$16)+1))),","),"")</f>
        <v>0</v>
      </c>
      <c r="X21">
        <f t="array" ref="X21">IFERROR(CONCATENATE(TEXT(INDEX($W$7:$W$14,SMALL(IF($Z$7:$Z$14&lt;&gt;"",IF($W$7:$W$14&lt;&gt;"",ROW($W$7:$W$14)-MIN(ROW($W$7:$W$14))+1,""),""),ROW()-ROW(A$16)+1)),"##0"),","),"")</f>
        <v>0</v>
      </c>
      <c r="Y21">
        <f t="array" ref="Y21">IFERROR(CONCATENATE((INDEX($A$7:$A$14,SMALL(IF($Z$7:$Z$14&lt;&gt;"",IF($W$7:$W$14&lt;&gt;"",ROW($W$7:$W$14)-MIN(ROW($W$7:$W$14))+1,""),""),ROW()-ROW(A$16)+1))),),"")</f>
        <v>0</v>
      </c>
    </row>
    <row r="22" spans="11:25">
      <c r="K22">
        <f t="array" ref="K22">IFERROR(CONCATENATE(TEXT(INDEX($K$7:$K$14,SMALL(IF($N$7:$N$14&lt;&gt;"",IF($K$7:$K$14&lt;&gt;"",ROW($K$7:$K$14)-MIN(ROW($K$7:$K$14))+1,""),""),ROW()-ROW(A$16)+1)),"##0"),","),"")</f>
        <v>0</v>
      </c>
      <c r="L22">
        <f t="array" ref="L22">IFERROR(CONCATENATE((INDEX($N$7:$N$14,SMALL(IF($N$7:$N$14&lt;&gt;"",IF($K$7:$K$14&lt;&gt;"",ROW($K$7:$K$14)-MIN(ROW($K$7:$K$14))+1,""),""),ROW()-ROW(A$16)+1))),","),"")</f>
        <v>0</v>
      </c>
      <c r="M22">
        <f t="array" ref="M22">IFERROR(CONCATENATE((INDEX($A$7:$A$14,SMALL(IF($N$7:$N$14&lt;&gt;"",IF($K$7:$K$14&lt;&gt;"",ROW($K$7:$K$14)-MIN(ROW($K$7:$K$14))+1,""),""),ROW()-ROW(A$16)+1))),),"")</f>
        <v>0</v>
      </c>
      <c r="Q22">
        <f t="array" ref="Q22">IFERROR(CONCATENATE((INDEX($T$7:$T$14,SMALL(IF($T$7:$T$14&lt;&gt;"",IF($Q$7:$Q$14&lt;&gt;"",ROW($Q$7:$Q$14)-MIN(ROW($Q$7:$Q$14))+1,""),""),ROW()-ROW(A$16)+1)))," "),"")</f>
        <v>0</v>
      </c>
      <c r="R22">
        <f t="array" ref="R22">IFERROR(CONCATENATE(TEXT(INDEX($Q$7:$Q$14,SMALL(IF($T$7:$T$14&lt;&gt;"",IF($Q$7:$Q$14&lt;&gt;"",ROW($Q$7:$Q$14)-MIN(ROW($Q$7:$Q$14))+1,""),""),ROW()-ROW(A$16)+1)),"##0")," "),"")</f>
        <v>0</v>
      </c>
      <c r="S22">
        <f t="array" ref="S22">IFERROR(CONCATENATE((INDEX($A$7:$A$14,SMALL(IF($T$7:$T$14&lt;&gt;"",IF($Q$7:$Q$14&lt;&gt;"",ROW($Q$7:$Q$14)-MIN(ROW($Q$7:$Q$14))+1,""),""),ROW()-ROW(A$16)+1))),),"")</f>
        <v>0</v>
      </c>
      <c r="W22">
        <f t="array" ref="W22">IFERROR(CONCATENATE((INDEX($Z$7:$Z$14,SMALL(IF($Z$7:$Z$14&lt;&gt;"",IF($W$7:$W$14&lt;&gt;"",ROW($W$7:$W$14)-MIN(ROW($W$7:$W$14))+1,""),""),ROW()-ROW(A$16)+1))),","),"")</f>
        <v>0</v>
      </c>
      <c r="X22">
        <f t="array" ref="X22">IFERROR(CONCATENATE(TEXT(INDEX($W$7:$W$14,SMALL(IF($Z$7:$Z$14&lt;&gt;"",IF($W$7:$W$14&lt;&gt;"",ROW($W$7:$W$14)-MIN(ROW($W$7:$W$14))+1,""),""),ROW()-ROW(A$16)+1)),"##0"),","),"")</f>
        <v>0</v>
      </c>
      <c r="Y22">
        <f t="array" ref="Y22">IFERROR(CONCATENATE((INDEX($A$7:$A$14,SMALL(IF($Z$7:$Z$14&lt;&gt;"",IF($W$7:$W$14&lt;&gt;"",ROW($W$7:$W$14)-MIN(ROW($W$7:$W$14))+1,""),""),ROW()-ROW(A$16)+1))),),"")</f>
        <v>0</v>
      </c>
    </row>
    <row r="23" spans="11:25">
      <c r="K23">
        <f t="array" ref="K23">IFERROR(CONCATENATE(TEXT(INDEX($K$7:$K$14,SMALL(IF($N$7:$N$14&lt;&gt;"",IF($K$7:$K$14&lt;&gt;"",ROW($K$7:$K$14)-MIN(ROW($K$7:$K$14))+1,""),""),ROW()-ROW(A$16)+1)),"##0"),","),"")</f>
        <v>0</v>
      </c>
      <c r="L23">
        <f t="array" ref="L23">IFERROR(CONCATENATE((INDEX($N$7:$N$14,SMALL(IF($N$7:$N$14&lt;&gt;"",IF($K$7:$K$14&lt;&gt;"",ROW($K$7:$K$14)-MIN(ROW($K$7:$K$14))+1,""),""),ROW()-ROW(A$16)+1))),","),"")</f>
        <v>0</v>
      </c>
      <c r="M23">
        <f t="array" ref="M23">IFERROR(CONCATENATE((INDEX($A$7:$A$14,SMALL(IF($N$7:$N$14&lt;&gt;"",IF($K$7:$K$14&lt;&gt;"",ROW($K$7:$K$14)-MIN(ROW($K$7:$K$14))+1,""),""),ROW()-ROW(A$16)+1))),),"")</f>
        <v>0</v>
      </c>
      <c r="Q23">
        <f t="array" ref="Q23">IFERROR(CONCATENATE((INDEX($T$7:$T$14,SMALL(IF($T$7:$T$14&lt;&gt;"",IF($Q$7:$Q$14&lt;&gt;"",ROW($Q$7:$Q$14)-MIN(ROW($Q$7:$Q$14))+1,""),""),ROW()-ROW(A$16)+1)))," "),"")</f>
        <v>0</v>
      </c>
      <c r="R23">
        <f t="array" ref="R23">IFERROR(CONCATENATE(TEXT(INDEX($Q$7:$Q$14,SMALL(IF($T$7:$T$14&lt;&gt;"",IF($Q$7:$Q$14&lt;&gt;"",ROW($Q$7:$Q$14)-MIN(ROW($Q$7:$Q$14))+1,""),""),ROW()-ROW(A$16)+1)),"##0")," "),"")</f>
        <v>0</v>
      </c>
      <c r="S23">
        <f t="array" ref="S23">IFERROR(CONCATENATE((INDEX($A$7:$A$14,SMALL(IF($T$7:$T$14&lt;&gt;"",IF($Q$7:$Q$14&lt;&gt;"",ROW($Q$7:$Q$14)-MIN(ROW($Q$7:$Q$14))+1,""),""),ROW()-ROW(A$16)+1))),),"")</f>
        <v>0</v>
      </c>
      <c r="W23">
        <f t="array" ref="W23">IFERROR(CONCATENATE((INDEX($Z$7:$Z$14,SMALL(IF($Z$7:$Z$14&lt;&gt;"",IF($W$7:$W$14&lt;&gt;"",ROW($W$7:$W$14)-MIN(ROW($W$7:$W$14))+1,""),""),ROW()-ROW(A$16)+1))),","),"")</f>
        <v>0</v>
      </c>
      <c r="X23">
        <f t="array" ref="X23">IFERROR(CONCATENATE(TEXT(INDEX($W$7:$W$14,SMALL(IF($Z$7:$Z$14&lt;&gt;"",IF($W$7:$W$14&lt;&gt;"",ROW($W$7:$W$14)-MIN(ROW($W$7:$W$14))+1,""),""),ROW()-ROW(A$16)+1)),"##0"),","),"")</f>
        <v>0</v>
      </c>
      <c r="Y23">
        <f t="array" ref="Y23">IFERROR(CONCATENATE((INDEX($A$7:$A$14,SMALL(IF($Z$7:$Z$14&lt;&gt;"",IF($W$7:$W$14&lt;&gt;"",ROW($W$7:$W$14)-MIN(ROW($W$7:$W$14))+1,""),""),ROW()-ROW(A$16)+1))),),"")</f>
        <v>0</v>
      </c>
    </row>
  </sheetData>
  <mergeCells count="4">
    <mergeCell ref="A5:I5"/>
    <mergeCell ref="J5:O5"/>
    <mergeCell ref="P5:U5"/>
    <mergeCell ref="V5:AA5"/>
  </mergeCells>
  <conditionalFormatting sqref="R9">
    <cfRule type="cellIs" dxfId="0" priority="1" operator="lessThanOrEqual">
      <formula>H9</formula>
    </cfRule>
  </conditionalFormatting>
  <conditionalFormatting sqref="S9">
    <cfRule type="cellIs" dxfId="0" priority="2" operator="lessThanOrEqual">
      <formula>I9</formula>
    </cfRule>
  </conditionalFormatting>
  <hyperlinks>
    <hyperlink ref="U9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2016-11-07T21:06:29Z</dcterms:created>
  <dcterms:modified xsi:type="dcterms:W3CDTF">2016-11-07T21:06:29Z</dcterms:modified>
</cp:coreProperties>
</file>