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tm32_interface_board" sheetId="1" state="visible" r:id="rId2"/>
  </sheets>
  <definedNames>
    <definedName function="false" hidden="false" name="BoardQty" vbProcedure="false">stm32_interface_board!$I$1</definedName>
    <definedName function="false" hidden="false" name="digikey_part_data" vbProcedure="false">stm32_interface_board!$J$5:$O$22</definedName>
    <definedName function="false" hidden="false" name="farnell_part_data" vbProcedure="false">stm32_interface_board!$P$5:$U$22</definedName>
    <definedName function="false" hidden="false" name="global_part_data" vbProcedure="false">stm32_interface_board!$A$5:$I$22</definedName>
    <definedName function="false" hidden="false" name="mouser_part_data" vbProcedure="false">stm32_interface_board!$V$5:$AA$22</definedName>
    <definedName function="false" hidden="false" name="newark_part_data" vbProcedure="false">stm32_interface_board!$AB$5:$AG$22</definedName>
    <definedName function="false" hidden="false" name="rs_part_data" vbProcedure="false">stm32_interface_board!$AH$5:$AM$22</definedName>
    <definedName function="false" hidden="false" name="TotalCost" vbProcedure="false">stm32_interface_board!$I$2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<sst xmlns="http://schemas.openxmlformats.org/spreadsheetml/2006/main" count="203" uniqueCount="123">
  <si>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</si>
  <si>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</si>
  <si>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</si>
  <si>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</si>
  <si>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</si>
  <si>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</si>
  <si>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</si>
  <si>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</si>
  <si>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</si>
  <si>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</si>
  <si>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</si>
  <si>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</si>
  <si>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</si>
  <si>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</si>
  <si>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</si>
  <si>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</si>
  <si>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</si>
  <si>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</si>
  <si>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</si>
  <si>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</si>
  <si>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</si>
  <si>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</si>
  <si>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P2,P3</t>
  </si>
  <si>
    <t xml:space="preserve">CONN_02X25</t>
  </si>
  <si>
    <t xml:space="preserve">Pin_Headers:Pin_Header_Straight_2x25</t>
  </si>
  <si>
    <t xml:space="preserve">SFH11-PBPC-D25-ST-BK</t>
  </si>
  <si>
    <t xml:space="preserve">S9201-ND</t>
  </si>
  <si>
    <t xml:space="preserve">Link</t>
  </si>
  <si>
    <t xml:space="preserve">P7,P8,P11</t>
  </si>
  <si>
    <t xml:space="preserve">CONN_01X02</t>
  </si>
  <si>
    <t xml:space="preserve">Pin_Headers:Pin_Header_Straight_1x02</t>
  </si>
  <si>
    <t xml:space="preserve">0705530001</t>
  </si>
  <si>
    <t xml:space="preserve">WM4900-ND</t>
  </si>
  <si>
    <t xml:space="preserve">59H2870</t>
  </si>
  <si>
    <t xml:space="preserve">P1</t>
  </si>
  <si>
    <t xml:space="preserve">USB_OTG</t>
  </si>
  <si>
    <t xml:space="preserve">Connect:USB_Micro-B</t>
  </si>
  <si>
    <t xml:space="preserve">10118193-0001LF</t>
  </si>
  <si>
    <t xml:space="preserve">609-4616-1-ND</t>
  </si>
  <si>
    <t xml:space="preserve">2506569</t>
  </si>
  <si>
    <t xml:space="preserve">649-10118193-0001LF</t>
  </si>
  <si>
    <t xml:space="preserve">67T2259</t>
  </si>
  <si>
    <t xml:space="preserve">P4-P6</t>
  </si>
  <si>
    <t xml:space="preserve">CONN_01X04</t>
  </si>
  <si>
    <t xml:space="preserve">Pin_Headers:Pin_Header_Straight_1x04</t>
  </si>
  <si>
    <t xml:space="preserve">PPTC041LFBN-RC</t>
  </si>
  <si>
    <t xml:space="preserve">S7002-ND</t>
  </si>
  <si>
    <t xml:space="preserve">P9,P10</t>
  </si>
  <si>
    <t xml:space="preserve">CONN_01X03</t>
  </si>
  <si>
    <t xml:space="preserve">Pin_Headers:Pin_Header_Straight_1x03</t>
  </si>
  <si>
    <t xml:space="preserve">U3</t>
  </si>
  <si>
    <t xml:space="preserve">LF50ABDT-TR</t>
  </si>
  <si>
    <t xml:space="preserve">TO_SOT_Packages_SMD:TO-252-2Lead</t>
  </si>
  <si>
    <t xml:space="preserve">497-8344-1-ND</t>
  </si>
  <si>
    <t xml:space="preserve">2296041</t>
  </si>
  <si>
    <t xml:space="preserve">511-LF50ABDT-TR</t>
  </si>
  <si>
    <t xml:space="preserve">89K1290</t>
  </si>
  <si>
    <t xml:space="preserve">686-8938</t>
  </si>
  <si>
    <t xml:space="preserve">C2,C5,C6,C9-C12,C14-C16</t>
  </si>
  <si>
    <t xml:space="preserve">0.1 uF</t>
  </si>
  <si>
    <t xml:space="preserve">Capacitors_SMD:C_0603_HandSoldering</t>
  </si>
  <si>
    <t xml:space="preserve">CC0603KRX7R8BB104</t>
  </si>
  <si>
    <t xml:space="preserve">311-1341-1-ND</t>
  </si>
  <si>
    <t xml:space="preserve">2368208</t>
  </si>
  <si>
    <t xml:space="preserve">603-CC603KRX7R8BB104</t>
  </si>
  <si>
    <t xml:space="preserve">68R4780</t>
  </si>
  <si>
    <t xml:space="preserve">616-9391</t>
  </si>
  <si>
    <t xml:space="preserve">C13</t>
  </si>
  <si>
    <t xml:space="preserve">2.2 uF</t>
  </si>
  <si>
    <t xml:space="preserve">Capacitors_ThroughHole:C_Radial_D6.3_L11.2_P2.5</t>
  </si>
  <si>
    <t xml:space="preserve">SN2R2M025ST</t>
  </si>
  <si>
    <t xml:space="preserve">338-3591-ND</t>
  </si>
  <si>
    <t xml:space="preserve">539-SN2R2M025ST</t>
  </si>
  <si>
    <t xml:space="preserve">44X3416</t>
  </si>
  <si>
    <t xml:space="preserve">TH1-TH3</t>
  </si>
  <si>
    <t xml:space="preserve">PTH</t>
  </si>
  <si>
    <t xml:space="preserve">mechanical:PTH</t>
  </si>
  <si>
    <t xml:space="preserve">U1</t>
  </si>
  <si>
    <t xml:space="preserve">A3909</t>
  </si>
  <si>
    <t xml:space="preserve">PowerPackages:MSOP10-3x3-EP</t>
  </si>
  <si>
    <t xml:space="preserve">A3909GLYTR-T</t>
  </si>
  <si>
    <t xml:space="preserve">620-1499-1-ND</t>
  </si>
  <si>
    <t xml:space="preserve">866-0798</t>
  </si>
  <si>
    <t xml:space="preserve">R1-R4</t>
  </si>
  <si>
    <t xml:space="preserve">R</t>
  </si>
  <si>
    <t xml:space="preserve">Resistors_SMD:R_0603_HandSoldering</t>
  </si>
  <si>
    <t xml:space="preserve">RC0603JR-074K7L</t>
  </si>
  <si>
    <t xml:space="preserve">311-4.7KGRCT-ND</t>
  </si>
  <si>
    <t xml:space="preserve">9233466</t>
  </si>
  <si>
    <t xml:space="preserve">603-RC0603JR-074K7L</t>
  </si>
  <si>
    <t xml:space="preserve">68R0188</t>
  </si>
  <si>
    <t xml:space="preserve">C1</t>
  </si>
  <si>
    <t xml:space="preserve">22 uF</t>
  </si>
  <si>
    <t xml:space="preserve">Capacitors_SMD:C_1206_HandSoldering</t>
  </si>
  <si>
    <t xml:space="preserve">TMK316BBJ226ML-T</t>
  </si>
  <si>
    <t xml:space="preserve">587-3246-1-ND</t>
  </si>
  <si>
    <t xml:space="preserve">963-TMK316BBJ226ML-T</t>
  </si>
  <si>
    <t xml:space="preserve">U2</t>
  </si>
  <si>
    <t xml:space="preserve">FT231XS</t>
  </si>
  <si>
    <t xml:space="preserve">smd_tssop:SSOP-20-8.66x3.91_0.635mm</t>
  </si>
  <si>
    <t xml:space="preserve">FT231XS-U</t>
  </si>
  <si>
    <t xml:space="preserve">768-1156-5-ND</t>
  </si>
  <si>
    <t xml:space="preserve">2081328</t>
  </si>
  <si>
    <t xml:space="preserve">895-FT231XS-U</t>
  </si>
  <si>
    <t xml:space="preserve">L1</t>
  </si>
  <si>
    <t xml:space="preserve">40-Ohm Ferrite</t>
  </si>
  <si>
    <t xml:space="preserve">Capacitors_SMD:C_0805_HandSoldering</t>
  </si>
  <si>
    <t xml:space="preserve">MI0805K400R-10</t>
  </si>
  <si>
    <t xml:space="preserve">240-2389-1-ND</t>
  </si>
  <si>
    <t xml:space="preserve">2292459</t>
  </si>
  <si>
    <t xml:space="preserve">875-MI0805K400R-10</t>
  </si>
  <si>
    <t xml:space="preserve">R5,R6</t>
  </si>
  <si>
    <t xml:space="preserve">27</t>
  </si>
  <si>
    <t xml:space="preserve">RC0603JR-0727RL</t>
  </si>
  <si>
    <t xml:space="preserve">311-27GRCT-ND</t>
  </si>
  <si>
    <t xml:space="preserve">603-RC0603JR-0727RL</t>
  </si>
  <si>
    <t xml:space="preserve">C7,C8</t>
  </si>
  <si>
    <t xml:space="preserve">47 pF</t>
  </si>
  <si>
    <t xml:space="preserve">06031A470FAT2A</t>
  </si>
  <si>
    <t xml:space="preserve">478-3691-1-ND</t>
  </si>
  <si>
    <t xml:space="preserve">2332566</t>
  </si>
  <si>
    <t xml:space="preserve">581-06031A470FAT2A</t>
  </si>
  <si>
    <t xml:space="preserve">96M1226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</si>
</sst>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SFH11-PBPC-D25-ST-BK%20" TargetMode="External"/><Relationship Id="rId3" Type="http://schemas.openxmlformats.org/officeDocument/2006/relationships/hyperlink" Target="http://www.digikey.com/scripts/DkSearch/dksus.dll?WT.z_header=search_go&amp;lang=en&amp;keywords=0705530001%20" TargetMode="External"/><Relationship Id="rId4" Type="http://schemas.openxmlformats.org/officeDocument/2006/relationships/hyperlink" Target="http://www.mouser.com/ProductDetail/Molex/0705530001/?qs=sGAEpiMZZMs%252bGHln7q6pm%2F0ypBDGb74RtiMciXn9lWSAohUTxQIFyQ%3D%3D" TargetMode="External"/><Relationship Id="rId5" Type="http://schemas.openxmlformats.org/officeDocument/2006/relationships/hyperlink" Target="http://www.newark.com/webapp/wcs/stores/servlet/Search?catalogId=15003&amp;langId=-1&amp;storeId=10194&amp;gs=true&amp;st=0705530001%20" TargetMode="External"/><Relationship Id="rId6" Type="http://schemas.openxmlformats.org/officeDocument/2006/relationships/hyperlink" Target="http://www.digikey.com/product-detail/en/amphenol-fci/10118193-0001LF/609-4616-1-ND/2785380" TargetMode="External"/><Relationship Id="rId7" Type="http://schemas.openxmlformats.org/officeDocument/2006/relationships/hyperlink" Target="http://it.farnell.com/webapp/wcs/stores/servlet/Search?catalogId=15001&amp;langId=-4&amp;storeId=10165&amp;gs=true&amp;st=10118193-0001LF%20" TargetMode="External"/><Relationship Id="rId8" Type="http://schemas.openxmlformats.org/officeDocument/2006/relationships/hyperlink" Target="http://www.mouser.com/Search/Refine.aspx?Keyword=10118193-0001LF%20" TargetMode="External"/><Relationship Id="rId9" Type="http://schemas.openxmlformats.org/officeDocument/2006/relationships/hyperlink" Target="http://www.newark.com/webapp/wcs/stores/servlet/Search?catalogId=15003&amp;langId=-1&amp;storeId=10194&amp;gs=true&amp;st=10118193-0001LF%20" TargetMode="External"/><Relationship Id="rId10" Type="http://schemas.openxmlformats.org/officeDocument/2006/relationships/hyperlink" Target="http://it.rs-online.com/web/c/?searchTerm=10118193-0001LF%20" TargetMode="External"/><Relationship Id="rId11" Type="http://schemas.openxmlformats.org/officeDocument/2006/relationships/hyperlink" Target="http://www.digikey.com/scripts/DkSearch/dksus.dll?WT.z_header=search_go&amp;lang=en&amp;keywords=PPTC041LFBN-RC%20" TargetMode="External"/><Relationship Id="rId12" Type="http://schemas.openxmlformats.org/officeDocument/2006/relationships/hyperlink" Target="http://www.digikey.com/product-detail/en/stmicroelectronics/LF50ABDT-TR/497-8344-1-ND/1958549" TargetMode="External"/><Relationship Id="rId13" Type="http://schemas.openxmlformats.org/officeDocument/2006/relationships/hyperlink" Target="http://it.farnell.com/stmicroelectronics/lf50abdt-tr/ldo-0-45vdo-0-5a-5v-3dpak/dp/2296041" TargetMode="External"/><Relationship Id="rId14" Type="http://schemas.openxmlformats.org/officeDocument/2006/relationships/hyperlink" Target="http://www.mouser.com/ProductDetail/STMicroelectronics/LF50ABDT-TR/?qs=sGAEpiMZZMtVbdwZCAmSD1GsjOqtaM3O" TargetMode="External"/><Relationship Id="rId15" Type="http://schemas.openxmlformats.org/officeDocument/2006/relationships/hyperlink" Target="http://www.newark.com/stmicroelectronics/lf50abdt-tr/ldo-voltage-regulator-5v-0-5a/dp/89K1290" TargetMode="External"/><Relationship Id="rId16" Type="http://schemas.openxmlformats.org/officeDocument/2006/relationships/hyperlink" Target="http://it.rs-online.com/web/c/?searchTerm=LF50ABDT-TR%20" TargetMode="External"/><Relationship Id="rId17" Type="http://schemas.openxmlformats.org/officeDocument/2006/relationships/hyperlink" Target="http://www.digikey.com/product-detail/en/yageo/CC0603KRX7R8BB104/311-1341-1-ND/2103125" TargetMode="External"/><Relationship Id="rId18" Type="http://schemas.openxmlformats.org/officeDocument/2006/relationships/hyperlink" Target="http://it.farnell.com/webapp/wcs/stores/servlet/Search?catalogId=15001&amp;langId=-4&amp;storeId=10165&amp;gs=true&amp;st=CC0603KRX7R8BB104%20" TargetMode="External"/><Relationship Id="rId19" Type="http://schemas.openxmlformats.org/officeDocument/2006/relationships/hyperlink" Target="http://www.mouser.com/Search/Refine.aspx?Keyword=CC0603KRX7R8BB104%20" TargetMode="External"/><Relationship Id="rId20" Type="http://schemas.openxmlformats.org/officeDocument/2006/relationships/hyperlink" Target="http://www.newark.com/yageo/cc0603krx7r8bb104/ceramic-capacitor-0-1uf-25v-x7r/dp/68R4780" TargetMode="External"/><Relationship Id="rId21" Type="http://schemas.openxmlformats.org/officeDocument/2006/relationships/hyperlink" Target="http://it.rs-online.com/web/c/?searchTerm=CC0603KRX7R8BB104%20" TargetMode="External"/><Relationship Id="rId22" Type="http://schemas.openxmlformats.org/officeDocument/2006/relationships/hyperlink" Target="http://www.digikey.com/scripts/DkSearch/dksus.dll?WT.z_header=search_go&amp;lang=en&amp;keywords=SN2R2M025ST%20" TargetMode="External"/><Relationship Id="rId23" Type="http://schemas.openxmlformats.org/officeDocument/2006/relationships/hyperlink" Target="http://www.mouser.com/Search/Refine.aspx?Keyword=SN2R2M025ST%20" TargetMode="External"/><Relationship Id="rId24" Type="http://schemas.openxmlformats.org/officeDocument/2006/relationships/hyperlink" Target="http://www.newark.com/webapp/wcs/stores/servlet/Search?catalogId=15003&amp;langId=-1&amp;storeId=10194&amp;gs=true&amp;st=SN2R2M025ST%20" TargetMode="External"/><Relationship Id="rId25" Type="http://schemas.openxmlformats.org/officeDocument/2006/relationships/hyperlink" Target="http://www.digikey.com/product-detail/en/allegro-microsystems-llc/A3909GLYTR-T/620-1499-1-ND/3979660" TargetMode="External"/><Relationship Id="rId26" Type="http://schemas.openxmlformats.org/officeDocument/2006/relationships/hyperlink" Target="http://www.newark.com/webapp/wcs/stores/servlet/Search?catalogId=15003&amp;langId=-1&amp;storeId=10194&amp;gs=true&amp;st=A3909GLYTR-T%20" TargetMode="External"/><Relationship Id="rId27" Type="http://schemas.openxmlformats.org/officeDocument/2006/relationships/hyperlink" Target="http://it.rs-online.com/web/c/?searchTerm=A3909GLYTR-T%20" TargetMode="External"/><Relationship Id="rId28" Type="http://schemas.openxmlformats.org/officeDocument/2006/relationships/hyperlink" Target="http://www.digikey.com/product-detail/en/yageo/RC0603JR-074K7L/311-4.7KGRCT-ND/729732" TargetMode="External"/><Relationship Id="rId29" Type="http://schemas.openxmlformats.org/officeDocument/2006/relationships/hyperlink" Target="http://it.farnell.com/yageo-phycomp/rc0603jr-074k7l/res-film-spesso-4k7-5-0-1w-0603/dp/9233466" TargetMode="External"/><Relationship Id="rId30" Type="http://schemas.openxmlformats.org/officeDocument/2006/relationships/hyperlink" Target="http://www.mouser.com/Search/Refine.aspx?Keyword=RC0603JR-074K7L%20" TargetMode="External"/><Relationship Id="rId31" Type="http://schemas.openxmlformats.org/officeDocument/2006/relationships/hyperlink" Target="http://www.newark.com/yageo/rc0603jr-074k7l/res-thick-film-4k7-5-0-1w-0603/dp/68R0188" TargetMode="External"/><Relationship Id="rId32" Type="http://schemas.openxmlformats.org/officeDocument/2006/relationships/hyperlink" Target="http://www.digikey.com/product-detail/en/taiyo-yuden/TMK316BBJ226ML-T/587-3246-1-ND/3660105" TargetMode="External"/><Relationship Id="rId33" Type="http://schemas.openxmlformats.org/officeDocument/2006/relationships/hyperlink" Target="http://www.mouser.com/Search/Refine.aspx?Keyword=TMK316BBJ226ML-T%20" TargetMode="External"/><Relationship Id="rId34" Type="http://schemas.openxmlformats.org/officeDocument/2006/relationships/hyperlink" Target="http://www.newark.com/taiyo-yuden/tmk316bbj226ml-t/capacitor-mlcc-x5r-22uf-25v-1206/dp/45W4104" TargetMode="External"/><Relationship Id="rId35" Type="http://schemas.openxmlformats.org/officeDocument/2006/relationships/hyperlink" Target="http://it.rs-online.com/web/c/?searchTerm=TMK316BBJ226ML-T%20" TargetMode="External"/><Relationship Id="rId36" Type="http://schemas.openxmlformats.org/officeDocument/2006/relationships/hyperlink" Target="http://www.digikey.com/scripts/DkSearch/dksus.dll?WT.z_header=search_go&amp;lang=en&amp;keywords=FT231XS-U%20" TargetMode="External"/><Relationship Id="rId37" Type="http://schemas.openxmlformats.org/officeDocument/2006/relationships/hyperlink" Target="http://it.farnell.com/webapp/wcs/stores/servlet/Search?catalogId=15001&amp;langId=-4&amp;storeId=10165&amp;gs=true&amp;st=FT231XS-U%20" TargetMode="External"/><Relationship Id="rId38" Type="http://schemas.openxmlformats.org/officeDocument/2006/relationships/hyperlink" Target="http://www.mouser.com/ProductDetail/FTDI/FT231XS-U/?qs=sGAEpiMZZMtv%252bwxsgy%2FhiIaF6qCroMVRewpdqKmf62M%3D" TargetMode="External"/><Relationship Id="rId39" Type="http://schemas.openxmlformats.org/officeDocument/2006/relationships/hyperlink" Target="http://it.rs-online.com/web/c/?searchTerm=FT231XS-U%20" TargetMode="External"/><Relationship Id="rId40" Type="http://schemas.openxmlformats.org/officeDocument/2006/relationships/hyperlink" Target="http://www.digikey.com/product-detail/en/laird-signal-integrity-products/MI0805K400R-10/240-2389-1-ND/806749" TargetMode="External"/><Relationship Id="rId41" Type="http://schemas.openxmlformats.org/officeDocument/2006/relationships/hyperlink" Target="http://it.farnell.com/laird-technologies/mi0805k400r-10/ferrite-bead-2012-100mhz-40r/dp/2292459" TargetMode="External"/><Relationship Id="rId42" Type="http://schemas.openxmlformats.org/officeDocument/2006/relationships/hyperlink" Target="http://www.mouser.com/Search/Refine.aspx?Keyword=MI0805K400R-10%20" TargetMode="External"/><Relationship Id="rId43" Type="http://schemas.openxmlformats.org/officeDocument/2006/relationships/hyperlink" Target="http://www.newark.com/webapp/wcs/stores/servlet/Search?catalogId=15003&amp;langId=-1&amp;storeId=10194&amp;gs=true&amp;st=MI0805K400R-10%20" TargetMode="External"/><Relationship Id="rId44" Type="http://schemas.openxmlformats.org/officeDocument/2006/relationships/hyperlink" Target="http://it.rs-online.com/web/c/?searchTerm=MI0805K400R-10%20" TargetMode="External"/><Relationship Id="rId45" Type="http://schemas.openxmlformats.org/officeDocument/2006/relationships/hyperlink" Target="http://www.digikey.com/product-detail/en/yageo/RC0603JR-0727RL/311-27GRCT-ND/729698" TargetMode="External"/><Relationship Id="rId46" Type="http://schemas.openxmlformats.org/officeDocument/2006/relationships/hyperlink" Target="http://it.farnell.com/yageo/rc0603jr-0727rl/resistor-thick-film-27-ohm-100mw/dp/1799412" TargetMode="External"/><Relationship Id="rId47" Type="http://schemas.openxmlformats.org/officeDocument/2006/relationships/hyperlink" Target="http://www.mouser.com/Search/Refine.aspx?Keyword=RC0603JR-0727RL%20" TargetMode="External"/><Relationship Id="rId48" Type="http://schemas.openxmlformats.org/officeDocument/2006/relationships/hyperlink" Target="http://www.newark.com/yageo/rc0603jr-0727rl/res-thick-film-27r-5-0-1w-0603/dp/68R0172" TargetMode="External"/><Relationship Id="rId49" Type="http://schemas.openxmlformats.org/officeDocument/2006/relationships/hyperlink" Target="http://www.digikey.com/product-detail/en/avx-corporation/06031A470FAT2A/478-3691-1-ND/1116389" TargetMode="External"/><Relationship Id="rId50" Type="http://schemas.openxmlformats.org/officeDocument/2006/relationships/hyperlink" Target="http://it.farnell.com/avx/06031a470fat2a/conden-mlcc-c0g-np0-47pf-100v/dp/2332566" TargetMode="External"/><Relationship Id="rId51" Type="http://schemas.openxmlformats.org/officeDocument/2006/relationships/hyperlink" Target="http://www.mouser.com/Search/Refine.aspx?Keyword=06031A470FAT2A%20" TargetMode="External"/><Relationship Id="rId52" Type="http://schemas.openxmlformats.org/officeDocument/2006/relationships/hyperlink" Target="http://www.newark.com/avx/06031a470fat2a/ceramic-capacitor-47pf-100v-c0g/dp/96M1226" TargetMode="External"/><Relationship Id="rId53" Type="http://schemas.openxmlformats.org/officeDocument/2006/relationships/hyperlink" Target="http://it.rs-online.com/web/c/?searchTerm=06031A470FAT2A%20" TargetMode="External"/><Relationship Id="rId5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L15" activeCellId="0" sqref="L15"/>
    </sheetView>
  </sheetViews>
  <sheetFormatPr defaultRowHeight="15"/>
  <cols>
    <col collapsed="false" hidden="false" max="8" min="1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28" min="28" style="0" width="9.10526315789474"/>
    <col collapsed="false" hidden="false" max="30" min="29" style="0" width="9.10526315789474"/>
    <col collapsed="false" hidden="false" max="31" min="31" style="0" width="15.7449392712551"/>
    <col collapsed="false" hidden="false" max="33" min="32" style="0" width="9.10526315789474"/>
    <col collapsed="false" hidden="false" max="34" min="34" style="0" width="9.10526315789474"/>
    <col collapsed="false" hidden="false" max="36" min="35" style="0" width="9.10526315789474"/>
    <col collapsed="false" hidden="false" max="37" min="37" style="0" width="15.7449392712551"/>
    <col collapsed="false" hidden="false" max="39" min="38" style="0" width="9.10526315789474"/>
    <col collapsed="false" hidden="false" max="1025" min="40" style="0" width="8.57085020242915"/>
  </cols>
  <sheetData>
    <row r="1" customFormat="false" ht="15" hidden="false" customHeight="false" outlineLevel="0" collapsed="false">
      <c r="H1" s="1" t="s">
        <v>0</v>
      </c>
      <c r="I1" s="1" t="n">
        <v>10</v>
      </c>
    </row>
    <row r="2" customFormat="false" ht="15" hidden="false" customHeight="false" outlineLevel="0" collapsed="false">
      <c r="H2" s="2" t="s">
        <v>1</v>
      </c>
      <c r="I2" s="3" t="n">
        <f aca="false">SUM(I7:I22)</f>
        <v>130.07801</v>
      </c>
      <c r="M2" s="3" t="n">
        <f aca="false">SUM(M7:M22)</f>
        <v>142.276</v>
      </c>
      <c r="S2" s="3" t="n">
        <f aca="false">SUM(S7:S22)</f>
        <v>38.83116</v>
      </c>
      <c r="Y2" s="3" t="n">
        <f aca="false">SUM(Y7:Y22)</f>
        <v>43.58</v>
      </c>
      <c r="AE2" s="3" t="n">
        <f aca="false">SUM(AE7:AE22)</f>
        <v>38.35</v>
      </c>
      <c r="AK2" s="3" t="n">
        <f aca="false">SUM(AK7:AK22)</f>
        <v>2037.50011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13.007801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F7" s="0" t="s">
        <v>25</v>
      </c>
      <c r="G7" s="0" t="n">
        <f aca="false">BoardQty*2</f>
        <v>20</v>
      </c>
      <c r="H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2.393</v>
      </c>
      <c r="I7" s="12" t="n">
        <f aca="false">IFERROR(G7*H7,"")</f>
        <v>47.86</v>
      </c>
      <c r="J7" s="0" t="n">
        <v>4525</v>
      </c>
      <c r="L7" s="12" t="n">
        <f aca="false">IFERROR(LOOKUP(IF(K7="",G7,K7),{0,1,10,25,50,100,250,500,1000,2500},{0,2.89,2.393,2.2432,1.994,1.7946,1.65504,1.4955,1.32601,1.27118}),"")</f>
        <v>2.393</v>
      </c>
      <c r="M7" s="12" t="n">
        <f aca="false">IFERROR(IF(K7="",G7,K7)*L7,"")</f>
        <v>47.86</v>
      </c>
      <c r="N7" s="0" t="s">
        <v>26</v>
      </c>
      <c r="O7" s="13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D8" s="0" t="s">
        <v>30</v>
      </c>
      <c r="F8" s="0" t="s">
        <v>31</v>
      </c>
      <c r="G8" s="0" t="n">
        <f aca="false">BoardQty*3</f>
        <v>30</v>
      </c>
      <c r="H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0.587</v>
      </c>
      <c r="I8" s="12" t="n">
        <f aca="false">IFERROR(G8*H8,"")</f>
        <v>17.61</v>
      </c>
      <c r="J8" s="0" t="n">
        <v>16296</v>
      </c>
      <c r="L8" s="12" t="n">
        <f aca="false">IFERROR(LOOKUP(IF(K8="",G8,K8),{0,1,10,50,100,250,500,1000,2500,5000},{0,0.74,0.651,0.5868,0.5612,0.5102,0.45918,0.40816,0.3699,0.35714}),"")</f>
        <v>0.651</v>
      </c>
      <c r="M8" s="12" t="n">
        <f aca="false">IFERROR(IF(K8="",G8,K8)*L8,"")</f>
        <v>19.53</v>
      </c>
      <c r="N8" s="0" t="s">
        <v>32</v>
      </c>
      <c r="O8" s="13" t="s">
        <v>27</v>
      </c>
      <c r="AA8" s="13" t="s">
        <v>27</v>
      </c>
      <c r="AB8" s="0" t="n">
        <v>6394</v>
      </c>
      <c r="AD8" s="12" t="n">
        <f aca="false">IFERROR(LOOKUP(IF(AC8="",G8,AC8),{0,1,10,100,500,1000,5000,10000},{0,0.65,0.587,0.51,0.408,0.383,0.357,0.339}),"")</f>
        <v>0.587</v>
      </c>
      <c r="AE8" s="12" t="n">
        <f aca="false">IFERROR(IF(AC8="",G8,AC8)*AD8,"")</f>
        <v>17.61</v>
      </c>
      <c r="AF8" s="0" t="s">
        <v>33</v>
      </c>
      <c r="AG8" s="13" t="s">
        <v>27</v>
      </c>
    </row>
    <row r="9" customFormat="false" ht="15" hidden="false" customHeight="false" outlineLevel="0" collapsed="false">
      <c r="A9" s="0" t="s">
        <v>34</v>
      </c>
      <c r="B9" s="0" t="s">
        <v>35</v>
      </c>
      <c r="D9" s="0" t="s">
        <v>36</v>
      </c>
      <c r="F9" s="0" t="s">
        <v>37</v>
      </c>
      <c r="G9" s="0" t="n">
        <f aca="false">BoardQty*1</f>
        <v>10</v>
      </c>
      <c r="H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0.318</v>
      </c>
      <c r="I9" s="12" t="n">
        <f aca="false">IFERROR(G9*H9,"")</f>
        <v>3.18</v>
      </c>
      <c r="J9" s="0" t="n">
        <v>85749</v>
      </c>
      <c r="L9" s="12" t="n">
        <f aca="false">IFERROR(LOOKUP(IF(K9="",G9,K9),{0,1,10,25,50,100,250,500,1200,2400,6000,8400,12000,30000,60000},{0,0.46,0.437,0.3744,0.318,0.3056,0.27444,0.26196,0.19845,0.18144,0.1701,0.15876,0.15309,0.15082,0.14742}),"")</f>
        <v>0.437</v>
      </c>
      <c r="M9" s="12" t="n">
        <f aca="false">IFERROR(IF(K9="",G9,K9)*L9,"")</f>
        <v>4.37</v>
      </c>
      <c r="N9" s="0" t="s">
        <v>38</v>
      </c>
      <c r="O9" s="13" t="s">
        <v>27</v>
      </c>
      <c r="P9" s="0" t="n">
        <v>4798</v>
      </c>
      <c r="R9" s="12" t="n">
        <f aca="false">IFERROR(LOOKUP(IF(Q9="",G9,Q9),{0,1,10,100,500,1000,2500},{0,0.49289,0.482175,0.332165,0.289305,0.23573,0.2143}),"")</f>
        <v>0.482175</v>
      </c>
      <c r="S9" s="12" t="n">
        <f aca="false">IFERROR(IF(Q9="",G9,Q9)*R9,"")</f>
        <v>4.82175</v>
      </c>
      <c r="T9" s="0" t="s">
        <v>39</v>
      </c>
      <c r="U9" s="13" t="s">
        <v>27</v>
      </c>
      <c r="V9" s="0" t="n">
        <v>35303</v>
      </c>
      <c r="X9" s="12" t="n">
        <f aca="false">IFERROR(LOOKUP(IF(W9="",G9,W9),{0,1,10,100,500,1200,2400},{0,0.46,0.318,0.273,0.261,0.229,0.209}),"")</f>
        <v>0.318</v>
      </c>
      <c r="Y9" s="12" t="n">
        <f aca="false">IFERROR(IF(W9="",G9,W9)*X9,"")</f>
        <v>3.18</v>
      </c>
      <c r="Z9" s="0" t="s">
        <v>40</v>
      </c>
      <c r="AA9" s="13" t="s">
        <v>27</v>
      </c>
      <c r="AB9" s="0" t="n">
        <v>4798</v>
      </c>
      <c r="AD9" s="12" t="n">
        <f aca="false">IFERROR(LOOKUP(IF(AC9="",G9,AC9),{0,1,10,100,500,1000,2500,5000},{0,0.403,0.388,0.273,0.234,0.194,0.178,0.167}),"")</f>
        <v>0.388</v>
      </c>
      <c r="AE9" s="12" t="n">
        <f aca="false">IFERROR(IF(AC9="",G9,AC9)*AD9,"")</f>
        <v>3.88</v>
      </c>
      <c r="AF9" s="0" t="s">
        <v>41</v>
      </c>
      <c r="AG9" s="13" t="s">
        <v>27</v>
      </c>
      <c r="AM9" s="13" t="s">
        <v>27</v>
      </c>
    </row>
    <row r="10" customFormat="false" ht="15" hidden="false" customHeight="false" outlineLevel="0" collapsed="false">
      <c r="A10" s="0" t="s">
        <v>42</v>
      </c>
      <c r="B10" s="0" t="s">
        <v>43</v>
      </c>
      <c r="D10" s="0" t="s">
        <v>44</v>
      </c>
      <c r="F10" s="0" t="s">
        <v>45</v>
      </c>
      <c r="G10" s="0" t="n">
        <f aca="false">BoardQty*3</f>
        <v>30</v>
      </c>
      <c r="H10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0.4316</v>
      </c>
      <c r="I10" s="12" t="n">
        <f aca="false">IFERROR(G10*H10,"")</f>
        <v>12.948</v>
      </c>
      <c r="J10" s="0" t="n">
        <v>36230</v>
      </c>
      <c r="L10" s="12" t="n">
        <f aca="false">IFERROR(LOOKUP(IF(K10="",G10,K10),{0,1,10,25,50,100,250,500,1000,2500},{0,0.6,0.463,0.4316,0.3926,0.3533,0.29832,0.2826,0.2512,0.20881}),"")</f>
        <v>0.4316</v>
      </c>
      <c r="M10" s="12" t="n">
        <f aca="false">IFERROR(IF(K10="",G10,K10)*L10,"")</f>
        <v>12.948</v>
      </c>
      <c r="N10" s="0" t="s">
        <v>46</v>
      </c>
      <c r="O10" s="13" t="s">
        <v>27</v>
      </c>
    </row>
    <row r="11" customFormat="false" ht="15" hidden="false" customHeight="false" outlineLevel="0" collapsed="false">
      <c r="A11" s="0" t="s">
        <v>47</v>
      </c>
      <c r="B11" s="0" t="s">
        <v>48</v>
      </c>
      <c r="D11" s="0" t="s">
        <v>49</v>
      </c>
      <c r="G11" s="0" t="n">
        <f aca="false">BoardQty*2</f>
        <v>20</v>
      </c>
      <c r="H11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1" s="12" t="n">
        <f aca="false">IFERROR(G11*H11,"")</f>
        <v>0</v>
      </c>
    </row>
    <row r="12" customFormat="false" ht="15" hidden="false" customHeight="false" outlineLevel="0" collapsed="false">
      <c r="A12" s="0" t="s">
        <v>50</v>
      </c>
      <c r="B12" s="0" t="s">
        <v>51</v>
      </c>
      <c r="D12" s="0" t="s">
        <v>52</v>
      </c>
      <c r="F12" s="0" t="s">
        <v>51</v>
      </c>
      <c r="G12" s="0" t="n">
        <f aca="false">BoardQty*1</f>
        <v>10</v>
      </c>
      <c r="H12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0.289305</v>
      </c>
      <c r="I12" s="12" t="n">
        <f aca="false">IFERROR(G12*H12,"")</f>
        <v>2.89305</v>
      </c>
      <c r="J12" s="0" t="n">
        <v>9628</v>
      </c>
      <c r="L12" s="12" t="n">
        <f aca="false">IFERROR(LOOKUP(IF(K12="",G12,K12),{0,1,10,100,500,1000,2500,5000,12500,25000},{0,0.64,0.561,0.43,0.3399,0.27192,0.23925,0.22275,0.2145,0.20625}),"")</f>
        <v>0.561</v>
      </c>
      <c r="M12" s="12" t="n">
        <f aca="false">IFERROR(IF(K12="",G12,K12)*L12,"")</f>
        <v>5.61</v>
      </c>
      <c r="N12" s="0" t="s">
        <v>53</v>
      </c>
      <c r="O12" s="13" t="s">
        <v>27</v>
      </c>
      <c r="P12" s="0" t="n">
        <v>1377</v>
      </c>
      <c r="R12" s="12" t="n">
        <f aca="false">IFERROR(LOOKUP(IF(Q12="",G12,Q12),{0,1,2500,7500,12500},{0,0.289305,0.289305,0.27859,0.2689465}),"")</f>
        <v>0.289305</v>
      </c>
      <c r="S12" s="12" t="n">
        <f aca="false">IFERROR(IF(Q12="",G12,Q12)*R12,"")</f>
        <v>2.89305</v>
      </c>
      <c r="T12" s="0" t="s">
        <v>54</v>
      </c>
      <c r="U12" s="13" t="s">
        <v>27</v>
      </c>
      <c r="V12" s="0" t="n">
        <v>8323</v>
      </c>
      <c r="X12" s="12" t="n">
        <f aca="false">IFERROR(LOOKUP(IF(W12="",G12,W12),{0,1,10,100,1000,2500,5000,10000},{0,0.69,0.572,0.37,0.296,0.25,0.241,0.24}),"")</f>
        <v>0.572</v>
      </c>
      <c r="Y12" s="12" t="n">
        <f aca="false">IFERROR(IF(W12="",G12,W12)*X12,"")</f>
        <v>5.72</v>
      </c>
      <c r="Z12" s="0" t="s">
        <v>55</v>
      </c>
      <c r="AA12" s="13" t="s">
        <v>27</v>
      </c>
      <c r="AB12" s="0" t="n">
        <v>1360</v>
      </c>
      <c r="AD12" s="12" t="n">
        <f aca="false">IFERROR(LOOKUP(IF(AC12="",G12,AC12),{0,1,10,25,100,250,500,1000,2500},{0,0.864,0.741,0.648,0.558,0.484,0.398,0.318,0.305}),"")</f>
        <v>0.741</v>
      </c>
      <c r="AE12" s="12" t="n">
        <f aca="false">IFERROR(IF(AC12="",G12,AC12)*AD12,"")</f>
        <v>7.41</v>
      </c>
      <c r="AF12" s="0" t="s">
        <v>56</v>
      </c>
      <c r="AG12" s="13" t="s">
        <v>27</v>
      </c>
      <c r="AH12" s="0" t="n">
        <v>40</v>
      </c>
      <c r="AJ12" s="12" t="n">
        <f aca="false">IFERROR(LOOKUP(IF(AI12="",G12,AI12),{0,1,5,25},{0,0.713619,0.713619,0.552894}),"")</f>
        <v>0.713619</v>
      </c>
      <c r="AK12" s="12" t="n">
        <f aca="false">IFERROR(IF(AI12="",G12,AI12)*AJ12,"")</f>
        <v>7.13619</v>
      </c>
      <c r="AL12" s="0" t="s">
        <v>57</v>
      </c>
      <c r="AM12" s="13" t="s">
        <v>27</v>
      </c>
    </row>
    <row r="13" customFormat="false" ht="15" hidden="false" customHeight="false" outlineLevel="0" collapsed="false">
      <c r="A13" s="0" t="s">
        <v>58</v>
      </c>
      <c r="B13" s="0" t="s">
        <v>59</v>
      </c>
      <c r="D13" s="0" t="s">
        <v>60</v>
      </c>
      <c r="F13" s="0" t="s">
        <v>61</v>
      </c>
      <c r="G13" s="0" t="n">
        <f aca="false">BoardQty*10</f>
        <v>100</v>
      </c>
      <c r="H13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0.006</v>
      </c>
      <c r="I13" s="12" t="n">
        <f aca="false">IFERROR(G13*H13,"")</f>
        <v>0.6</v>
      </c>
      <c r="J13" s="0" t="n">
        <v>822624</v>
      </c>
      <c r="L13" s="12" t="n">
        <f aca="false">IFERROR(LOOKUP(IF(K13="",G13,K13),{0,1,10,25,50,100,250,500,1000,4000,8000,12000,28000,100000},{0,0.1,0.02,0.0148,0.011,0.009,0.00748,0.0064,0.00502,0.00367,0.00335,0.00319,0.00303,0.00219}),"")</f>
        <v>0.009</v>
      </c>
      <c r="M13" s="12" t="n">
        <f aca="false">IFERROR(IF(K13="",G13,K13)*L13,"")</f>
        <v>0.9</v>
      </c>
      <c r="N13" s="0" t="s">
        <v>62</v>
      </c>
      <c r="O13" s="13" t="s">
        <v>27</v>
      </c>
      <c r="P13" s="0" t="n">
        <v>56000</v>
      </c>
      <c r="R13" s="12" t="n">
        <f aca="false">IFERROR(LOOKUP(IF(Q13="",G13,Q13),{0,1,4000,8000,12000},{0,0.0062147,0.0062147,0.00589325,0.0053575}),"")</f>
        <v>0.0062147</v>
      </c>
      <c r="S13" s="12" t="n">
        <f aca="false">IFERROR(IF(Q13="",G13,Q13)*R13,"")</f>
        <v>0.62147</v>
      </c>
      <c r="T13" s="0" t="s">
        <v>63</v>
      </c>
      <c r="U13" s="13" t="s">
        <v>27</v>
      </c>
      <c r="V13" s="0" t="n">
        <v>1465</v>
      </c>
      <c r="X13" s="12" t="n">
        <f aca="false">IFERROR(LOOKUP(IF(W13="",G13,W13),{0,1,10,100,1000,4000},{0,0.1,0.013,0.006,0.004,0.003}),"")</f>
        <v>0.006</v>
      </c>
      <c r="Y13" s="12" t="n">
        <f aca="false">IFERROR(IF(W13="",G13,W13)*X13,"")</f>
        <v>0.6</v>
      </c>
      <c r="Z13" s="0" t="s">
        <v>64</v>
      </c>
      <c r="AA13" s="13" t="s">
        <v>27</v>
      </c>
      <c r="AB13" s="0" t="n">
        <v>7780</v>
      </c>
      <c r="AD13" s="12" t="n">
        <f aca="false">IFERROR(LOOKUP(IF(AC13="",G13,AC13),{0,1,10,25,100,250,500,1000},{0,0.073,0.026,0.019,0.011,0.008,0.006,0.005}),"")</f>
        <v>0.011</v>
      </c>
      <c r="AE13" s="12" t="n">
        <f aca="false">IFERROR(IF(AC13="",G13,AC13)*AD13,"")</f>
        <v>1.1</v>
      </c>
      <c r="AF13" s="0" t="s">
        <v>65</v>
      </c>
      <c r="AG13" s="13" t="s">
        <v>27</v>
      </c>
      <c r="AH13" s="0" t="n">
        <v>2</v>
      </c>
      <c r="AJ13" s="12" t="n">
        <f aca="false">IFERROR(LOOKUP(IF(AI13="",G13,AI13),{0,1,5,10},{0,26.70178,23.44442,20.16563}),"")</f>
        <v>20.16563</v>
      </c>
      <c r="AK13" s="12" t="n">
        <f aca="false">IFERROR(IF(AI13="",G13,AI13)*AJ13,"")</f>
        <v>2016.563</v>
      </c>
      <c r="AL13" s="0" t="s">
        <v>66</v>
      </c>
      <c r="AM13" s="13" t="s">
        <v>27</v>
      </c>
    </row>
    <row r="14" customFormat="false" ht="15" hidden="false" customHeight="false" outlineLevel="0" collapsed="false">
      <c r="A14" s="0" t="s">
        <v>67</v>
      </c>
      <c r="B14" s="0" t="s">
        <v>68</v>
      </c>
      <c r="D14" s="0" t="s">
        <v>69</v>
      </c>
      <c r="F14" s="0" t="s">
        <v>70</v>
      </c>
      <c r="G14" s="0" t="n">
        <f aca="false">BoardQty*1</f>
        <v>10</v>
      </c>
      <c r="H14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0.147</v>
      </c>
      <c r="I14" s="12" t="n">
        <f aca="false">IFERROR(G14*H14,"")</f>
        <v>1.47</v>
      </c>
      <c r="J14" s="0" t="n">
        <v>9335</v>
      </c>
      <c r="L14" s="12" t="n">
        <f aca="false">IFERROR(LOOKUP(IF(K14="",G14,K14),{0,1,10,25,50,100,250,500,1000,5000},{0,0.64,0.451,0.3852,0.341,0.297,0.253,0.22,0.187,0.165}),"")</f>
        <v>0.451</v>
      </c>
      <c r="M14" s="12" t="n">
        <f aca="false">IFERROR(IF(K14="",G14,K14)*L14,"")</f>
        <v>4.51</v>
      </c>
      <c r="N14" s="0" t="s">
        <v>71</v>
      </c>
      <c r="O14" s="13" t="s">
        <v>27</v>
      </c>
      <c r="V14" s="0" t="n">
        <v>314</v>
      </c>
      <c r="X14" s="12" t="n">
        <f aca="false">IFERROR(LOOKUP(IF(W14="",G14,W14),{0,1,10,100,500,1000,2000,5000,10000},{0,0.379,0.33,0.248,0.219,0.176,0.165,0.159,0.143}),"")</f>
        <v>0.33</v>
      </c>
      <c r="Y14" s="12" t="n">
        <f aca="false">IFERROR(IF(W14="",G14,W14)*X14,"")</f>
        <v>3.3</v>
      </c>
      <c r="Z14" s="0" t="s">
        <v>72</v>
      </c>
      <c r="AA14" s="13" t="s">
        <v>27</v>
      </c>
      <c r="AB14" s="0" t="n">
        <v>2037</v>
      </c>
      <c r="AD14" s="12" t="n">
        <f aca="false">IFERROR(LOOKUP(IF(AC14="",G14,AC14),{0,1,10000},{0,0.147,0.147}),"")</f>
        <v>0.147</v>
      </c>
      <c r="AE14" s="12" t="n">
        <f aca="false">IFERROR(IF(AC14="",G14,AC14)*AD14,"")</f>
        <v>1.47</v>
      </c>
      <c r="AF14" s="0" t="s">
        <v>73</v>
      </c>
      <c r="AG14" s="13" t="s">
        <v>27</v>
      </c>
    </row>
    <row r="15" customFormat="false" ht="15" hidden="false" customHeight="false" outlineLevel="0" collapsed="false">
      <c r="A15" s="0" t="s">
        <v>74</v>
      </c>
      <c r="B15" s="0" t="s">
        <v>75</v>
      </c>
      <c r="D15" s="0" t="s">
        <v>76</v>
      </c>
      <c r="G15" s="0" t="n">
        <f aca="false">BoardQty*3</f>
        <v>30</v>
      </c>
      <c r="H15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5" s="12" t="n">
        <f aca="false">IFERROR(G15*H15,"")</f>
        <v>0</v>
      </c>
    </row>
    <row r="16" customFormat="false" ht="15" hidden="false" customHeight="false" outlineLevel="0" collapsed="false">
      <c r="A16" s="0" t="s">
        <v>77</v>
      </c>
      <c r="B16" s="0" t="s">
        <v>78</v>
      </c>
      <c r="D16" s="0" t="s">
        <v>79</v>
      </c>
      <c r="F16" s="0" t="s">
        <v>80</v>
      </c>
      <c r="G16" s="0" t="n">
        <f aca="false">BoardQty*1</f>
        <v>10</v>
      </c>
      <c r="H16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1.380092</v>
      </c>
      <c r="I16" s="12" t="n">
        <f aca="false">IFERROR(G16*H16,"")</f>
        <v>13.80092</v>
      </c>
      <c r="J16" s="0" t="n">
        <v>11439</v>
      </c>
      <c r="L16" s="12" t="n">
        <f aca="false">IFERROR(LOOKUP(IF(K16="",G16,K16),{0,1,10,100,500,1000,4000},{0,1.56,1.398,1.0897,0.90022,0.7107,0.644}),"")</f>
        <v>1.398</v>
      </c>
      <c r="M16" s="12" t="n">
        <f aca="false">IFERROR(IF(K16="",G16,K16)*L16,"")</f>
        <v>13.98</v>
      </c>
      <c r="N16" s="0" t="s">
        <v>81</v>
      </c>
      <c r="O16" s="13" t="s">
        <v>27</v>
      </c>
      <c r="AG16" s="13" t="s">
        <v>27</v>
      </c>
      <c r="AH16" s="0" t="n">
        <v>72</v>
      </c>
      <c r="AJ16" s="12" t="n">
        <f aca="false">IFERROR(LOOKUP(IF(AI16="",G16,AI16),{0,1,4,20},{0,1.380092,1.380092,1.24294}),"")</f>
        <v>1.380092</v>
      </c>
      <c r="AK16" s="12" t="n">
        <f aca="false">IFERROR(IF(AI16="",G16,AI16)*AJ16,"")</f>
        <v>13.80092</v>
      </c>
      <c r="AL16" s="0" t="s">
        <v>82</v>
      </c>
      <c r="AM16" s="13" t="s">
        <v>27</v>
      </c>
    </row>
    <row r="17" customFormat="false" ht="15" hidden="false" customHeight="false" outlineLevel="0" collapsed="false">
      <c r="A17" s="0" t="s">
        <v>83</v>
      </c>
      <c r="B17" s="0" t="s">
        <v>84</v>
      </c>
      <c r="D17" s="0" t="s">
        <v>85</v>
      </c>
      <c r="F17" s="0" t="s">
        <v>86</v>
      </c>
      <c r="G17" s="0" t="n">
        <f aca="false">BoardQty*4</f>
        <v>40</v>
      </c>
      <c r="H1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0.0055718</v>
      </c>
      <c r="I17" s="12" t="n">
        <f aca="false">IFERROR(G17*H17,"")</f>
        <v>0.222872</v>
      </c>
      <c r="J17" s="0" t="n">
        <v>1601626</v>
      </c>
      <c r="L17" s="12" t="n">
        <f aca="false">IFERROR(LOOKUP(IF(K17="",G17,K17),{0,1,10,25,50,100,250,500,1000,5000,10000,25000,50000,125000},{0,0.1,0.01,0.0072,0.0054,0.004,0.00308,0.00244,0.0018,0.00129,0.00112,0.00099,0.0009,0.00089}),"")</f>
        <v>0.0072</v>
      </c>
      <c r="M17" s="12" t="n">
        <f aca="false">IFERROR(IF(K17="",G17,K17)*L17,"")</f>
        <v>0.288</v>
      </c>
      <c r="N17" s="0" t="s">
        <v>87</v>
      </c>
      <c r="O17" s="13" t="s">
        <v>27</v>
      </c>
      <c r="P17" s="0" t="n">
        <v>23279</v>
      </c>
      <c r="R17" s="12" t="n">
        <f aca="false">IFERROR(LOOKUP(IF(Q17="",G17,Q17),{0,1,100,500,1000,2500},{0,0.0055718,0.0055718,0.00482175,0.00417885,0.00332165}),"")</f>
        <v>0.0055718</v>
      </c>
      <c r="S17" s="12" t="n">
        <f aca="false">IFERROR(IF(Q17="",G17,Q17)*R17,"")</f>
        <v>0.222872</v>
      </c>
      <c r="T17" s="0" t="s">
        <v>88</v>
      </c>
      <c r="U17" s="13" t="s">
        <v>27</v>
      </c>
      <c r="V17" s="0" t="n">
        <v>177057</v>
      </c>
      <c r="X17" s="12" t="n">
        <f aca="false">IFERROR(LOOKUP(IF(W17="",G17,W17),{0,1,10,100,1000,5000},{0,0.1,0.008,0.002,0.001,0.001}),"")</f>
        <v>0.008</v>
      </c>
      <c r="Y17" s="12" t="n">
        <f aca="false">IFERROR(IF(W17="",G17,W17)*X17,"")</f>
        <v>0.32</v>
      </c>
      <c r="Z17" s="0" t="s">
        <v>89</v>
      </c>
      <c r="AA17" s="13" t="s">
        <v>27</v>
      </c>
      <c r="AB17" s="0" t="n">
        <v>5150</v>
      </c>
      <c r="AD17" s="12" t="n">
        <f aca="false">IFERROR(LOOKUP(IF(AC17="",G17,AC17),{0,1,10,25,100,250,1000},{0,0.06,0.01,0.007,0.004,0.003,0.002}),"")</f>
        <v>0.007</v>
      </c>
      <c r="AE17" s="12" t="n">
        <f aca="false">IFERROR(IF(AC17="",G17,AC17)*AD17,"")</f>
        <v>0.28</v>
      </c>
      <c r="AF17" s="0" t="s">
        <v>90</v>
      </c>
      <c r="AG17" s="13" t="s">
        <v>27</v>
      </c>
    </row>
    <row r="18" customFormat="false" ht="15" hidden="false" customHeight="false" outlineLevel="0" collapsed="false">
      <c r="A18" s="0" t="s">
        <v>91</v>
      </c>
      <c r="B18" s="0" t="s">
        <v>92</v>
      </c>
      <c r="D18" s="0" t="s">
        <v>93</v>
      </c>
      <c r="F18" s="0" t="s">
        <v>94</v>
      </c>
      <c r="G18" s="0" t="n">
        <f aca="false">BoardQty*1</f>
        <v>10</v>
      </c>
      <c r="H1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0.347</v>
      </c>
      <c r="I18" s="12" t="n">
        <f aca="false">IFERROR(G18*H18,"")</f>
        <v>3.47</v>
      </c>
      <c r="J18" s="0" t="n">
        <v>157218</v>
      </c>
      <c r="L18" s="12" t="n">
        <f aca="false">IFERROR(LOOKUP(IF(K18="",G18,K18),{0,1,10,25,50,100,250,500,1000,2000,4000,10000,14000,50000,100000},{0,0.51,0.358,0.3056,0.2706,0.2357,0.2008,0.17462,0.14842,0.12147,0.11387,0.10628,0.10438,0.09869,0.09616}),"")</f>
        <v>0.358</v>
      </c>
      <c r="M18" s="12" t="n">
        <f aca="false">IFERROR(IF(K18="",G18,K18)*L18,"")</f>
        <v>3.58</v>
      </c>
      <c r="N18" s="0" t="s">
        <v>95</v>
      </c>
      <c r="O18" s="13" t="s">
        <v>27</v>
      </c>
      <c r="V18" s="0" t="n">
        <v>19504</v>
      </c>
      <c r="X18" s="12" t="n">
        <f aca="false">IFERROR(LOOKUP(IF(W18="",G18,W18),{0,1,10,100,500,1000,2000},{0,0.57,0.347,0.239,0.217,0.174,0.116}),"")</f>
        <v>0.347</v>
      </c>
      <c r="Y18" s="12" t="n">
        <f aca="false">IFERROR(IF(W18="",G18,W18)*X18,"")</f>
        <v>3.47</v>
      </c>
      <c r="Z18" s="0" t="s">
        <v>96</v>
      </c>
      <c r="AA18" s="13" t="s">
        <v>27</v>
      </c>
      <c r="AG18" s="13" t="s">
        <v>27</v>
      </c>
      <c r="AM18" s="13" t="s">
        <v>27</v>
      </c>
    </row>
    <row r="19" customFormat="false" ht="15" hidden="false" customHeight="false" outlineLevel="0" collapsed="false">
      <c r="A19" s="0" t="s">
        <v>97</v>
      </c>
      <c r="B19" s="0" t="s">
        <v>98</v>
      </c>
      <c r="D19" s="0" t="s">
        <v>99</v>
      </c>
      <c r="F19" s="0" t="s">
        <v>100</v>
      </c>
      <c r="G19" s="0" t="n">
        <f aca="false">BoardQty*1</f>
        <v>10</v>
      </c>
      <c r="H1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2.12</v>
      </c>
      <c r="I19" s="12" t="n">
        <f aca="false">IFERROR(G19*H19,"")</f>
        <v>21.2</v>
      </c>
      <c r="J19" s="0" t="n">
        <v>29959</v>
      </c>
      <c r="L19" s="12" t="n">
        <f aca="false">IFERROR(LOOKUP(IF(K19="",G19,K19),{0,1,25,100,250,500,1000,2000},{0,2.12,2.05,1.98,1.78,1.6,1.55,1.55}),"")</f>
        <v>2.12</v>
      </c>
      <c r="M19" s="12" t="n">
        <f aca="false">IFERROR(IF(K19="",G19,K19)*L19,"")</f>
        <v>21.2</v>
      </c>
      <c r="N19" s="0" t="s">
        <v>101</v>
      </c>
      <c r="O19" s="13" t="s">
        <v>27</v>
      </c>
      <c r="P19" s="0" t="n">
        <v>932</v>
      </c>
      <c r="R19" s="12" t="n">
        <f aca="false">IFERROR(LOOKUP(IF(Q19="",G19,Q19),{0,1,25,100,500},{0,2.560885,2.153715,1.86441,1.617965}),"")</f>
        <v>2.560885</v>
      </c>
      <c r="S19" s="12" t="n">
        <f aca="false">IFERROR(IF(Q19="",G19,Q19)*R19,"")</f>
        <v>25.60885</v>
      </c>
      <c r="T19" s="0" t="s">
        <v>102</v>
      </c>
      <c r="U19" s="13" t="s">
        <v>27</v>
      </c>
      <c r="V19" s="0" t="n">
        <v>3021</v>
      </c>
      <c r="X19" s="12" t="n">
        <f aca="false">IFERROR(LOOKUP(IF(W19="",G19,W19),{0,1,25,100,250,500},{0,2.12,2.05,1.98,1.78,1.61}),"")</f>
        <v>2.12</v>
      </c>
      <c r="Y19" s="12" t="n">
        <f aca="false">IFERROR(IF(W19="",G19,W19)*X19,"")</f>
        <v>21.2</v>
      </c>
      <c r="Z19" s="0" t="s">
        <v>103</v>
      </c>
      <c r="AA19" s="13" t="s">
        <v>27</v>
      </c>
      <c r="AM19" s="13" t="s">
        <v>27</v>
      </c>
    </row>
    <row r="20" customFormat="false" ht="15" hidden="false" customHeight="false" outlineLevel="0" collapsed="false">
      <c r="A20" s="0" t="s">
        <v>104</v>
      </c>
      <c r="B20" s="0" t="s">
        <v>105</v>
      </c>
      <c r="D20" s="0" t="s">
        <v>106</v>
      </c>
      <c r="F20" s="0" t="s">
        <v>107</v>
      </c>
      <c r="G20" s="0" t="n">
        <f aca="false">BoardQty*1</f>
        <v>10</v>
      </c>
      <c r="H20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0.0527178</v>
      </c>
      <c r="I20" s="12" t="n">
        <f aca="false">IFERROR(G20*H20,"")</f>
        <v>0.527178</v>
      </c>
      <c r="J20" s="0" t="n">
        <v>78622</v>
      </c>
      <c r="L20" s="12" t="n">
        <f aca="false">IFERROR(LOOKUP(IF(K20="",G20,K20),{0,1,10,25,50,100,250,500,1000,4000,8000,12000,28000,100000},{0,0.1,0.078,0.0696,0.0512,0.0442,0.03488,0.02946,0.02482,0.02256,0.02045,0.01974,0.01833,0.01812}),"")</f>
        <v>0.078</v>
      </c>
      <c r="M20" s="12" t="n">
        <f aca="false">IFERROR(IF(K20="",G20,K20)*L20,"")</f>
        <v>0.78</v>
      </c>
      <c r="N20" s="0" t="s">
        <v>108</v>
      </c>
      <c r="O20" s="13" t="s">
        <v>27</v>
      </c>
      <c r="P20" s="0" t="n">
        <v>474</v>
      </c>
      <c r="R20" s="12" t="n">
        <f aca="false">IFERROR(LOOKUP(IF(Q20="",G20,Q20),{0,1,100,500,1000,2000,4000,20000,40000},{0,0.0527178,0.0527178,0.03760965,0.0330022,0.02925195,0.02560885,0.02196575,0.02153715}),"")</f>
        <v>0.0527178</v>
      </c>
      <c r="S20" s="12" t="n">
        <f aca="false">IFERROR(IF(Q20="",G20,Q20)*R20,"")</f>
        <v>0.527178</v>
      </c>
      <c r="T20" s="0" t="s">
        <v>109</v>
      </c>
      <c r="U20" s="13" t="s">
        <v>27</v>
      </c>
      <c r="V20" s="0" t="n">
        <v>13531</v>
      </c>
      <c r="X20" s="12" t="n">
        <f aca="false">IFERROR(LOOKUP(IF(W20="",G20,W20),{0,1,10,100,1000,4000,8000,24000},{0,0.1,0.067,0.033,0.028,0.02,0.019,0.018}),"")</f>
        <v>0.067</v>
      </c>
      <c r="Y20" s="12" t="n">
        <f aca="false">IFERROR(IF(W20="",G20,W20)*X20,"")</f>
        <v>0.67</v>
      </c>
      <c r="Z20" s="0" t="s">
        <v>110</v>
      </c>
      <c r="AA20" s="13" t="s">
        <v>27</v>
      </c>
      <c r="AG20" s="13" t="s">
        <v>27</v>
      </c>
      <c r="AM20" s="13" t="s">
        <v>27</v>
      </c>
    </row>
    <row r="21" customFormat="false" ht="15" hidden="false" customHeight="false" outlineLevel="0" collapsed="false">
      <c r="A21" s="0" t="s">
        <v>111</v>
      </c>
      <c r="B21" s="0" t="s">
        <v>112</v>
      </c>
      <c r="D21" s="0" t="s">
        <v>85</v>
      </c>
      <c r="F21" s="0" t="s">
        <v>113</v>
      </c>
      <c r="G21" s="0" t="n">
        <f aca="false">BoardQty*2</f>
        <v>20</v>
      </c>
      <c r="H21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0.008</v>
      </c>
      <c r="I21" s="12" t="n">
        <f aca="false">IFERROR(G21*H21,"")</f>
        <v>0.16</v>
      </c>
      <c r="J21" s="0" t="n">
        <v>382014</v>
      </c>
      <c r="L21" s="12" t="n">
        <f aca="false">IFERROR(LOOKUP(IF(K21="",G21,K21),{0,1,10,25,50,100,250,500,1000,5000,10000,25000,50000,125000},{0,0.1,0.01,0.0072,0.0054,0.004,0.00308,0.00244,0.0018,0.00129,0.00112,0.00099,0.0009,0.00089}),"")</f>
        <v>0.01</v>
      </c>
      <c r="M21" s="12" t="n">
        <f aca="false">IFERROR(IF(K21="",G21,K21)*L21,"")</f>
        <v>0.2</v>
      </c>
      <c r="N21" s="0" t="s">
        <v>114</v>
      </c>
      <c r="O21" s="13" t="s">
        <v>27</v>
      </c>
      <c r="U21" s="13" t="s">
        <v>27</v>
      </c>
      <c r="V21" s="0" t="n">
        <v>46418</v>
      </c>
      <c r="X21" s="12" t="n">
        <f aca="false">IFERROR(LOOKUP(IF(W21="",G21,W21),{0,1,10,100,1000,5000},{0,0.1,0.008,0.002,0.001,0.001}),"")</f>
        <v>0.008</v>
      </c>
      <c r="Y21" s="12" t="n">
        <f aca="false">IFERROR(IF(W21="",G21,W21)*X21,"")</f>
        <v>0.16</v>
      </c>
      <c r="Z21" s="0" t="s">
        <v>115</v>
      </c>
      <c r="AA21" s="13" t="s">
        <v>27</v>
      </c>
      <c r="AG21" s="13" t="s">
        <v>27</v>
      </c>
    </row>
    <row r="22" customFormat="false" ht="15" hidden="false" customHeight="false" outlineLevel="0" collapsed="false">
      <c r="A22" s="0" t="s">
        <v>116</v>
      </c>
      <c r="B22" s="0" t="s">
        <v>117</v>
      </c>
      <c r="D22" s="0" t="s">
        <v>60</v>
      </c>
      <c r="F22" s="0" t="s">
        <v>118</v>
      </c>
      <c r="G22" s="0" t="n">
        <f aca="false">BoardQty*2</f>
        <v>20</v>
      </c>
      <c r="H22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0.2067995</v>
      </c>
      <c r="I22" s="12" t="n">
        <f aca="false">IFERROR(G22*H22,"")</f>
        <v>4.13599</v>
      </c>
      <c r="J22" s="0" t="n">
        <v>82840</v>
      </c>
      <c r="L22" s="12" t="n">
        <f aca="false">IFERROR(LOOKUP(IF(K22="",G22,K22),{0,1,10,25,50,100,250,500,1000,4000,8000,12000,28000,100000},{0,0.47,0.326,0.2672,0.2282,0.1956,0.163,0.14672,0.12389,0.09639,0.09072,0.08789,0.08505,0.07371}),"")</f>
        <v>0.326</v>
      </c>
      <c r="M22" s="12" t="n">
        <f aca="false">IFERROR(IF(K22="",G22,K22)*L22,"")</f>
        <v>6.52</v>
      </c>
      <c r="N22" s="0" t="s">
        <v>119</v>
      </c>
      <c r="O22" s="13" t="s">
        <v>27</v>
      </c>
      <c r="P22" s="0" t="n">
        <v>607</v>
      </c>
      <c r="R22" s="12" t="n">
        <f aca="false">IFERROR(LOOKUP(IF(Q22="",G22,Q22),{0,1,100,500,1000,2000},{0,0.2067995,0.2067995,0.139295,0.122151,0.1052213}),"")</f>
        <v>0.2067995</v>
      </c>
      <c r="S22" s="12" t="n">
        <f aca="false">IFERROR(IF(Q22="",G22,Q22)*R22,"")</f>
        <v>4.13599</v>
      </c>
      <c r="T22" s="0" t="s">
        <v>120</v>
      </c>
      <c r="U22" s="13" t="s">
        <v>27</v>
      </c>
      <c r="V22" s="0" t="n">
        <v>1399</v>
      </c>
      <c r="X22" s="12" t="n">
        <f aca="false">IFERROR(LOOKUP(IF(W22="",G22,W22),{0,1,10,100,500,1000,2500,4000,8000,24000,48000},{0,0.44,0.248,0.151,0.136,0.114,0.102,0.102,0.091,0.086,0.083}),"")</f>
        <v>0.248</v>
      </c>
      <c r="Y22" s="12" t="n">
        <f aca="false">IFERROR(IF(W22="",G22,W22)*X22,"")</f>
        <v>4.96</v>
      </c>
      <c r="Z22" s="0" t="s">
        <v>121</v>
      </c>
      <c r="AA22" s="13" t="s">
        <v>27</v>
      </c>
      <c r="AB22" s="0" t="n">
        <v>4047</v>
      </c>
      <c r="AD22" s="12" t="n">
        <f aca="false">IFERROR(LOOKUP(IF(AC22="",G22,AC22),{0,1,50,100,500,1000},{0,0.33,0.25,0.137,0.124,0.11}),"")</f>
        <v>0.33</v>
      </c>
      <c r="AE22" s="12" t="n">
        <f aca="false">IFERROR(IF(AC22="",G22,AC22)*AD22,"")</f>
        <v>6.6</v>
      </c>
      <c r="AF22" s="0" t="s">
        <v>122</v>
      </c>
      <c r="AG22" s="13" t="s">
        <v>27</v>
      </c>
      <c r="AM22" s="13" t="s">
        <v>27</v>
      </c>
    </row>
    <row r="24" customFormat="false" ht="15" hidden="false" customHeight="false" outlineLevel="0" collapsed="false">
      <c r="K24" s="0" t="str">
        <f aca="false" t="array" ref="K24:K24">IFERROR(CONCATENATE(TEXT(INDEX($K$7:$K$22,SMALL(IF($N$7:$N$22&lt;&gt;"",IF($K$7:$K$22&lt;&gt;"",ROW($K$7:$K$22)-MIN(ROW($K$7:$K$22))+1,""),""),ROW()-ROW(A$24)+1)),"##0"),","),"")</f>
        <v/>
      </c>
      <c r="L24" s="0" t="str">
        <f aca="false" t="array" ref="L24:L24">IFERROR(CONCATENATE((INDEX($N$7:$N$22,SMALL(IF($N$7:$N$22&lt;&gt;"",IF($K$7:$K$22&lt;&gt;"",ROW($K$7:$K$22)-MIN(ROW($K$7:$K$22))+1,""),""),ROW()-ROW(A$24)+1))),","),"")</f>
        <v/>
      </c>
      <c r="M24" s="0" t="str">
        <f aca="false" t="array" ref="M24:M24">IFERROR(CONCATENATE((INDEX($A$7:$A$22,SMALL(IF($N$7:$N$22&lt;&gt;"",IF($K$7:$K$22&lt;&gt;"",ROW($K$7:$K$22)-MIN(ROW($K$7:$K$22))+1,""),""),ROW()-ROW(A$24)+1))),),"")</f>
        <v/>
      </c>
      <c r="Q24" s="0" t="str">
        <f aca="false" t="array" ref="Q24:Q24">IFERROR(CONCATENATE((INDEX($T$7:$T$22,SMALL(IF($T$7:$T$22&lt;&gt;"",IF($Q$7:$Q$22&lt;&gt;"",ROW($Q$7:$Q$22)-MIN(ROW($Q$7:$Q$22))+1,""),""),ROW()-ROW(A$24)+1)))," "),"")</f>
        <v/>
      </c>
      <c r="R24" s="0" t="str">
        <f aca="false" t="array" ref="R24:R24">IFERROR(CONCATENATE(TEXT(INDEX($Q$7:$Q$22,SMALL(IF($T$7:$T$22&lt;&gt;"",IF($Q$7:$Q$22&lt;&gt;"",ROW($Q$7:$Q$22)-MIN(ROW($Q$7:$Q$22))+1,""),""),ROW()-ROW(A$24)+1)),"##0")," "),"")</f>
        <v/>
      </c>
      <c r="S24" s="0" t="str">
        <f aca="false" t="array" ref="S24:S24">IFERROR(CONCATENATE((INDEX($A$7:$A$22,SMALL(IF($T$7:$T$22&lt;&gt;"",IF($Q$7:$Q$22&lt;&gt;"",ROW($Q$7:$Q$22)-MIN(ROW($Q$7:$Q$22))+1,""),""),ROW()-ROW(A$24)+1))),),"")</f>
        <v/>
      </c>
      <c r="W24" s="0" t="str">
        <f aca="false" t="array" ref="W24:W24">IFERROR(CONCATENATE((INDEX($Z$7:$Z$22,SMALL(IF($Z$7:$Z$22&lt;&gt;"",IF($W$7:$W$22&lt;&gt;"",ROW($W$7:$W$22)-MIN(ROW($W$7:$W$22))+1,""),""),ROW()-ROW(A$24)+1)))," "),"")</f>
        <v/>
      </c>
      <c r="X24" s="0" t="str">
        <f aca="false" t="array" ref="X24:X24">IFERROR(CONCATENATE(TEXT(INDEX($W$7:$W$22,SMALL(IF($Z$7:$Z$22&lt;&gt;"",IF($W$7:$W$22&lt;&gt;"",ROW($W$7:$W$22)-MIN(ROW($W$7:$W$22))+1,""),""),ROW()-ROW(A$24)+1)),"##0")," "),"")</f>
        <v/>
      </c>
      <c r="Y24" s="0" t="str">
        <f aca="false" t="array" ref="Y24:Y24">IFERROR(CONCATENATE((INDEX($A$7:$A$22,SMALL(IF($Z$7:$Z$22&lt;&gt;"",IF($W$7:$W$22&lt;&gt;"",ROW($W$7:$W$22)-MIN(ROW($W$7:$W$22))+1,""),""),ROW()-ROW(A$24)+1))),),"")</f>
        <v/>
      </c>
      <c r="AC24" s="0" t="str">
        <f aca="false" t="array" ref="AC24:AC24">IFERROR(CONCATENATE((INDEX($AF$7:$AF$22,SMALL(IF($AF$7:$AF$22&lt;&gt;"",IF($AC$7:$AC$22&lt;&gt;"",ROW($AC$7:$AC$22)-MIN(ROW($AC$7:$AC$22))+1,""),""),ROW()-ROW(A$24)+1))),","),"")</f>
        <v/>
      </c>
      <c r="AD24" s="0" t="str">
        <f aca="false" t="array" ref="AD24:AD24">IFERROR(CONCATENATE(TEXT(INDEX($AC$7:$AC$22,SMALL(IF($AF$7:$AF$22&lt;&gt;"",IF($AC$7:$AC$22&lt;&gt;"",ROW($AC$7:$AC$22)-MIN(ROW($AC$7:$AC$22))+1,""),""),ROW()-ROW(A$24)+1)),"##0"),","),"")</f>
        <v/>
      </c>
      <c r="AE24" s="0" t="str">
        <f aca="false" t="array" ref="AE24:AE24">IFERROR(CONCATENATE((INDEX($A$7:$A$22,SMALL(IF($AF$7:$AF$22&lt;&gt;"",IF($AC$7:$AC$22&lt;&gt;"",ROW($AC$7:$AC$22)-MIN(ROW($AC$7:$AC$22))+1,""),""),ROW()-ROW(A$24)+1))),),"")</f>
        <v/>
      </c>
      <c r="AI24" s="0" t="str">
        <f aca="false" t="array" ref="AI24:AI24">IFERROR(CONCATENATE((INDEX($AL$7:$AL$22,SMALL(IF($AL$7:$AL$22&lt;&gt;"",IF($AI$7:$AI$22&lt;&gt;"",ROW($AI$7:$AI$22)-MIN(ROW($AI$7:$AI$22))+1,""),""),ROW()-ROW(A$24)+1)))," "),"")</f>
        <v/>
      </c>
      <c r="AJ24" s="0" t="str">
        <f aca="false" t="array" ref="AJ24:AJ24">IFERROR(CONCATENATE(TEXT(INDEX($AI$7:$AI$22,SMALL(IF($AL$7:$AL$22&lt;&gt;"",IF($AI$7:$AI$22&lt;&gt;"",ROW($AI$7:$AI$22)-MIN(ROW($AI$7:$AI$22))+1,""),""),ROW()-ROW(A$24)+1)),"##0")," "),"")</f>
        <v/>
      </c>
      <c r="AK24" s="0" t="str">
        <f aca="false" t="array" ref="AK24:AK24">IFERROR(CONCATENATE((INDEX($A$7:$A$22,SMALL(IF($AL$7:$AL$22&lt;&gt;"",IF($AI$7:$AI$22&lt;&gt;"",ROW($AI$7:$AI$22)-MIN(ROW($AI$7:$AI$22))+1,""),""),ROW()-ROW(A$24)+1))),),"")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IFERROR(CONCATENATE(TEXT(INDEX($K$7:$K$22,SMALL(IF($N$7:$N$22&lt;&gt;"",IF($K$7:$K$22&lt;&gt;"",ROW($K$7:$K$22)-MIN(ROW($K$7:$K$22))+1,""),""),ROW()-ROW(A$24)+1)),"##0"),","),"")</f>
        <v/>
      </c>
      <c r="L25" s="0" t="str">
        <f aca="false" t="array" ref="L25:L25">IFERROR(CONCATENATE((INDEX($N$7:$N$22,SMALL(IF($N$7:$N$22&lt;&gt;"",IF($K$7:$K$22&lt;&gt;"",ROW($K$7:$K$22)-MIN(ROW($K$7:$K$22))+1,""),""),ROW()-ROW(A$24)+1))),","),"")</f>
        <v/>
      </c>
      <c r="M25" s="0" t="str">
        <f aca="false" t="array" ref="M25:M25">IFERROR(CONCATENATE((INDEX($A$7:$A$22,SMALL(IF($N$7:$N$22&lt;&gt;"",IF($K$7:$K$22&lt;&gt;"",ROW($K$7:$K$22)-MIN(ROW($K$7:$K$22))+1,""),""),ROW()-ROW(A$24)+1))),),"")</f>
        <v/>
      </c>
      <c r="Q25" s="0" t="str">
        <f aca="false" t="array" ref="Q25:Q25">IFERROR(CONCATENATE((INDEX($T$7:$T$22,SMALL(IF($T$7:$T$22&lt;&gt;"",IF($Q$7:$Q$22&lt;&gt;"",ROW($Q$7:$Q$22)-MIN(ROW($Q$7:$Q$22))+1,""),""),ROW()-ROW(A$24)+1)))," "),"")</f>
        <v/>
      </c>
      <c r="R25" s="0" t="str">
        <f aca="false" t="array" ref="R25:R25">IFERROR(CONCATENATE(TEXT(INDEX($Q$7:$Q$22,SMALL(IF($T$7:$T$22&lt;&gt;"",IF($Q$7:$Q$22&lt;&gt;"",ROW($Q$7:$Q$22)-MIN(ROW($Q$7:$Q$22))+1,""),""),ROW()-ROW(A$24)+1)),"##0")," "),"")</f>
        <v/>
      </c>
      <c r="S25" s="0" t="str">
        <f aca="false" t="array" ref="S25:S25">IFERROR(CONCATENATE((INDEX($A$7:$A$22,SMALL(IF($T$7:$T$22&lt;&gt;"",IF($Q$7:$Q$22&lt;&gt;"",ROW($Q$7:$Q$22)-MIN(ROW($Q$7:$Q$22))+1,""),""),ROW()-ROW(A$24)+1))),),"")</f>
        <v/>
      </c>
      <c r="W25" s="0" t="str">
        <f aca="false" t="array" ref="W25:W25">IFERROR(CONCATENATE((INDEX($Z$7:$Z$22,SMALL(IF($Z$7:$Z$22&lt;&gt;"",IF($W$7:$W$22&lt;&gt;"",ROW($W$7:$W$22)-MIN(ROW($W$7:$W$22))+1,""),""),ROW()-ROW(A$24)+1)))," "),"")</f>
        <v/>
      </c>
      <c r="X25" s="0" t="str">
        <f aca="false" t="array" ref="X25:X25">IFERROR(CONCATENATE(TEXT(INDEX($W$7:$W$22,SMALL(IF($Z$7:$Z$22&lt;&gt;"",IF($W$7:$W$22&lt;&gt;"",ROW($W$7:$W$22)-MIN(ROW($W$7:$W$22))+1,""),""),ROW()-ROW(A$24)+1)),"##0")," "),"")</f>
        <v/>
      </c>
      <c r="Y25" s="0" t="str">
        <f aca="false" t="array" ref="Y25:Y25">IFERROR(CONCATENATE((INDEX($A$7:$A$22,SMALL(IF($Z$7:$Z$22&lt;&gt;"",IF($W$7:$W$22&lt;&gt;"",ROW($W$7:$W$22)-MIN(ROW($W$7:$W$22))+1,""),""),ROW()-ROW(A$24)+1))),),"")</f>
        <v/>
      </c>
      <c r="AC25" s="0" t="str">
        <f aca="false" t="array" ref="AC25:AC25">IFERROR(CONCATENATE((INDEX($AF$7:$AF$22,SMALL(IF($AF$7:$AF$22&lt;&gt;"",IF($AC$7:$AC$22&lt;&gt;"",ROW($AC$7:$AC$22)-MIN(ROW($AC$7:$AC$22))+1,""),""),ROW()-ROW(A$24)+1))),","),"")</f>
        <v/>
      </c>
      <c r="AD25" s="0" t="str">
        <f aca="false" t="array" ref="AD25:AD25">IFERROR(CONCATENATE(TEXT(INDEX($AC$7:$AC$22,SMALL(IF($AF$7:$AF$22&lt;&gt;"",IF($AC$7:$AC$22&lt;&gt;"",ROW($AC$7:$AC$22)-MIN(ROW($AC$7:$AC$22))+1,""),""),ROW()-ROW(A$24)+1)),"##0"),","),"")</f>
        <v/>
      </c>
      <c r="AE25" s="0" t="str">
        <f aca="false" t="array" ref="AE25:AE25">IFERROR(CONCATENATE((INDEX($A$7:$A$22,SMALL(IF($AF$7:$AF$22&lt;&gt;"",IF($AC$7:$AC$22&lt;&gt;"",ROW($AC$7:$AC$22)-MIN(ROW($AC$7:$AC$22))+1,""),""),ROW()-ROW(A$24)+1))),),"")</f>
        <v/>
      </c>
      <c r="AI25" s="0" t="str">
        <f aca="false" t="array" ref="AI25:AI25">IFERROR(CONCATENATE((INDEX($AL$7:$AL$22,SMALL(IF($AL$7:$AL$22&lt;&gt;"",IF($AI$7:$AI$22&lt;&gt;"",ROW($AI$7:$AI$22)-MIN(ROW($AI$7:$AI$22))+1,""),""),ROW()-ROW(A$24)+1)))," "),"")</f>
        <v/>
      </c>
      <c r="AJ25" s="0" t="str">
        <f aca="false" t="array" ref="AJ25:AJ25">IFERROR(CONCATENATE(TEXT(INDEX($AI$7:$AI$22,SMALL(IF($AL$7:$AL$22&lt;&gt;"",IF($AI$7:$AI$22&lt;&gt;"",ROW($AI$7:$AI$22)-MIN(ROW($AI$7:$AI$22))+1,""),""),ROW()-ROW(A$24)+1)),"##0")," "),"")</f>
        <v/>
      </c>
      <c r="AK25" s="0" t="str">
        <f aca="false" t="array" ref="AK25:AK25">IFERROR(CONCATENATE((INDEX($A$7:$A$22,SMALL(IF($AL$7:$AL$22&lt;&gt;"",IF($AI$7:$AI$22&lt;&gt;"",ROW($AI$7:$AI$22)-MIN(ROW($AI$7:$AI$22))+1,""),""),ROW()-ROW(A$24)+1))),),"")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IFERROR(CONCATENATE(TEXT(INDEX($K$7:$K$22,SMALL(IF($N$7:$N$22&lt;&gt;"",IF($K$7:$K$22&lt;&gt;"",ROW($K$7:$K$22)-MIN(ROW($K$7:$K$22))+1,""),""),ROW()-ROW(A$24)+1)),"##0"),","),"")</f>
        <v/>
      </c>
      <c r="L26" s="0" t="str">
        <f aca="false" t="array" ref="L26:L26">IFERROR(CONCATENATE((INDEX($N$7:$N$22,SMALL(IF($N$7:$N$22&lt;&gt;"",IF($K$7:$K$22&lt;&gt;"",ROW($K$7:$K$22)-MIN(ROW($K$7:$K$22))+1,""),""),ROW()-ROW(A$24)+1))),","),"")</f>
        <v/>
      </c>
      <c r="M26" s="0" t="str">
        <f aca="false" t="array" ref="M26:M26">IFERROR(CONCATENATE((INDEX($A$7:$A$22,SMALL(IF($N$7:$N$22&lt;&gt;"",IF($K$7:$K$22&lt;&gt;"",ROW($K$7:$K$22)-MIN(ROW($K$7:$K$22))+1,""),""),ROW()-ROW(A$24)+1))),),"")</f>
        <v/>
      </c>
      <c r="Q26" s="0" t="str">
        <f aca="false" t="array" ref="Q26:Q26">IFERROR(CONCATENATE((INDEX($T$7:$T$22,SMALL(IF($T$7:$T$22&lt;&gt;"",IF($Q$7:$Q$22&lt;&gt;"",ROW($Q$7:$Q$22)-MIN(ROW($Q$7:$Q$22))+1,""),""),ROW()-ROW(A$24)+1)))," "),"")</f>
        <v/>
      </c>
      <c r="R26" s="0" t="str">
        <f aca="false" t="array" ref="R26:R26">IFERROR(CONCATENATE(TEXT(INDEX($Q$7:$Q$22,SMALL(IF($T$7:$T$22&lt;&gt;"",IF($Q$7:$Q$22&lt;&gt;"",ROW($Q$7:$Q$22)-MIN(ROW($Q$7:$Q$22))+1,""),""),ROW()-ROW(A$24)+1)),"##0")," "),"")</f>
        <v/>
      </c>
      <c r="S26" s="0" t="str">
        <f aca="false" t="array" ref="S26:S26">IFERROR(CONCATENATE((INDEX($A$7:$A$22,SMALL(IF($T$7:$T$22&lt;&gt;"",IF($Q$7:$Q$22&lt;&gt;"",ROW($Q$7:$Q$22)-MIN(ROW($Q$7:$Q$22))+1,""),""),ROW()-ROW(A$24)+1))),),"")</f>
        <v/>
      </c>
      <c r="W26" s="0" t="str">
        <f aca="false" t="array" ref="W26:W26">IFERROR(CONCATENATE((INDEX($Z$7:$Z$22,SMALL(IF($Z$7:$Z$22&lt;&gt;"",IF($W$7:$W$22&lt;&gt;"",ROW($W$7:$W$22)-MIN(ROW($W$7:$W$22))+1,""),""),ROW()-ROW(A$24)+1)))," "),"")</f>
        <v/>
      </c>
      <c r="X26" s="0" t="str">
        <f aca="false" t="array" ref="X26:X26">IFERROR(CONCATENATE(TEXT(INDEX($W$7:$W$22,SMALL(IF($Z$7:$Z$22&lt;&gt;"",IF($W$7:$W$22&lt;&gt;"",ROW($W$7:$W$22)-MIN(ROW($W$7:$W$22))+1,""),""),ROW()-ROW(A$24)+1)),"##0")," "),"")</f>
        <v/>
      </c>
      <c r="Y26" s="0" t="str">
        <f aca="false" t="array" ref="Y26:Y26">IFERROR(CONCATENATE((INDEX($A$7:$A$22,SMALL(IF($Z$7:$Z$22&lt;&gt;"",IF($W$7:$W$22&lt;&gt;"",ROW($W$7:$W$22)-MIN(ROW($W$7:$W$22))+1,""),""),ROW()-ROW(A$24)+1))),),"")</f>
        <v/>
      </c>
      <c r="AC26" s="0" t="str">
        <f aca="false" t="array" ref="AC26:AC26">IFERROR(CONCATENATE((INDEX($AF$7:$AF$22,SMALL(IF($AF$7:$AF$22&lt;&gt;"",IF($AC$7:$AC$22&lt;&gt;"",ROW($AC$7:$AC$22)-MIN(ROW($AC$7:$AC$22))+1,""),""),ROW()-ROW(A$24)+1))),","),"")</f>
        <v/>
      </c>
      <c r="AD26" s="0" t="str">
        <f aca="false" t="array" ref="AD26:AD26">IFERROR(CONCATENATE(TEXT(INDEX($AC$7:$AC$22,SMALL(IF($AF$7:$AF$22&lt;&gt;"",IF($AC$7:$AC$22&lt;&gt;"",ROW($AC$7:$AC$22)-MIN(ROW($AC$7:$AC$22))+1,""),""),ROW()-ROW(A$24)+1)),"##0"),","),"")</f>
        <v/>
      </c>
      <c r="AE26" s="0" t="str">
        <f aca="false" t="array" ref="AE26:AE26">IFERROR(CONCATENATE((INDEX($A$7:$A$22,SMALL(IF($AF$7:$AF$22&lt;&gt;"",IF($AC$7:$AC$22&lt;&gt;"",ROW($AC$7:$AC$22)-MIN(ROW($AC$7:$AC$22))+1,""),""),ROW()-ROW(A$24)+1))),),"")</f>
        <v/>
      </c>
      <c r="AI26" s="0" t="str">
        <f aca="false" t="array" ref="AI26:AI26">IFERROR(CONCATENATE((INDEX($AL$7:$AL$22,SMALL(IF($AL$7:$AL$22&lt;&gt;"",IF($AI$7:$AI$22&lt;&gt;"",ROW($AI$7:$AI$22)-MIN(ROW($AI$7:$AI$22))+1,""),""),ROW()-ROW(A$24)+1)))," "),"")</f>
        <v/>
      </c>
      <c r="AJ26" s="0" t="str">
        <f aca="false" t="array" ref="AJ26:AJ26">IFERROR(CONCATENATE(TEXT(INDEX($AI$7:$AI$22,SMALL(IF($AL$7:$AL$22&lt;&gt;"",IF($AI$7:$AI$22&lt;&gt;"",ROW($AI$7:$AI$22)-MIN(ROW($AI$7:$AI$22))+1,""),""),ROW()-ROW(A$24)+1)),"##0")," "),"")</f>
        <v/>
      </c>
      <c r="AK26" s="0" t="str">
        <f aca="false" t="array" ref="AK26:AK26">IFERROR(CONCATENATE((INDEX($A$7:$A$22,SMALL(IF($AL$7:$AL$22&lt;&gt;"",IF($AI$7:$AI$22&lt;&gt;"",ROW($AI$7:$AI$22)-MIN(ROW($AI$7:$AI$22))+1,""),""),ROW()-ROW(A$24)+1))),),"")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IFERROR(CONCATENATE(TEXT(INDEX($K$7:$K$22,SMALL(IF($N$7:$N$22&lt;&gt;"",IF($K$7:$K$22&lt;&gt;"",ROW($K$7:$K$22)-MIN(ROW($K$7:$K$22))+1,""),""),ROW()-ROW(A$24)+1)),"##0"),","),"")</f>
        <v/>
      </c>
      <c r="L27" s="0" t="str">
        <f aca="false" t="array" ref="L27:L27">IFERROR(CONCATENATE((INDEX($N$7:$N$22,SMALL(IF($N$7:$N$22&lt;&gt;"",IF($K$7:$K$22&lt;&gt;"",ROW($K$7:$K$22)-MIN(ROW($K$7:$K$22))+1,""),""),ROW()-ROW(A$24)+1))),","),"")</f>
        <v/>
      </c>
      <c r="M27" s="0" t="str">
        <f aca="false" t="array" ref="M27:M27">IFERROR(CONCATENATE((INDEX($A$7:$A$22,SMALL(IF($N$7:$N$22&lt;&gt;"",IF($K$7:$K$22&lt;&gt;"",ROW($K$7:$K$22)-MIN(ROW($K$7:$K$22))+1,""),""),ROW()-ROW(A$24)+1))),),"")</f>
        <v/>
      </c>
      <c r="Q27" s="0" t="str">
        <f aca="false" t="array" ref="Q27:Q27">IFERROR(CONCATENATE((INDEX($T$7:$T$22,SMALL(IF($T$7:$T$22&lt;&gt;"",IF($Q$7:$Q$22&lt;&gt;"",ROW($Q$7:$Q$22)-MIN(ROW($Q$7:$Q$22))+1,""),""),ROW()-ROW(A$24)+1)))," "),"")</f>
        <v/>
      </c>
      <c r="R27" s="0" t="str">
        <f aca="false" t="array" ref="R27:R27">IFERROR(CONCATENATE(TEXT(INDEX($Q$7:$Q$22,SMALL(IF($T$7:$T$22&lt;&gt;"",IF($Q$7:$Q$22&lt;&gt;"",ROW($Q$7:$Q$22)-MIN(ROW($Q$7:$Q$22))+1,""),""),ROW()-ROW(A$24)+1)),"##0")," "),"")</f>
        <v/>
      </c>
      <c r="S27" s="0" t="str">
        <f aca="false" t="array" ref="S27:S27">IFERROR(CONCATENATE((INDEX($A$7:$A$22,SMALL(IF($T$7:$T$22&lt;&gt;"",IF($Q$7:$Q$22&lt;&gt;"",ROW($Q$7:$Q$22)-MIN(ROW($Q$7:$Q$22))+1,""),""),ROW()-ROW(A$24)+1))),),"")</f>
        <v/>
      </c>
      <c r="W27" s="0" t="str">
        <f aca="false" t="array" ref="W27:W27">IFERROR(CONCATENATE((INDEX($Z$7:$Z$22,SMALL(IF($Z$7:$Z$22&lt;&gt;"",IF($W$7:$W$22&lt;&gt;"",ROW($W$7:$W$22)-MIN(ROW($W$7:$W$22))+1,""),""),ROW()-ROW(A$24)+1)))," "),"")</f>
        <v/>
      </c>
      <c r="X27" s="0" t="str">
        <f aca="false" t="array" ref="X27:X27">IFERROR(CONCATENATE(TEXT(INDEX($W$7:$W$22,SMALL(IF($Z$7:$Z$22&lt;&gt;"",IF($W$7:$W$22&lt;&gt;"",ROW($W$7:$W$22)-MIN(ROW($W$7:$W$22))+1,""),""),ROW()-ROW(A$24)+1)),"##0")," "),"")</f>
        <v/>
      </c>
      <c r="Y27" s="0" t="str">
        <f aca="false" t="array" ref="Y27:Y27">IFERROR(CONCATENATE((INDEX($A$7:$A$22,SMALL(IF($Z$7:$Z$22&lt;&gt;"",IF($W$7:$W$22&lt;&gt;"",ROW($W$7:$W$22)-MIN(ROW($W$7:$W$22))+1,""),""),ROW()-ROW(A$24)+1))),),"")</f>
        <v/>
      </c>
      <c r="AC27" s="0" t="str">
        <f aca="false" t="array" ref="AC27:AC27">IFERROR(CONCATENATE((INDEX($AF$7:$AF$22,SMALL(IF($AF$7:$AF$22&lt;&gt;"",IF($AC$7:$AC$22&lt;&gt;"",ROW($AC$7:$AC$22)-MIN(ROW($AC$7:$AC$22))+1,""),""),ROW()-ROW(A$24)+1))),","),"")</f>
        <v/>
      </c>
      <c r="AD27" s="0" t="str">
        <f aca="false" t="array" ref="AD27:AD27">IFERROR(CONCATENATE(TEXT(INDEX($AC$7:$AC$22,SMALL(IF($AF$7:$AF$22&lt;&gt;"",IF($AC$7:$AC$22&lt;&gt;"",ROW($AC$7:$AC$22)-MIN(ROW($AC$7:$AC$22))+1,""),""),ROW()-ROW(A$24)+1)),"##0"),","),"")</f>
        <v/>
      </c>
      <c r="AE27" s="0" t="str">
        <f aca="false" t="array" ref="AE27:AE27">IFERROR(CONCATENATE((INDEX($A$7:$A$22,SMALL(IF($AF$7:$AF$22&lt;&gt;"",IF($AC$7:$AC$22&lt;&gt;"",ROW($AC$7:$AC$22)-MIN(ROW($AC$7:$AC$22))+1,""),""),ROW()-ROW(A$24)+1))),),"")</f>
        <v/>
      </c>
      <c r="AI27" s="0" t="str">
        <f aca="false" t="array" ref="AI27:AI27">IFERROR(CONCATENATE((INDEX($AL$7:$AL$22,SMALL(IF($AL$7:$AL$22&lt;&gt;"",IF($AI$7:$AI$22&lt;&gt;"",ROW($AI$7:$AI$22)-MIN(ROW($AI$7:$AI$22))+1,""),""),ROW()-ROW(A$24)+1)))," "),"")</f>
        <v/>
      </c>
      <c r="AJ27" s="0" t="str">
        <f aca="false" t="array" ref="AJ27:AJ27">IFERROR(CONCATENATE(TEXT(INDEX($AI$7:$AI$22,SMALL(IF($AL$7:$AL$22&lt;&gt;"",IF($AI$7:$AI$22&lt;&gt;"",ROW($AI$7:$AI$22)-MIN(ROW($AI$7:$AI$22))+1,""),""),ROW()-ROW(A$24)+1)),"##0")," "),"")</f>
        <v/>
      </c>
      <c r="AK27" s="0" t="str">
        <f aca="false" t="array" ref="AK27:AK27">IFERROR(CONCATENATE((INDEX($A$7:$A$22,SMALL(IF($AL$7:$AL$22&lt;&gt;"",IF($AI$7:$AI$22&lt;&gt;"",ROW($AI$7:$AI$22)-MIN(ROW($AI$7:$AI$22))+1,""),""),ROW()-ROW(A$24)+1))),),"")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IFERROR(CONCATENATE(TEXT(INDEX($K$7:$K$22,SMALL(IF($N$7:$N$22&lt;&gt;"",IF($K$7:$K$22&lt;&gt;"",ROW($K$7:$K$22)-MIN(ROW($K$7:$K$22))+1,""),""),ROW()-ROW(A$24)+1)),"##0"),","),"")</f>
        <v/>
      </c>
      <c r="L28" s="0" t="str">
        <f aca="false" t="array" ref="L28:L28">IFERROR(CONCATENATE((INDEX($N$7:$N$22,SMALL(IF($N$7:$N$22&lt;&gt;"",IF($K$7:$K$22&lt;&gt;"",ROW($K$7:$K$22)-MIN(ROW($K$7:$K$22))+1,""),""),ROW()-ROW(A$24)+1))),","),"")</f>
        <v/>
      </c>
      <c r="M28" s="0" t="str">
        <f aca="false" t="array" ref="M28:M28">IFERROR(CONCATENATE((INDEX($A$7:$A$22,SMALL(IF($N$7:$N$22&lt;&gt;"",IF($K$7:$K$22&lt;&gt;"",ROW($K$7:$K$22)-MIN(ROW($K$7:$K$22))+1,""),""),ROW()-ROW(A$24)+1))),),"")</f>
        <v/>
      </c>
      <c r="Q28" s="0" t="str">
        <f aca="false" t="array" ref="Q28:Q28">IFERROR(CONCATENATE((INDEX($T$7:$T$22,SMALL(IF($T$7:$T$22&lt;&gt;"",IF($Q$7:$Q$22&lt;&gt;"",ROW($Q$7:$Q$22)-MIN(ROW($Q$7:$Q$22))+1,""),""),ROW()-ROW(A$24)+1)))," "),"")</f>
        <v/>
      </c>
      <c r="R28" s="0" t="str">
        <f aca="false" t="array" ref="R28:R28">IFERROR(CONCATENATE(TEXT(INDEX($Q$7:$Q$22,SMALL(IF($T$7:$T$22&lt;&gt;"",IF($Q$7:$Q$22&lt;&gt;"",ROW($Q$7:$Q$22)-MIN(ROW($Q$7:$Q$22))+1,""),""),ROW()-ROW(A$24)+1)),"##0")," "),"")</f>
        <v/>
      </c>
      <c r="S28" s="0" t="str">
        <f aca="false" t="array" ref="S28:S28">IFERROR(CONCATENATE((INDEX($A$7:$A$22,SMALL(IF($T$7:$T$22&lt;&gt;"",IF($Q$7:$Q$22&lt;&gt;"",ROW($Q$7:$Q$22)-MIN(ROW($Q$7:$Q$22))+1,""),""),ROW()-ROW(A$24)+1))),),"")</f>
        <v/>
      </c>
      <c r="W28" s="0" t="str">
        <f aca="false" t="array" ref="W28:W28">IFERROR(CONCATENATE((INDEX($Z$7:$Z$22,SMALL(IF($Z$7:$Z$22&lt;&gt;"",IF($W$7:$W$22&lt;&gt;"",ROW($W$7:$W$22)-MIN(ROW($W$7:$W$22))+1,""),""),ROW()-ROW(A$24)+1)))," "),"")</f>
        <v/>
      </c>
      <c r="X28" s="0" t="str">
        <f aca="false" t="array" ref="X28:X28">IFERROR(CONCATENATE(TEXT(INDEX($W$7:$W$22,SMALL(IF($Z$7:$Z$22&lt;&gt;"",IF($W$7:$W$22&lt;&gt;"",ROW($W$7:$W$22)-MIN(ROW($W$7:$W$22))+1,""),""),ROW()-ROW(A$24)+1)),"##0")," "),"")</f>
        <v/>
      </c>
      <c r="Y28" s="0" t="str">
        <f aca="false" t="array" ref="Y28:Y28">IFERROR(CONCATENATE((INDEX($A$7:$A$22,SMALL(IF($Z$7:$Z$22&lt;&gt;"",IF($W$7:$W$22&lt;&gt;"",ROW($W$7:$W$22)-MIN(ROW($W$7:$W$22))+1,""),""),ROW()-ROW(A$24)+1))),),"")</f>
        <v/>
      </c>
      <c r="AC28" s="0" t="str">
        <f aca="false" t="array" ref="AC28:AC28">IFERROR(CONCATENATE((INDEX($AF$7:$AF$22,SMALL(IF($AF$7:$AF$22&lt;&gt;"",IF($AC$7:$AC$22&lt;&gt;"",ROW($AC$7:$AC$22)-MIN(ROW($AC$7:$AC$22))+1,""),""),ROW()-ROW(A$24)+1))),","),"")</f>
        <v/>
      </c>
      <c r="AD28" s="0" t="str">
        <f aca="false" t="array" ref="AD28:AD28">IFERROR(CONCATENATE(TEXT(INDEX($AC$7:$AC$22,SMALL(IF($AF$7:$AF$22&lt;&gt;"",IF($AC$7:$AC$22&lt;&gt;"",ROW($AC$7:$AC$22)-MIN(ROW($AC$7:$AC$22))+1,""),""),ROW()-ROW(A$24)+1)),"##0"),","),"")</f>
        <v/>
      </c>
      <c r="AE28" s="0" t="str">
        <f aca="false" t="array" ref="AE28:AE28">IFERROR(CONCATENATE((INDEX($A$7:$A$22,SMALL(IF($AF$7:$AF$22&lt;&gt;"",IF($AC$7:$AC$22&lt;&gt;"",ROW($AC$7:$AC$22)-MIN(ROW($AC$7:$AC$22))+1,""),""),ROW()-ROW(A$24)+1))),),"")</f>
        <v/>
      </c>
      <c r="AI28" s="0" t="str">
        <f aca="false" t="array" ref="AI28:AI28">IFERROR(CONCATENATE((INDEX($AL$7:$AL$22,SMALL(IF($AL$7:$AL$22&lt;&gt;"",IF($AI$7:$AI$22&lt;&gt;"",ROW($AI$7:$AI$22)-MIN(ROW($AI$7:$AI$22))+1,""),""),ROW()-ROW(A$24)+1)))," "),"")</f>
        <v/>
      </c>
      <c r="AJ28" s="0" t="str">
        <f aca="false" t="array" ref="AJ28:AJ28">IFERROR(CONCATENATE(TEXT(INDEX($AI$7:$AI$22,SMALL(IF($AL$7:$AL$22&lt;&gt;"",IF($AI$7:$AI$22&lt;&gt;"",ROW($AI$7:$AI$22)-MIN(ROW($AI$7:$AI$22))+1,""),""),ROW()-ROW(A$24)+1)),"##0")," "),"")</f>
        <v/>
      </c>
      <c r="AK28" s="0" t="str">
        <f aca="false" t="array" ref="AK28:AK28">IFERROR(CONCATENATE((INDEX($A$7:$A$22,SMALL(IF($AL$7:$AL$22&lt;&gt;"",IF($AI$7:$AI$22&lt;&gt;"",ROW($AI$7:$AI$22)-MIN(ROW($AI$7:$AI$22))+1,""),""),ROW()-ROW(A$24)+1))),),"")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IFERROR(CONCATENATE(TEXT(INDEX($K$7:$K$22,SMALL(IF($N$7:$N$22&lt;&gt;"",IF($K$7:$K$22&lt;&gt;"",ROW($K$7:$K$22)-MIN(ROW($K$7:$K$22))+1,""),""),ROW()-ROW(A$24)+1)),"##0"),","),"")</f>
        <v/>
      </c>
      <c r="L29" s="0" t="str">
        <f aca="false" t="array" ref="L29:L29">IFERROR(CONCATENATE((INDEX($N$7:$N$22,SMALL(IF($N$7:$N$22&lt;&gt;"",IF($K$7:$K$22&lt;&gt;"",ROW($K$7:$K$22)-MIN(ROW($K$7:$K$22))+1,""),""),ROW()-ROW(A$24)+1))),","),"")</f>
        <v/>
      </c>
      <c r="M29" s="0" t="str">
        <f aca="false" t="array" ref="M29:M29">IFERROR(CONCATENATE((INDEX($A$7:$A$22,SMALL(IF($N$7:$N$22&lt;&gt;"",IF($K$7:$K$22&lt;&gt;"",ROW($K$7:$K$22)-MIN(ROW($K$7:$K$22))+1,""),""),ROW()-ROW(A$24)+1))),),"")</f>
        <v/>
      </c>
      <c r="Q29" s="0" t="str">
        <f aca="false" t="array" ref="Q29:Q29">IFERROR(CONCATENATE((INDEX($T$7:$T$22,SMALL(IF($T$7:$T$22&lt;&gt;"",IF($Q$7:$Q$22&lt;&gt;"",ROW($Q$7:$Q$22)-MIN(ROW($Q$7:$Q$22))+1,""),""),ROW()-ROW(A$24)+1)))," "),"")</f>
        <v/>
      </c>
      <c r="R29" s="0" t="str">
        <f aca="false" t="array" ref="R29:R29">IFERROR(CONCATENATE(TEXT(INDEX($Q$7:$Q$22,SMALL(IF($T$7:$T$22&lt;&gt;"",IF($Q$7:$Q$22&lt;&gt;"",ROW($Q$7:$Q$22)-MIN(ROW($Q$7:$Q$22))+1,""),""),ROW()-ROW(A$24)+1)),"##0")," "),"")</f>
        <v/>
      </c>
      <c r="S29" s="0" t="str">
        <f aca="false" t="array" ref="S29:S29">IFERROR(CONCATENATE((INDEX($A$7:$A$22,SMALL(IF($T$7:$T$22&lt;&gt;"",IF($Q$7:$Q$22&lt;&gt;"",ROW($Q$7:$Q$22)-MIN(ROW($Q$7:$Q$22))+1,""),""),ROW()-ROW(A$24)+1))),),"")</f>
        <v/>
      </c>
      <c r="W29" s="0" t="str">
        <f aca="false" t="array" ref="W29:W29">IFERROR(CONCATENATE((INDEX($Z$7:$Z$22,SMALL(IF($Z$7:$Z$22&lt;&gt;"",IF($W$7:$W$22&lt;&gt;"",ROW($W$7:$W$22)-MIN(ROW($W$7:$W$22))+1,""),""),ROW()-ROW(A$24)+1)))," "),"")</f>
        <v/>
      </c>
      <c r="X29" s="0" t="str">
        <f aca="false" t="array" ref="X29:X29">IFERROR(CONCATENATE(TEXT(INDEX($W$7:$W$22,SMALL(IF($Z$7:$Z$22&lt;&gt;"",IF($W$7:$W$22&lt;&gt;"",ROW($W$7:$W$22)-MIN(ROW($W$7:$W$22))+1,""),""),ROW()-ROW(A$24)+1)),"##0")," "),"")</f>
        <v/>
      </c>
      <c r="Y29" s="0" t="str">
        <f aca="false" t="array" ref="Y29:Y29">IFERROR(CONCATENATE((INDEX($A$7:$A$22,SMALL(IF($Z$7:$Z$22&lt;&gt;"",IF($W$7:$W$22&lt;&gt;"",ROW($W$7:$W$22)-MIN(ROW($W$7:$W$22))+1,""),""),ROW()-ROW(A$24)+1))),),"")</f>
        <v/>
      </c>
      <c r="AC29" s="0" t="str">
        <f aca="false" t="array" ref="AC29:AC29">IFERROR(CONCATENATE((INDEX($AF$7:$AF$22,SMALL(IF($AF$7:$AF$22&lt;&gt;"",IF($AC$7:$AC$22&lt;&gt;"",ROW($AC$7:$AC$22)-MIN(ROW($AC$7:$AC$22))+1,""),""),ROW()-ROW(A$24)+1))),","),"")</f>
        <v/>
      </c>
      <c r="AD29" s="0" t="str">
        <f aca="false" t="array" ref="AD29:AD29">IFERROR(CONCATENATE(TEXT(INDEX($AC$7:$AC$22,SMALL(IF($AF$7:$AF$22&lt;&gt;"",IF($AC$7:$AC$22&lt;&gt;"",ROW($AC$7:$AC$22)-MIN(ROW($AC$7:$AC$22))+1,""),""),ROW()-ROW(A$24)+1)),"##0"),","),"")</f>
        <v/>
      </c>
      <c r="AE29" s="0" t="str">
        <f aca="false" t="array" ref="AE29:AE29">IFERROR(CONCATENATE((INDEX($A$7:$A$22,SMALL(IF($AF$7:$AF$22&lt;&gt;"",IF($AC$7:$AC$22&lt;&gt;"",ROW($AC$7:$AC$22)-MIN(ROW($AC$7:$AC$22))+1,""),""),ROW()-ROW(A$24)+1))),),"")</f>
        <v/>
      </c>
      <c r="AI29" s="0" t="str">
        <f aca="false" t="array" ref="AI29:AI29">IFERROR(CONCATENATE((INDEX($AL$7:$AL$22,SMALL(IF($AL$7:$AL$22&lt;&gt;"",IF($AI$7:$AI$22&lt;&gt;"",ROW($AI$7:$AI$22)-MIN(ROW($AI$7:$AI$22))+1,""),""),ROW()-ROW(A$24)+1)))," "),"")</f>
        <v/>
      </c>
      <c r="AJ29" s="0" t="str">
        <f aca="false" t="array" ref="AJ29:AJ29">IFERROR(CONCATENATE(TEXT(INDEX($AI$7:$AI$22,SMALL(IF($AL$7:$AL$22&lt;&gt;"",IF($AI$7:$AI$22&lt;&gt;"",ROW($AI$7:$AI$22)-MIN(ROW($AI$7:$AI$22))+1,""),""),ROW()-ROW(A$24)+1)),"##0")," "),"")</f>
        <v/>
      </c>
      <c r="AK29" s="0" t="str">
        <f aca="false" t="array" ref="AK29:AK29">IFERROR(CONCATENATE((INDEX($A$7:$A$22,SMALL(IF($AL$7:$AL$22&lt;&gt;"",IF($AI$7:$AI$22&lt;&gt;"",ROW($AI$7:$AI$22)-MIN(ROW($AI$7:$AI$22))+1,""),""),ROW()-ROW(A$24)+1))),),"")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IFERROR(CONCATENATE(TEXT(INDEX($K$7:$K$22,SMALL(IF($N$7:$N$22&lt;&gt;"",IF($K$7:$K$22&lt;&gt;"",ROW($K$7:$K$22)-MIN(ROW($K$7:$K$22))+1,""),""),ROW()-ROW(A$24)+1)),"##0"),","),"")</f>
        <v/>
      </c>
      <c r="L30" s="0" t="str">
        <f aca="false" t="array" ref="L30:L30">IFERROR(CONCATENATE((INDEX($N$7:$N$22,SMALL(IF($N$7:$N$22&lt;&gt;"",IF($K$7:$K$22&lt;&gt;"",ROW($K$7:$K$22)-MIN(ROW($K$7:$K$22))+1,""),""),ROW()-ROW(A$24)+1))),","),"")</f>
        <v/>
      </c>
      <c r="M30" s="0" t="str">
        <f aca="false" t="array" ref="M30:M30">IFERROR(CONCATENATE((INDEX($A$7:$A$22,SMALL(IF($N$7:$N$22&lt;&gt;"",IF($K$7:$K$22&lt;&gt;"",ROW($K$7:$K$22)-MIN(ROW($K$7:$K$22))+1,""),""),ROW()-ROW(A$24)+1))),),"")</f>
        <v/>
      </c>
      <c r="Q30" s="0" t="str">
        <f aca="false" t="array" ref="Q30:Q30">IFERROR(CONCATENATE((INDEX($T$7:$T$22,SMALL(IF($T$7:$T$22&lt;&gt;"",IF($Q$7:$Q$22&lt;&gt;"",ROW($Q$7:$Q$22)-MIN(ROW($Q$7:$Q$22))+1,""),""),ROW()-ROW(A$24)+1)))," "),"")</f>
        <v/>
      </c>
      <c r="R30" s="0" t="str">
        <f aca="false" t="array" ref="R30:R30">IFERROR(CONCATENATE(TEXT(INDEX($Q$7:$Q$22,SMALL(IF($T$7:$T$22&lt;&gt;"",IF($Q$7:$Q$22&lt;&gt;"",ROW($Q$7:$Q$22)-MIN(ROW($Q$7:$Q$22))+1,""),""),ROW()-ROW(A$24)+1)),"##0")," "),"")</f>
        <v/>
      </c>
      <c r="S30" s="0" t="str">
        <f aca="false" t="array" ref="S30:S30">IFERROR(CONCATENATE((INDEX($A$7:$A$22,SMALL(IF($T$7:$T$22&lt;&gt;"",IF($Q$7:$Q$22&lt;&gt;"",ROW($Q$7:$Q$22)-MIN(ROW($Q$7:$Q$22))+1,""),""),ROW()-ROW(A$24)+1))),),"")</f>
        <v/>
      </c>
      <c r="W30" s="0" t="str">
        <f aca="false" t="array" ref="W30:W30">IFERROR(CONCATENATE((INDEX($Z$7:$Z$22,SMALL(IF($Z$7:$Z$22&lt;&gt;"",IF($W$7:$W$22&lt;&gt;"",ROW($W$7:$W$22)-MIN(ROW($W$7:$W$22))+1,""),""),ROW()-ROW(A$24)+1)))," "),"")</f>
        <v/>
      </c>
      <c r="X30" s="0" t="str">
        <f aca="false" t="array" ref="X30:X30">IFERROR(CONCATENATE(TEXT(INDEX($W$7:$W$22,SMALL(IF($Z$7:$Z$22&lt;&gt;"",IF($W$7:$W$22&lt;&gt;"",ROW($W$7:$W$22)-MIN(ROW($W$7:$W$22))+1,""),""),ROW()-ROW(A$24)+1)),"##0")," "),"")</f>
        <v/>
      </c>
      <c r="Y30" s="0" t="str">
        <f aca="false" t="array" ref="Y30:Y30">IFERROR(CONCATENATE((INDEX($A$7:$A$22,SMALL(IF($Z$7:$Z$22&lt;&gt;"",IF($W$7:$W$22&lt;&gt;"",ROW($W$7:$W$22)-MIN(ROW($W$7:$W$22))+1,""),""),ROW()-ROW(A$24)+1))),),"")</f>
        <v/>
      </c>
      <c r="AC30" s="0" t="str">
        <f aca="false" t="array" ref="AC30:AC30">IFERROR(CONCATENATE((INDEX($AF$7:$AF$22,SMALL(IF($AF$7:$AF$22&lt;&gt;"",IF($AC$7:$AC$22&lt;&gt;"",ROW($AC$7:$AC$22)-MIN(ROW($AC$7:$AC$22))+1,""),""),ROW()-ROW(A$24)+1))),","),"")</f>
        <v/>
      </c>
      <c r="AD30" s="0" t="str">
        <f aca="false" t="array" ref="AD30:AD30">IFERROR(CONCATENATE(TEXT(INDEX($AC$7:$AC$22,SMALL(IF($AF$7:$AF$22&lt;&gt;"",IF($AC$7:$AC$22&lt;&gt;"",ROW($AC$7:$AC$22)-MIN(ROW($AC$7:$AC$22))+1,""),""),ROW()-ROW(A$24)+1)),"##0"),","),"")</f>
        <v/>
      </c>
      <c r="AE30" s="0" t="str">
        <f aca="false" t="array" ref="AE30:AE30">IFERROR(CONCATENATE((INDEX($A$7:$A$22,SMALL(IF($AF$7:$AF$22&lt;&gt;"",IF($AC$7:$AC$22&lt;&gt;"",ROW($AC$7:$AC$22)-MIN(ROW($AC$7:$AC$22))+1,""),""),ROW()-ROW(A$24)+1))),),"")</f>
        <v/>
      </c>
      <c r="AI30" s="0" t="str">
        <f aca="false" t="array" ref="AI30:AI30">IFERROR(CONCATENATE((INDEX($AL$7:$AL$22,SMALL(IF($AL$7:$AL$22&lt;&gt;"",IF($AI$7:$AI$22&lt;&gt;"",ROW($AI$7:$AI$22)-MIN(ROW($AI$7:$AI$22))+1,""),""),ROW()-ROW(A$24)+1)))," "),"")</f>
        <v/>
      </c>
      <c r="AJ30" s="0" t="str">
        <f aca="false" t="array" ref="AJ30:AJ30">IFERROR(CONCATENATE(TEXT(INDEX($AI$7:$AI$22,SMALL(IF($AL$7:$AL$22&lt;&gt;"",IF($AI$7:$AI$22&lt;&gt;"",ROW($AI$7:$AI$22)-MIN(ROW($AI$7:$AI$22))+1,""),""),ROW()-ROW(A$24)+1)),"##0")," "),"")</f>
        <v/>
      </c>
      <c r="AK30" s="0" t="str">
        <f aca="false" t="array" ref="AK30:AK30">IFERROR(CONCATENATE((INDEX($A$7:$A$22,SMALL(IF($AL$7:$AL$22&lt;&gt;"",IF($AI$7:$AI$22&lt;&gt;"",ROW($AI$7:$AI$22)-MIN(ROW($AI$7:$AI$22))+1,""),""),ROW()-ROW(A$24)+1))),),"")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IFERROR(CONCATENATE(TEXT(INDEX($K$7:$K$22,SMALL(IF($N$7:$N$22&lt;&gt;"",IF($K$7:$K$22&lt;&gt;"",ROW($K$7:$K$22)-MIN(ROW($K$7:$K$22))+1,""),""),ROW()-ROW(A$24)+1)),"##0"),","),"")</f>
        <v/>
      </c>
      <c r="L31" s="0" t="str">
        <f aca="false" t="array" ref="L31:L31">IFERROR(CONCATENATE((INDEX($N$7:$N$22,SMALL(IF($N$7:$N$22&lt;&gt;"",IF($K$7:$K$22&lt;&gt;"",ROW($K$7:$K$22)-MIN(ROW($K$7:$K$22))+1,""),""),ROW()-ROW(A$24)+1))),","),"")</f>
        <v/>
      </c>
      <c r="M31" s="0" t="str">
        <f aca="false" t="array" ref="M31:M31">IFERROR(CONCATENATE((INDEX($A$7:$A$22,SMALL(IF($N$7:$N$22&lt;&gt;"",IF($K$7:$K$22&lt;&gt;"",ROW($K$7:$K$22)-MIN(ROW($K$7:$K$22))+1,""),""),ROW()-ROW(A$24)+1))),),"")</f>
        <v/>
      </c>
      <c r="Q31" s="0" t="str">
        <f aca="false" t="array" ref="Q31:Q31">IFERROR(CONCATENATE((INDEX($T$7:$T$22,SMALL(IF($T$7:$T$22&lt;&gt;"",IF($Q$7:$Q$22&lt;&gt;"",ROW($Q$7:$Q$22)-MIN(ROW($Q$7:$Q$22))+1,""),""),ROW()-ROW(A$24)+1)))," "),"")</f>
        <v/>
      </c>
      <c r="R31" s="0" t="str">
        <f aca="false" t="array" ref="R31:R31">IFERROR(CONCATENATE(TEXT(INDEX($Q$7:$Q$22,SMALL(IF($T$7:$T$22&lt;&gt;"",IF($Q$7:$Q$22&lt;&gt;"",ROW($Q$7:$Q$22)-MIN(ROW($Q$7:$Q$22))+1,""),""),ROW()-ROW(A$24)+1)),"##0")," "),"")</f>
        <v/>
      </c>
      <c r="S31" s="0" t="str">
        <f aca="false" t="array" ref="S31:S31">IFERROR(CONCATENATE((INDEX($A$7:$A$22,SMALL(IF($T$7:$T$22&lt;&gt;"",IF($Q$7:$Q$22&lt;&gt;"",ROW($Q$7:$Q$22)-MIN(ROW($Q$7:$Q$22))+1,""),""),ROW()-ROW(A$24)+1))),),"")</f>
        <v/>
      </c>
      <c r="W31" s="0" t="str">
        <f aca="false" t="array" ref="W31:W31">IFERROR(CONCATENATE((INDEX($Z$7:$Z$22,SMALL(IF($Z$7:$Z$22&lt;&gt;"",IF($W$7:$W$22&lt;&gt;"",ROW($W$7:$W$22)-MIN(ROW($W$7:$W$22))+1,""),""),ROW()-ROW(A$24)+1)))," "),"")</f>
        <v/>
      </c>
      <c r="X31" s="0" t="str">
        <f aca="false" t="array" ref="X31:X31">IFERROR(CONCATENATE(TEXT(INDEX($W$7:$W$22,SMALL(IF($Z$7:$Z$22&lt;&gt;"",IF($W$7:$W$22&lt;&gt;"",ROW($W$7:$W$22)-MIN(ROW($W$7:$W$22))+1,""),""),ROW()-ROW(A$24)+1)),"##0")," "),"")</f>
        <v/>
      </c>
      <c r="Y31" s="0" t="str">
        <f aca="false" t="array" ref="Y31:Y31">IFERROR(CONCATENATE((INDEX($A$7:$A$22,SMALL(IF($Z$7:$Z$22&lt;&gt;"",IF($W$7:$W$22&lt;&gt;"",ROW($W$7:$W$22)-MIN(ROW($W$7:$W$22))+1,""),""),ROW()-ROW(A$24)+1))),),"")</f>
        <v/>
      </c>
      <c r="AC31" s="0" t="str">
        <f aca="false" t="array" ref="AC31:AC31">IFERROR(CONCATENATE((INDEX($AF$7:$AF$22,SMALL(IF($AF$7:$AF$22&lt;&gt;"",IF($AC$7:$AC$22&lt;&gt;"",ROW($AC$7:$AC$22)-MIN(ROW($AC$7:$AC$22))+1,""),""),ROW()-ROW(A$24)+1))),","),"")</f>
        <v/>
      </c>
      <c r="AD31" s="0" t="str">
        <f aca="false" t="array" ref="AD31:AD31">IFERROR(CONCATENATE(TEXT(INDEX($AC$7:$AC$22,SMALL(IF($AF$7:$AF$22&lt;&gt;"",IF($AC$7:$AC$22&lt;&gt;"",ROW($AC$7:$AC$22)-MIN(ROW($AC$7:$AC$22))+1,""),""),ROW()-ROW(A$24)+1)),"##0"),","),"")</f>
        <v/>
      </c>
      <c r="AE31" s="0" t="str">
        <f aca="false" t="array" ref="AE31:AE31">IFERROR(CONCATENATE((INDEX($A$7:$A$22,SMALL(IF($AF$7:$AF$22&lt;&gt;"",IF($AC$7:$AC$22&lt;&gt;"",ROW($AC$7:$AC$22)-MIN(ROW($AC$7:$AC$22))+1,""),""),ROW()-ROW(A$24)+1))),),"")</f>
        <v/>
      </c>
      <c r="AI31" s="0" t="str">
        <f aca="false" t="array" ref="AI31:AI31">IFERROR(CONCATENATE((INDEX($AL$7:$AL$22,SMALL(IF($AL$7:$AL$22&lt;&gt;"",IF($AI$7:$AI$22&lt;&gt;"",ROW($AI$7:$AI$22)-MIN(ROW($AI$7:$AI$22))+1,""),""),ROW()-ROW(A$24)+1)))," "),"")</f>
        <v/>
      </c>
      <c r="AJ31" s="0" t="str">
        <f aca="false" t="array" ref="AJ31:AJ31">IFERROR(CONCATENATE(TEXT(INDEX($AI$7:$AI$22,SMALL(IF($AL$7:$AL$22&lt;&gt;"",IF($AI$7:$AI$22&lt;&gt;"",ROW($AI$7:$AI$22)-MIN(ROW($AI$7:$AI$22))+1,""),""),ROW()-ROW(A$24)+1)),"##0")," "),"")</f>
        <v/>
      </c>
      <c r="AK31" s="0" t="str">
        <f aca="false" t="array" ref="AK31:AK31">IFERROR(CONCATENATE((INDEX($A$7:$A$22,SMALL(IF($AL$7:$AL$22&lt;&gt;"",IF($AI$7:$AI$22&lt;&gt;"",ROW($AI$7:$AI$22)-MIN(ROW($AI$7:$AI$22))+1,""),""),ROW()-ROW(A$24)+1))),),"")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IFERROR(CONCATENATE(TEXT(INDEX($K$7:$K$22,SMALL(IF($N$7:$N$22&lt;&gt;"",IF($K$7:$K$22&lt;&gt;"",ROW($K$7:$K$22)-MIN(ROW($K$7:$K$22))+1,""),""),ROW()-ROW(A$24)+1)),"##0"),","),"")</f>
        <v/>
      </c>
      <c r="L32" s="0" t="str">
        <f aca="false" t="array" ref="L32:L32">IFERROR(CONCATENATE((INDEX($N$7:$N$22,SMALL(IF($N$7:$N$22&lt;&gt;"",IF($K$7:$K$22&lt;&gt;"",ROW($K$7:$K$22)-MIN(ROW($K$7:$K$22))+1,""),""),ROW()-ROW(A$24)+1))),","),"")</f>
        <v/>
      </c>
      <c r="M32" s="0" t="str">
        <f aca="false" t="array" ref="M32:M32">IFERROR(CONCATENATE((INDEX($A$7:$A$22,SMALL(IF($N$7:$N$22&lt;&gt;"",IF($K$7:$K$22&lt;&gt;"",ROW($K$7:$K$22)-MIN(ROW($K$7:$K$22))+1,""),""),ROW()-ROW(A$24)+1))),),"")</f>
        <v/>
      </c>
      <c r="Q32" s="0" t="str">
        <f aca="false" t="array" ref="Q32:Q32">IFERROR(CONCATENATE((INDEX($T$7:$T$22,SMALL(IF($T$7:$T$22&lt;&gt;"",IF($Q$7:$Q$22&lt;&gt;"",ROW($Q$7:$Q$22)-MIN(ROW($Q$7:$Q$22))+1,""),""),ROW()-ROW(A$24)+1)))," "),"")</f>
        <v/>
      </c>
      <c r="R32" s="0" t="str">
        <f aca="false" t="array" ref="R32:R32">IFERROR(CONCATENATE(TEXT(INDEX($Q$7:$Q$22,SMALL(IF($T$7:$T$22&lt;&gt;"",IF($Q$7:$Q$22&lt;&gt;"",ROW($Q$7:$Q$22)-MIN(ROW($Q$7:$Q$22))+1,""),""),ROW()-ROW(A$24)+1)),"##0")," "),"")</f>
        <v/>
      </c>
      <c r="S32" s="0" t="str">
        <f aca="false" t="array" ref="S32:S32">IFERROR(CONCATENATE((INDEX($A$7:$A$22,SMALL(IF($T$7:$T$22&lt;&gt;"",IF($Q$7:$Q$22&lt;&gt;"",ROW($Q$7:$Q$22)-MIN(ROW($Q$7:$Q$22))+1,""),""),ROW()-ROW(A$24)+1))),),"")</f>
        <v/>
      </c>
      <c r="W32" s="0" t="str">
        <f aca="false" t="array" ref="W32:W32">IFERROR(CONCATENATE((INDEX($Z$7:$Z$22,SMALL(IF($Z$7:$Z$22&lt;&gt;"",IF($W$7:$W$22&lt;&gt;"",ROW($W$7:$W$22)-MIN(ROW($W$7:$W$22))+1,""),""),ROW()-ROW(A$24)+1)))," "),"")</f>
        <v/>
      </c>
      <c r="X32" s="0" t="str">
        <f aca="false" t="array" ref="X32:X32">IFERROR(CONCATENATE(TEXT(INDEX($W$7:$W$22,SMALL(IF($Z$7:$Z$22&lt;&gt;"",IF($W$7:$W$22&lt;&gt;"",ROW($W$7:$W$22)-MIN(ROW($W$7:$W$22))+1,""),""),ROW()-ROW(A$24)+1)),"##0")," "),"")</f>
        <v/>
      </c>
      <c r="Y32" s="0" t="str">
        <f aca="false" t="array" ref="Y32:Y32">IFERROR(CONCATENATE((INDEX($A$7:$A$22,SMALL(IF($Z$7:$Z$22&lt;&gt;"",IF($W$7:$W$22&lt;&gt;"",ROW($W$7:$W$22)-MIN(ROW($W$7:$W$22))+1,""),""),ROW()-ROW(A$24)+1))),),"")</f>
        <v/>
      </c>
      <c r="AC32" s="0" t="str">
        <f aca="false" t="array" ref="AC32:AC32">IFERROR(CONCATENATE((INDEX($AF$7:$AF$22,SMALL(IF($AF$7:$AF$22&lt;&gt;"",IF($AC$7:$AC$22&lt;&gt;"",ROW($AC$7:$AC$22)-MIN(ROW($AC$7:$AC$22))+1,""),""),ROW()-ROW(A$24)+1))),","),"")</f>
        <v/>
      </c>
      <c r="AD32" s="0" t="str">
        <f aca="false" t="array" ref="AD32:AD32">IFERROR(CONCATENATE(TEXT(INDEX($AC$7:$AC$22,SMALL(IF($AF$7:$AF$22&lt;&gt;"",IF($AC$7:$AC$22&lt;&gt;"",ROW($AC$7:$AC$22)-MIN(ROW($AC$7:$AC$22))+1,""),""),ROW()-ROW(A$24)+1)),"##0"),","),"")</f>
        <v/>
      </c>
      <c r="AE32" s="0" t="str">
        <f aca="false" t="array" ref="AE32:AE32">IFERROR(CONCATENATE((INDEX($A$7:$A$22,SMALL(IF($AF$7:$AF$22&lt;&gt;"",IF($AC$7:$AC$22&lt;&gt;"",ROW($AC$7:$AC$22)-MIN(ROW($AC$7:$AC$22))+1,""),""),ROW()-ROW(A$24)+1))),),"")</f>
        <v/>
      </c>
      <c r="AI32" s="0" t="str">
        <f aca="false" t="array" ref="AI32:AI32">IFERROR(CONCATENATE((INDEX($AL$7:$AL$22,SMALL(IF($AL$7:$AL$22&lt;&gt;"",IF($AI$7:$AI$22&lt;&gt;"",ROW($AI$7:$AI$22)-MIN(ROW($AI$7:$AI$22))+1,""),""),ROW()-ROW(A$24)+1)))," "),"")</f>
        <v/>
      </c>
      <c r="AJ32" s="0" t="str">
        <f aca="false" t="array" ref="AJ32:AJ32">IFERROR(CONCATENATE(TEXT(INDEX($AI$7:$AI$22,SMALL(IF($AL$7:$AL$22&lt;&gt;"",IF($AI$7:$AI$22&lt;&gt;"",ROW($AI$7:$AI$22)-MIN(ROW($AI$7:$AI$22))+1,""),""),ROW()-ROW(A$24)+1)),"##0")," "),"")</f>
        <v/>
      </c>
      <c r="AK32" s="0" t="str">
        <f aca="false" t="array" ref="AK32:AK32">IFERROR(CONCATENATE((INDEX($A$7:$A$22,SMALL(IF($AL$7:$AL$22&lt;&gt;"",IF($AI$7:$AI$22&lt;&gt;"",ROW($AI$7:$AI$22)-MIN(ROW($AI$7:$AI$22))+1,""),""),ROW()-ROW(A$24)+1))),),"")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IFERROR(CONCATENATE(TEXT(INDEX($K$7:$K$22,SMALL(IF($N$7:$N$22&lt;&gt;"",IF($K$7:$K$22&lt;&gt;"",ROW($K$7:$K$22)-MIN(ROW($K$7:$K$22))+1,""),""),ROW()-ROW(A$24)+1)),"##0"),","),"")</f>
        <v/>
      </c>
      <c r="L33" s="0" t="str">
        <f aca="false" t="array" ref="L33:L33">IFERROR(CONCATENATE((INDEX($N$7:$N$22,SMALL(IF($N$7:$N$22&lt;&gt;"",IF($K$7:$K$22&lt;&gt;"",ROW($K$7:$K$22)-MIN(ROW($K$7:$K$22))+1,""),""),ROW()-ROW(A$24)+1))),","),"")</f>
        <v/>
      </c>
      <c r="M33" s="0" t="str">
        <f aca="false" t="array" ref="M33:M33">IFERROR(CONCATENATE((INDEX($A$7:$A$22,SMALL(IF($N$7:$N$22&lt;&gt;"",IF($K$7:$K$22&lt;&gt;"",ROW($K$7:$K$22)-MIN(ROW($K$7:$K$22))+1,""),""),ROW()-ROW(A$24)+1))),),"")</f>
        <v/>
      </c>
      <c r="Q33" s="0" t="str">
        <f aca="false" t="array" ref="Q33:Q33">IFERROR(CONCATENATE((INDEX($T$7:$T$22,SMALL(IF($T$7:$T$22&lt;&gt;"",IF($Q$7:$Q$22&lt;&gt;"",ROW($Q$7:$Q$22)-MIN(ROW($Q$7:$Q$22))+1,""),""),ROW()-ROW(A$24)+1)))," "),"")</f>
        <v/>
      </c>
      <c r="R33" s="0" t="str">
        <f aca="false" t="array" ref="R33:R33">IFERROR(CONCATENATE(TEXT(INDEX($Q$7:$Q$22,SMALL(IF($T$7:$T$22&lt;&gt;"",IF($Q$7:$Q$22&lt;&gt;"",ROW($Q$7:$Q$22)-MIN(ROW($Q$7:$Q$22))+1,""),""),ROW()-ROW(A$24)+1)),"##0")," "),"")</f>
        <v/>
      </c>
      <c r="S33" s="0" t="str">
        <f aca="false" t="array" ref="S33:S33">IFERROR(CONCATENATE((INDEX($A$7:$A$22,SMALL(IF($T$7:$T$22&lt;&gt;"",IF($Q$7:$Q$22&lt;&gt;"",ROW($Q$7:$Q$22)-MIN(ROW($Q$7:$Q$22))+1,""),""),ROW()-ROW(A$24)+1))),),"")</f>
        <v/>
      </c>
      <c r="W33" s="0" t="str">
        <f aca="false" t="array" ref="W33:W33">IFERROR(CONCATENATE((INDEX($Z$7:$Z$22,SMALL(IF($Z$7:$Z$22&lt;&gt;"",IF($W$7:$W$22&lt;&gt;"",ROW($W$7:$W$22)-MIN(ROW($W$7:$W$22))+1,""),""),ROW()-ROW(A$24)+1)))," "),"")</f>
        <v/>
      </c>
      <c r="X33" s="0" t="str">
        <f aca="false" t="array" ref="X33:X33">IFERROR(CONCATENATE(TEXT(INDEX($W$7:$W$22,SMALL(IF($Z$7:$Z$22&lt;&gt;"",IF($W$7:$W$22&lt;&gt;"",ROW($W$7:$W$22)-MIN(ROW($W$7:$W$22))+1,""),""),ROW()-ROW(A$24)+1)),"##0")," "),"")</f>
        <v/>
      </c>
      <c r="Y33" s="0" t="str">
        <f aca="false" t="array" ref="Y33:Y33">IFERROR(CONCATENATE((INDEX($A$7:$A$22,SMALL(IF($Z$7:$Z$22&lt;&gt;"",IF($W$7:$W$22&lt;&gt;"",ROW($W$7:$W$22)-MIN(ROW($W$7:$W$22))+1,""),""),ROW()-ROW(A$24)+1))),),"")</f>
        <v/>
      </c>
      <c r="AC33" s="0" t="str">
        <f aca="false" t="array" ref="AC33:AC33">IFERROR(CONCATENATE((INDEX($AF$7:$AF$22,SMALL(IF($AF$7:$AF$22&lt;&gt;"",IF($AC$7:$AC$22&lt;&gt;"",ROW($AC$7:$AC$22)-MIN(ROW($AC$7:$AC$22))+1,""),""),ROW()-ROW(A$24)+1))),","),"")</f>
        <v/>
      </c>
      <c r="AD33" s="0" t="str">
        <f aca="false" t="array" ref="AD33:AD33">IFERROR(CONCATENATE(TEXT(INDEX($AC$7:$AC$22,SMALL(IF($AF$7:$AF$22&lt;&gt;"",IF($AC$7:$AC$22&lt;&gt;"",ROW($AC$7:$AC$22)-MIN(ROW($AC$7:$AC$22))+1,""),""),ROW()-ROW(A$24)+1)),"##0"),","),"")</f>
        <v/>
      </c>
      <c r="AE33" s="0" t="str">
        <f aca="false" t="array" ref="AE33:AE33">IFERROR(CONCATENATE((INDEX($A$7:$A$22,SMALL(IF($AF$7:$AF$22&lt;&gt;"",IF($AC$7:$AC$22&lt;&gt;"",ROW($AC$7:$AC$22)-MIN(ROW($AC$7:$AC$22))+1,""),""),ROW()-ROW(A$24)+1))),),"")</f>
        <v/>
      </c>
      <c r="AI33" s="0" t="str">
        <f aca="false" t="array" ref="AI33:AI33">IFERROR(CONCATENATE((INDEX($AL$7:$AL$22,SMALL(IF($AL$7:$AL$22&lt;&gt;"",IF($AI$7:$AI$22&lt;&gt;"",ROW($AI$7:$AI$22)-MIN(ROW($AI$7:$AI$22))+1,""),""),ROW()-ROW(A$24)+1)))," "),"")</f>
        <v/>
      </c>
      <c r="AJ33" s="0" t="str">
        <f aca="false" t="array" ref="AJ33:AJ33">IFERROR(CONCATENATE(TEXT(INDEX($AI$7:$AI$22,SMALL(IF($AL$7:$AL$22&lt;&gt;"",IF($AI$7:$AI$22&lt;&gt;"",ROW($AI$7:$AI$22)-MIN(ROW($AI$7:$AI$22))+1,""),""),ROW()-ROW(A$24)+1)),"##0")," "),"")</f>
        <v/>
      </c>
      <c r="AK33" s="0" t="str">
        <f aca="false" t="array" ref="AK33:AK33">IFERROR(CONCATENATE((INDEX($A$7:$A$22,SMALL(IF($AL$7:$AL$22&lt;&gt;"",IF($AI$7:$AI$22&lt;&gt;"",ROW($AI$7:$AI$22)-MIN(ROW($AI$7:$AI$22))+1,""),""),ROW()-ROW(A$24)+1))),),"")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IFERROR(CONCATENATE(TEXT(INDEX($K$7:$K$22,SMALL(IF($N$7:$N$22&lt;&gt;"",IF($K$7:$K$22&lt;&gt;"",ROW($K$7:$K$22)-MIN(ROW($K$7:$K$22))+1,""),""),ROW()-ROW(A$24)+1)),"##0"),","),"")</f>
        <v/>
      </c>
      <c r="L34" s="0" t="str">
        <f aca="false" t="array" ref="L34:L34">IFERROR(CONCATENATE((INDEX($N$7:$N$22,SMALL(IF($N$7:$N$22&lt;&gt;"",IF($K$7:$K$22&lt;&gt;"",ROW($K$7:$K$22)-MIN(ROW($K$7:$K$22))+1,""),""),ROW()-ROW(A$24)+1))),","),"")</f>
        <v/>
      </c>
      <c r="M34" s="0" t="str">
        <f aca="false" t="array" ref="M34:M34">IFERROR(CONCATENATE((INDEX($A$7:$A$22,SMALL(IF($N$7:$N$22&lt;&gt;"",IF($K$7:$K$22&lt;&gt;"",ROW($K$7:$K$22)-MIN(ROW($K$7:$K$22))+1,""),""),ROW()-ROW(A$24)+1))),),"")</f>
        <v/>
      </c>
      <c r="Q34" s="0" t="str">
        <f aca="false" t="array" ref="Q34:Q34">IFERROR(CONCATENATE((INDEX($T$7:$T$22,SMALL(IF($T$7:$T$22&lt;&gt;"",IF($Q$7:$Q$22&lt;&gt;"",ROW($Q$7:$Q$22)-MIN(ROW($Q$7:$Q$22))+1,""),""),ROW()-ROW(A$24)+1)))," "),"")</f>
        <v/>
      </c>
      <c r="R34" s="0" t="str">
        <f aca="false" t="array" ref="R34:R34">IFERROR(CONCATENATE(TEXT(INDEX($Q$7:$Q$22,SMALL(IF($T$7:$T$22&lt;&gt;"",IF($Q$7:$Q$22&lt;&gt;"",ROW($Q$7:$Q$22)-MIN(ROW($Q$7:$Q$22))+1,""),""),ROW()-ROW(A$24)+1)),"##0")," "),"")</f>
        <v/>
      </c>
      <c r="S34" s="0" t="str">
        <f aca="false" t="array" ref="S34:S34">IFERROR(CONCATENATE((INDEX($A$7:$A$22,SMALL(IF($T$7:$T$22&lt;&gt;"",IF($Q$7:$Q$22&lt;&gt;"",ROW($Q$7:$Q$22)-MIN(ROW($Q$7:$Q$22))+1,""),""),ROW()-ROW(A$24)+1))),),"")</f>
        <v/>
      </c>
      <c r="W34" s="0" t="str">
        <f aca="false" t="array" ref="W34:W34">IFERROR(CONCATENATE((INDEX($Z$7:$Z$22,SMALL(IF($Z$7:$Z$22&lt;&gt;"",IF($W$7:$W$22&lt;&gt;"",ROW($W$7:$W$22)-MIN(ROW($W$7:$W$22))+1,""),""),ROW()-ROW(A$24)+1)))," "),"")</f>
        <v/>
      </c>
      <c r="X34" s="0" t="str">
        <f aca="false" t="array" ref="X34:X34">IFERROR(CONCATENATE(TEXT(INDEX($W$7:$W$22,SMALL(IF($Z$7:$Z$22&lt;&gt;"",IF($W$7:$W$22&lt;&gt;"",ROW($W$7:$W$22)-MIN(ROW($W$7:$W$22))+1,""),""),ROW()-ROW(A$24)+1)),"##0")," "),"")</f>
        <v/>
      </c>
      <c r="Y34" s="0" t="str">
        <f aca="false" t="array" ref="Y34:Y34">IFERROR(CONCATENATE((INDEX($A$7:$A$22,SMALL(IF($Z$7:$Z$22&lt;&gt;"",IF($W$7:$W$22&lt;&gt;"",ROW($W$7:$W$22)-MIN(ROW($W$7:$W$22))+1,""),""),ROW()-ROW(A$24)+1))),),"")</f>
        <v/>
      </c>
      <c r="AC34" s="0" t="str">
        <f aca="false" t="array" ref="AC34:AC34">IFERROR(CONCATENATE((INDEX($AF$7:$AF$22,SMALL(IF($AF$7:$AF$22&lt;&gt;"",IF($AC$7:$AC$22&lt;&gt;"",ROW($AC$7:$AC$22)-MIN(ROW($AC$7:$AC$22))+1,""),""),ROW()-ROW(A$24)+1))),","),"")</f>
        <v/>
      </c>
      <c r="AD34" s="0" t="str">
        <f aca="false" t="array" ref="AD34:AD34">IFERROR(CONCATENATE(TEXT(INDEX($AC$7:$AC$22,SMALL(IF($AF$7:$AF$22&lt;&gt;"",IF($AC$7:$AC$22&lt;&gt;"",ROW($AC$7:$AC$22)-MIN(ROW($AC$7:$AC$22))+1,""),""),ROW()-ROW(A$24)+1)),"##0"),","),"")</f>
        <v/>
      </c>
      <c r="AE34" s="0" t="str">
        <f aca="false" t="array" ref="AE34:AE34">IFERROR(CONCATENATE((INDEX($A$7:$A$22,SMALL(IF($AF$7:$AF$22&lt;&gt;"",IF($AC$7:$AC$22&lt;&gt;"",ROW($AC$7:$AC$22)-MIN(ROW($AC$7:$AC$22))+1,""),""),ROW()-ROW(A$24)+1))),),"")</f>
        <v/>
      </c>
      <c r="AI34" s="0" t="str">
        <f aca="false" t="array" ref="AI34:AI34">IFERROR(CONCATENATE((INDEX($AL$7:$AL$22,SMALL(IF($AL$7:$AL$22&lt;&gt;"",IF($AI$7:$AI$22&lt;&gt;"",ROW($AI$7:$AI$22)-MIN(ROW($AI$7:$AI$22))+1,""),""),ROW()-ROW(A$24)+1)))," "),"")</f>
        <v/>
      </c>
      <c r="AJ34" s="0" t="str">
        <f aca="false" t="array" ref="AJ34:AJ34">IFERROR(CONCATENATE(TEXT(INDEX($AI$7:$AI$22,SMALL(IF($AL$7:$AL$22&lt;&gt;"",IF($AI$7:$AI$22&lt;&gt;"",ROW($AI$7:$AI$22)-MIN(ROW($AI$7:$AI$22))+1,""),""),ROW()-ROW(A$24)+1)),"##0")," "),"")</f>
        <v/>
      </c>
      <c r="AK34" s="0" t="str">
        <f aca="false" t="array" ref="AK34:AK34">IFERROR(CONCATENATE((INDEX($A$7:$A$22,SMALL(IF($AL$7:$AL$22&lt;&gt;"",IF($AI$7:$AI$22&lt;&gt;"",ROW($AI$7:$AI$22)-MIN(ROW($AI$7:$AI$22))+1,""),""),ROW()-ROW(A$24)+1))),),"")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IFERROR(CONCATENATE(TEXT(INDEX($K$7:$K$22,SMALL(IF($N$7:$N$22&lt;&gt;"",IF($K$7:$K$22&lt;&gt;"",ROW($K$7:$K$22)-MIN(ROW($K$7:$K$22))+1,""),""),ROW()-ROW(A$24)+1)),"##0"),","),"")</f>
        <v/>
      </c>
      <c r="L35" s="0" t="str">
        <f aca="false" t="array" ref="L35:L35">IFERROR(CONCATENATE((INDEX($N$7:$N$22,SMALL(IF($N$7:$N$22&lt;&gt;"",IF($K$7:$K$22&lt;&gt;"",ROW($K$7:$K$22)-MIN(ROW($K$7:$K$22))+1,""),""),ROW()-ROW(A$24)+1))),","),"")</f>
        <v/>
      </c>
      <c r="M35" s="0" t="str">
        <f aca="false" t="array" ref="M35:M35">IFERROR(CONCATENATE((INDEX($A$7:$A$22,SMALL(IF($N$7:$N$22&lt;&gt;"",IF($K$7:$K$22&lt;&gt;"",ROW($K$7:$K$22)-MIN(ROW($K$7:$K$22))+1,""),""),ROW()-ROW(A$24)+1))),),"")</f>
        <v/>
      </c>
      <c r="Q35" s="0" t="str">
        <f aca="false" t="array" ref="Q35:Q35">IFERROR(CONCATENATE((INDEX($T$7:$T$22,SMALL(IF($T$7:$T$22&lt;&gt;"",IF($Q$7:$Q$22&lt;&gt;"",ROW($Q$7:$Q$22)-MIN(ROW($Q$7:$Q$22))+1,""),""),ROW()-ROW(A$24)+1)))," "),"")</f>
        <v/>
      </c>
      <c r="R35" s="0" t="str">
        <f aca="false" t="array" ref="R35:R35">IFERROR(CONCATENATE(TEXT(INDEX($Q$7:$Q$22,SMALL(IF($T$7:$T$22&lt;&gt;"",IF($Q$7:$Q$22&lt;&gt;"",ROW($Q$7:$Q$22)-MIN(ROW($Q$7:$Q$22))+1,""),""),ROW()-ROW(A$24)+1)),"##0")," "),"")</f>
        <v/>
      </c>
      <c r="S35" s="0" t="str">
        <f aca="false" t="array" ref="S35:S35">IFERROR(CONCATENATE((INDEX($A$7:$A$22,SMALL(IF($T$7:$T$22&lt;&gt;"",IF($Q$7:$Q$22&lt;&gt;"",ROW($Q$7:$Q$22)-MIN(ROW($Q$7:$Q$22))+1,""),""),ROW()-ROW(A$24)+1))),),"")</f>
        <v/>
      </c>
      <c r="W35" s="0" t="str">
        <f aca="false" t="array" ref="W35:W35">IFERROR(CONCATENATE((INDEX($Z$7:$Z$22,SMALL(IF($Z$7:$Z$22&lt;&gt;"",IF($W$7:$W$22&lt;&gt;"",ROW($W$7:$W$22)-MIN(ROW($W$7:$W$22))+1,""),""),ROW()-ROW(A$24)+1)))," "),"")</f>
        <v/>
      </c>
      <c r="X35" s="0" t="str">
        <f aca="false" t="array" ref="X35:X35">IFERROR(CONCATENATE(TEXT(INDEX($W$7:$W$22,SMALL(IF($Z$7:$Z$22&lt;&gt;"",IF($W$7:$W$22&lt;&gt;"",ROW($W$7:$W$22)-MIN(ROW($W$7:$W$22))+1,""),""),ROW()-ROW(A$24)+1)),"##0")," "),"")</f>
        <v/>
      </c>
      <c r="Y35" s="0" t="str">
        <f aca="false" t="array" ref="Y35:Y35">IFERROR(CONCATENATE((INDEX($A$7:$A$22,SMALL(IF($Z$7:$Z$22&lt;&gt;"",IF($W$7:$W$22&lt;&gt;"",ROW($W$7:$W$22)-MIN(ROW($W$7:$W$22))+1,""),""),ROW()-ROW(A$24)+1))),),"")</f>
        <v/>
      </c>
      <c r="AC35" s="0" t="str">
        <f aca="false" t="array" ref="AC35:AC35">IFERROR(CONCATENATE((INDEX($AF$7:$AF$22,SMALL(IF($AF$7:$AF$22&lt;&gt;"",IF($AC$7:$AC$22&lt;&gt;"",ROW($AC$7:$AC$22)-MIN(ROW($AC$7:$AC$22))+1,""),""),ROW()-ROW(A$24)+1))),","),"")</f>
        <v/>
      </c>
      <c r="AD35" s="0" t="str">
        <f aca="false" t="array" ref="AD35:AD35">IFERROR(CONCATENATE(TEXT(INDEX($AC$7:$AC$22,SMALL(IF($AF$7:$AF$22&lt;&gt;"",IF($AC$7:$AC$22&lt;&gt;"",ROW($AC$7:$AC$22)-MIN(ROW($AC$7:$AC$22))+1,""),""),ROW()-ROW(A$24)+1)),"##0"),","),"")</f>
        <v/>
      </c>
      <c r="AE35" s="0" t="str">
        <f aca="false" t="array" ref="AE35:AE35">IFERROR(CONCATENATE((INDEX($A$7:$A$22,SMALL(IF($AF$7:$AF$22&lt;&gt;"",IF($AC$7:$AC$22&lt;&gt;"",ROW($AC$7:$AC$22)-MIN(ROW($AC$7:$AC$22))+1,""),""),ROW()-ROW(A$24)+1))),),"")</f>
        <v/>
      </c>
      <c r="AI35" s="0" t="str">
        <f aca="false" t="array" ref="AI35:AI35">IFERROR(CONCATENATE((INDEX($AL$7:$AL$22,SMALL(IF($AL$7:$AL$22&lt;&gt;"",IF($AI$7:$AI$22&lt;&gt;"",ROW($AI$7:$AI$22)-MIN(ROW($AI$7:$AI$22))+1,""),""),ROW()-ROW(A$24)+1)))," "),"")</f>
        <v/>
      </c>
      <c r="AJ35" s="0" t="str">
        <f aca="false" t="array" ref="AJ35:AJ35">IFERROR(CONCATENATE(TEXT(INDEX($AI$7:$AI$22,SMALL(IF($AL$7:$AL$22&lt;&gt;"",IF($AI$7:$AI$22&lt;&gt;"",ROW($AI$7:$AI$22)-MIN(ROW($AI$7:$AI$22))+1,""),""),ROW()-ROW(A$24)+1)),"##0")," "),"")</f>
        <v/>
      </c>
      <c r="AK35" s="0" t="str">
        <f aca="false" t="array" ref="AK35:AK35">IFERROR(CONCATENATE((INDEX($A$7:$A$22,SMALL(IF($AL$7:$AL$22&lt;&gt;"",IF($AI$7:$AI$22&lt;&gt;"",ROW($AI$7:$AI$22)-MIN(ROW($AI$7:$AI$22))+1,""),""),ROW()-ROW(A$24)+1))),),"")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IFERROR(CONCATENATE(TEXT(INDEX($K$7:$K$22,SMALL(IF($N$7:$N$22&lt;&gt;"",IF($K$7:$K$22&lt;&gt;"",ROW($K$7:$K$22)-MIN(ROW($K$7:$K$22))+1,""),""),ROW()-ROW(A$24)+1)),"##0"),","),"")</f>
        <v/>
      </c>
      <c r="L36" s="0" t="str">
        <f aca="false" t="array" ref="L36:L36">IFERROR(CONCATENATE((INDEX($N$7:$N$22,SMALL(IF($N$7:$N$22&lt;&gt;"",IF($K$7:$K$22&lt;&gt;"",ROW($K$7:$K$22)-MIN(ROW($K$7:$K$22))+1,""),""),ROW()-ROW(A$24)+1))),","),"")</f>
        <v/>
      </c>
      <c r="M36" s="0" t="str">
        <f aca="false" t="array" ref="M36:M36">IFERROR(CONCATENATE((INDEX($A$7:$A$22,SMALL(IF($N$7:$N$22&lt;&gt;"",IF($K$7:$K$22&lt;&gt;"",ROW($K$7:$K$22)-MIN(ROW($K$7:$K$22))+1,""),""),ROW()-ROW(A$24)+1))),),"")</f>
        <v/>
      </c>
      <c r="Q36" s="0" t="str">
        <f aca="false" t="array" ref="Q36:Q36">IFERROR(CONCATENATE((INDEX($T$7:$T$22,SMALL(IF($T$7:$T$22&lt;&gt;"",IF($Q$7:$Q$22&lt;&gt;"",ROW($Q$7:$Q$22)-MIN(ROW($Q$7:$Q$22))+1,""),""),ROW()-ROW(A$24)+1)))," "),"")</f>
        <v/>
      </c>
      <c r="R36" s="0" t="str">
        <f aca="false" t="array" ref="R36:R36">IFERROR(CONCATENATE(TEXT(INDEX($Q$7:$Q$22,SMALL(IF($T$7:$T$22&lt;&gt;"",IF($Q$7:$Q$22&lt;&gt;"",ROW($Q$7:$Q$22)-MIN(ROW($Q$7:$Q$22))+1,""),""),ROW()-ROW(A$24)+1)),"##0")," "),"")</f>
        <v/>
      </c>
      <c r="S36" s="0" t="str">
        <f aca="false" t="array" ref="S36:S36">IFERROR(CONCATENATE((INDEX($A$7:$A$22,SMALL(IF($T$7:$T$22&lt;&gt;"",IF($Q$7:$Q$22&lt;&gt;"",ROW($Q$7:$Q$22)-MIN(ROW($Q$7:$Q$22))+1,""),""),ROW()-ROW(A$24)+1))),),"")</f>
        <v/>
      </c>
      <c r="W36" s="0" t="str">
        <f aca="false" t="array" ref="W36:W36">IFERROR(CONCATENATE((INDEX($Z$7:$Z$22,SMALL(IF($Z$7:$Z$22&lt;&gt;"",IF($W$7:$W$22&lt;&gt;"",ROW($W$7:$W$22)-MIN(ROW($W$7:$W$22))+1,""),""),ROW()-ROW(A$24)+1)))," "),"")</f>
        <v/>
      </c>
      <c r="X36" s="0" t="str">
        <f aca="false" t="array" ref="X36:X36">IFERROR(CONCATENATE(TEXT(INDEX($W$7:$W$22,SMALL(IF($Z$7:$Z$22&lt;&gt;"",IF($W$7:$W$22&lt;&gt;"",ROW($W$7:$W$22)-MIN(ROW($W$7:$W$22))+1,""),""),ROW()-ROW(A$24)+1)),"##0")," "),"")</f>
        <v/>
      </c>
      <c r="Y36" s="0" t="str">
        <f aca="false" t="array" ref="Y36:Y36">IFERROR(CONCATENATE((INDEX($A$7:$A$22,SMALL(IF($Z$7:$Z$22&lt;&gt;"",IF($W$7:$W$22&lt;&gt;"",ROW($W$7:$W$22)-MIN(ROW($W$7:$W$22))+1,""),""),ROW()-ROW(A$24)+1))),),"")</f>
        <v/>
      </c>
      <c r="AC36" s="0" t="str">
        <f aca="false" t="array" ref="AC36:AC36">IFERROR(CONCATENATE((INDEX($AF$7:$AF$22,SMALL(IF($AF$7:$AF$22&lt;&gt;"",IF($AC$7:$AC$22&lt;&gt;"",ROW($AC$7:$AC$22)-MIN(ROW($AC$7:$AC$22))+1,""),""),ROW()-ROW(A$24)+1))),","),"")</f>
        <v/>
      </c>
      <c r="AD36" s="0" t="str">
        <f aca="false" t="array" ref="AD36:AD36">IFERROR(CONCATENATE(TEXT(INDEX($AC$7:$AC$22,SMALL(IF($AF$7:$AF$22&lt;&gt;"",IF($AC$7:$AC$22&lt;&gt;"",ROW($AC$7:$AC$22)-MIN(ROW($AC$7:$AC$22))+1,""),""),ROW()-ROW(A$24)+1)),"##0"),","),"")</f>
        <v/>
      </c>
      <c r="AE36" s="0" t="str">
        <f aca="false" t="array" ref="AE36:AE36">IFERROR(CONCATENATE((INDEX($A$7:$A$22,SMALL(IF($AF$7:$AF$22&lt;&gt;"",IF($AC$7:$AC$22&lt;&gt;"",ROW($AC$7:$AC$22)-MIN(ROW($AC$7:$AC$22))+1,""),""),ROW()-ROW(A$24)+1))),),"")</f>
        <v/>
      </c>
      <c r="AI36" s="0" t="str">
        <f aca="false" t="array" ref="AI36:AI36">IFERROR(CONCATENATE((INDEX($AL$7:$AL$22,SMALL(IF($AL$7:$AL$22&lt;&gt;"",IF($AI$7:$AI$22&lt;&gt;"",ROW($AI$7:$AI$22)-MIN(ROW($AI$7:$AI$22))+1,""),""),ROW()-ROW(A$24)+1)))," "),"")</f>
        <v/>
      </c>
      <c r="AJ36" s="0" t="str">
        <f aca="false" t="array" ref="AJ36:AJ36">IFERROR(CONCATENATE(TEXT(INDEX($AI$7:$AI$22,SMALL(IF($AL$7:$AL$22&lt;&gt;"",IF($AI$7:$AI$22&lt;&gt;"",ROW($AI$7:$AI$22)-MIN(ROW($AI$7:$AI$22))+1,""),""),ROW()-ROW(A$24)+1)),"##0")," "),"")</f>
        <v/>
      </c>
      <c r="AK36" s="0" t="str">
        <f aca="false" t="array" ref="AK36:AK36">IFERROR(CONCATENATE((INDEX($A$7:$A$22,SMALL(IF($AL$7:$AL$22&lt;&gt;"",IF($AI$7:$AI$22&lt;&gt;"",ROW($AI$7:$AI$22)-MIN(ROW($AI$7:$AI$22))+1,""),""),ROW()-ROW(A$24)+1))),),"")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IFERROR(CONCATENATE(TEXT(INDEX($K$7:$K$22,SMALL(IF($N$7:$N$22&lt;&gt;"",IF($K$7:$K$22&lt;&gt;"",ROW($K$7:$K$22)-MIN(ROW($K$7:$K$22))+1,""),""),ROW()-ROW(A$24)+1)),"##0"),","),"")</f>
        <v/>
      </c>
      <c r="L37" s="0" t="str">
        <f aca="false" t="array" ref="L37:L37">IFERROR(CONCATENATE((INDEX($N$7:$N$22,SMALL(IF($N$7:$N$22&lt;&gt;"",IF($K$7:$K$22&lt;&gt;"",ROW($K$7:$K$22)-MIN(ROW($K$7:$K$22))+1,""),""),ROW()-ROW(A$24)+1))),","),"")</f>
        <v/>
      </c>
      <c r="M37" s="0" t="str">
        <f aca="false" t="array" ref="M37:M37">IFERROR(CONCATENATE((INDEX($A$7:$A$22,SMALL(IF($N$7:$N$22&lt;&gt;"",IF($K$7:$K$22&lt;&gt;"",ROW($K$7:$K$22)-MIN(ROW($K$7:$K$22))+1,""),""),ROW()-ROW(A$24)+1))),),"")</f>
        <v/>
      </c>
      <c r="Q37" s="0" t="str">
        <f aca="false" t="array" ref="Q37:Q37">IFERROR(CONCATENATE((INDEX($T$7:$T$22,SMALL(IF($T$7:$T$22&lt;&gt;"",IF($Q$7:$Q$22&lt;&gt;"",ROW($Q$7:$Q$22)-MIN(ROW($Q$7:$Q$22))+1,""),""),ROW()-ROW(A$24)+1)))," "),"")</f>
        <v/>
      </c>
      <c r="R37" s="0" t="str">
        <f aca="false" t="array" ref="R37:R37">IFERROR(CONCATENATE(TEXT(INDEX($Q$7:$Q$22,SMALL(IF($T$7:$T$22&lt;&gt;"",IF($Q$7:$Q$22&lt;&gt;"",ROW($Q$7:$Q$22)-MIN(ROW($Q$7:$Q$22))+1,""),""),ROW()-ROW(A$24)+1)),"##0")," "),"")</f>
        <v/>
      </c>
      <c r="S37" s="0" t="str">
        <f aca="false" t="array" ref="S37:S37">IFERROR(CONCATENATE((INDEX($A$7:$A$22,SMALL(IF($T$7:$T$22&lt;&gt;"",IF($Q$7:$Q$22&lt;&gt;"",ROW($Q$7:$Q$22)-MIN(ROW($Q$7:$Q$22))+1,""),""),ROW()-ROW(A$24)+1))),),"")</f>
        <v/>
      </c>
      <c r="W37" s="0" t="str">
        <f aca="false" t="array" ref="W37:W37">IFERROR(CONCATENATE((INDEX($Z$7:$Z$22,SMALL(IF($Z$7:$Z$22&lt;&gt;"",IF($W$7:$W$22&lt;&gt;"",ROW($W$7:$W$22)-MIN(ROW($W$7:$W$22))+1,""),""),ROW()-ROW(A$24)+1)))," "),"")</f>
        <v/>
      </c>
      <c r="X37" s="0" t="str">
        <f aca="false" t="array" ref="X37:X37">IFERROR(CONCATENATE(TEXT(INDEX($W$7:$W$22,SMALL(IF($Z$7:$Z$22&lt;&gt;"",IF($W$7:$W$22&lt;&gt;"",ROW($W$7:$W$22)-MIN(ROW($W$7:$W$22))+1,""),""),ROW()-ROW(A$24)+1)),"##0")," "),"")</f>
        <v/>
      </c>
      <c r="Y37" s="0" t="str">
        <f aca="false" t="array" ref="Y37:Y37">IFERROR(CONCATENATE((INDEX($A$7:$A$22,SMALL(IF($Z$7:$Z$22&lt;&gt;"",IF($W$7:$W$22&lt;&gt;"",ROW($W$7:$W$22)-MIN(ROW($W$7:$W$22))+1,""),""),ROW()-ROW(A$24)+1))),),"")</f>
        <v/>
      </c>
      <c r="AC37" s="0" t="str">
        <f aca="false" t="array" ref="AC37:AC37">IFERROR(CONCATENATE((INDEX($AF$7:$AF$22,SMALL(IF($AF$7:$AF$22&lt;&gt;"",IF($AC$7:$AC$22&lt;&gt;"",ROW($AC$7:$AC$22)-MIN(ROW($AC$7:$AC$22))+1,""),""),ROW()-ROW(A$24)+1))),","),"")</f>
        <v/>
      </c>
      <c r="AD37" s="0" t="str">
        <f aca="false" t="array" ref="AD37:AD37">IFERROR(CONCATENATE(TEXT(INDEX($AC$7:$AC$22,SMALL(IF($AF$7:$AF$22&lt;&gt;"",IF($AC$7:$AC$22&lt;&gt;"",ROW($AC$7:$AC$22)-MIN(ROW($AC$7:$AC$22))+1,""),""),ROW()-ROW(A$24)+1)),"##0"),","),"")</f>
        <v/>
      </c>
      <c r="AE37" s="0" t="str">
        <f aca="false" t="array" ref="AE37:AE37">IFERROR(CONCATENATE((INDEX($A$7:$A$22,SMALL(IF($AF$7:$AF$22&lt;&gt;"",IF($AC$7:$AC$22&lt;&gt;"",ROW($AC$7:$AC$22)-MIN(ROW($AC$7:$AC$22))+1,""),""),ROW()-ROW(A$24)+1))),),"")</f>
        <v/>
      </c>
      <c r="AI37" s="0" t="str">
        <f aca="false" t="array" ref="AI37:AI37">IFERROR(CONCATENATE((INDEX($AL$7:$AL$22,SMALL(IF($AL$7:$AL$22&lt;&gt;"",IF($AI$7:$AI$22&lt;&gt;"",ROW($AI$7:$AI$22)-MIN(ROW($AI$7:$AI$22))+1,""),""),ROW()-ROW(A$24)+1)))," "),"")</f>
        <v/>
      </c>
      <c r="AJ37" s="0" t="str">
        <f aca="false" t="array" ref="AJ37:AJ37">IFERROR(CONCATENATE(TEXT(INDEX($AI$7:$AI$22,SMALL(IF($AL$7:$AL$22&lt;&gt;"",IF($AI$7:$AI$22&lt;&gt;"",ROW($AI$7:$AI$22)-MIN(ROW($AI$7:$AI$22))+1,""),""),ROW()-ROW(A$24)+1)),"##0")," "),"")</f>
        <v/>
      </c>
      <c r="AK37" s="0" t="str">
        <f aca="false" t="array" ref="AK37:AK37">IFERROR(CONCATENATE((INDEX($A$7:$A$22,SMALL(IF($AL$7:$AL$22&lt;&gt;"",IF($AI$7:$AI$22&lt;&gt;"",ROW($AI$7:$AI$22)-MIN(ROW($AI$7:$AI$22))+1,""),""),ROW()-ROW(A$24)+1))),),"")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IFERROR(CONCATENATE(TEXT(INDEX($K$7:$K$22,SMALL(IF($N$7:$N$22&lt;&gt;"",IF($K$7:$K$22&lt;&gt;"",ROW($K$7:$K$22)-MIN(ROW($K$7:$K$22))+1,""),""),ROW()-ROW(A$24)+1)),"##0"),","),"")</f>
        <v/>
      </c>
      <c r="L38" s="0" t="str">
        <f aca="false" t="array" ref="L38:L38">IFERROR(CONCATENATE((INDEX($N$7:$N$22,SMALL(IF($N$7:$N$22&lt;&gt;"",IF($K$7:$K$22&lt;&gt;"",ROW($K$7:$K$22)-MIN(ROW($K$7:$K$22))+1,""),""),ROW()-ROW(A$24)+1))),","),"")</f>
        <v/>
      </c>
      <c r="M38" s="0" t="str">
        <f aca="false" t="array" ref="M38:M38">IFERROR(CONCATENATE((INDEX($A$7:$A$22,SMALL(IF($N$7:$N$22&lt;&gt;"",IF($K$7:$K$22&lt;&gt;"",ROW($K$7:$K$22)-MIN(ROW($K$7:$K$22))+1,""),""),ROW()-ROW(A$24)+1))),),"")</f>
        <v/>
      </c>
      <c r="Q38" s="0" t="str">
        <f aca="false" t="array" ref="Q38:Q38">IFERROR(CONCATENATE((INDEX($T$7:$T$22,SMALL(IF($T$7:$T$22&lt;&gt;"",IF($Q$7:$Q$22&lt;&gt;"",ROW($Q$7:$Q$22)-MIN(ROW($Q$7:$Q$22))+1,""),""),ROW()-ROW(A$24)+1)))," "),"")</f>
        <v/>
      </c>
      <c r="R38" s="0" t="str">
        <f aca="false" t="array" ref="R38:R38">IFERROR(CONCATENATE(TEXT(INDEX($Q$7:$Q$22,SMALL(IF($T$7:$T$22&lt;&gt;"",IF($Q$7:$Q$22&lt;&gt;"",ROW($Q$7:$Q$22)-MIN(ROW($Q$7:$Q$22))+1,""),""),ROW()-ROW(A$24)+1)),"##0")," "),"")</f>
        <v/>
      </c>
      <c r="S38" s="0" t="str">
        <f aca="false" t="array" ref="S38:S38">IFERROR(CONCATENATE((INDEX($A$7:$A$22,SMALL(IF($T$7:$T$22&lt;&gt;"",IF($Q$7:$Q$22&lt;&gt;"",ROW($Q$7:$Q$22)-MIN(ROW($Q$7:$Q$22))+1,""),""),ROW()-ROW(A$24)+1))),),"")</f>
        <v/>
      </c>
      <c r="W38" s="0" t="str">
        <f aca="false" t="array" ref="W38:W38">IFERROR(CONCATENATE((INDEX($Z$7:$Z$22,SMALL(IF($Z$7:$Z$22&lt;&gt;"",IF($W$7:$W$22&lt;&gt;"",ROW($W$7:$W$22)-MIN(ROW($W$7:$W$22))+1,""),""),ROW()-ROW(A$24)+1)))," "),"")</f>
        <v/>
      </c>
      <c r="X38" s="0" t="str">
        <f aca="false" t="array" ref="X38:X38">IFERROR(CONCATENATE(TEXT(INDEX($W$7:$W$22,SMALL(IF($Z$7:$Z$22&lt;&gt;"",IF($W$7:$W$22&lt;&gt;"",ROW($W$7:$W$22)-MIN(ROW($W$7:$W$22))+1,""),""),ROW()-ROW(A$24)+1)),"##0")," "),"")</f>
        <v/>
      </c>
      <c r="Y38" s="0" t="str">
        <f aca="false" t="array" ref="Y38:Y38">IFERROR(CONCATENATE((INDEX($A$7:$A$22,SMALL(IF($Z$7:$Z$22&lt;&gt;"",IF($W$7:$W$22&lt;&gt;"",ROW($W$7:$W$22)-MIN(ROW($W$7:$W$22))+1,""),""),ROW()-ROW(A$24)+1))),),"")</f>
        <v/>
      </c>
      <c r="AC38" s="0" t="str">
        <f aca="false" t="array" ref="AC38:AC38">IFERROR(CONCATENATE((INDEX($AF$7:$AF$22,SMALL(IF($AF$7:$AF$22&lt;&gt;"",IF($AC$7:$AC$22&lt;&gt;"",ROW($AC$7:$AC$22)-MIN(ROW($AC$7:$AC$22))+1,""),""),ROW()-ROW(A$24)+1))),","),"")</f>
        <v/>
      </c>
      <c r="AD38" s="0" t="str">
        <f aca="false" t="array" ref="AD38:AD38">IFERROR(CONCATENATE(TEXT(INDEX($AC$7:$AC$22,SMALL(IF($AF$7:$AF$22&lt;&gt;"",IF($AC$7:$AC$22&lt;&gt;"",ROW($AC$7:$AC$22)-MIN(ROW($AC$7:$AC$22))+1,""),""),ROW()-ROW(A$24)+1)),"##0"),","),"")</f>
        <v/>
      </c>
      <c r="AE38" s="0" t="str">
        <f aca="false" t="array" ref="AE38:AE38">IFERROR(CONCATENATE((INDEX($A$7:$A$22,SMALL(IF($AF$7:$AF$22&lt;&gt;"",IF($AC$7:$AC$22&lt;&gt;"",ROW($AC$7:$AC$22)-MIN(ROW($AC$7:$AC$22))+1,""),""),ROW()-ROW(A$24)+1))),),"")</f>
        <v/>
      </c>
      <c r="AI38" s="0" t="str">
        <f aca="false" t="array" ref="AI38:AI38">IFERROR(CONCATENATE((INDEX($AL$7:$AL$22,SMALL(IF($AL$7:$AL$22&lt;&gt;"",IF($AI$7:$AI$22&lt;&gt;"",ROW($AI$7:$AI$22)-MIN(ROW($AI$7:$AI$22))+1,""),""),ROW()-ROW(A$24)+1)))," "),"")</f>
        <v/>
      </c>
      <c r="AJ38" s="0" t="str">
        <f aca="false" t="array" ref="AJ38:AJ38">IFERROR(CONCATENATE(TEXT(INDEX($AI$7:$AI$22,SMALL(IF($AL$7:$AL$22&lt;&gt;"",IF($AI$7:$AI$22&lt;&gt;"",ROW($AI$7:$AI$22)-MIN(ROW($AI$7:$AI$22))+1,""),""),ROW()-ROW(A$24)+1)),"##0")," "),"")</f>
        <v/>
      </c>
      <c r="AK38" s="0" t="str">
        <f aca="false" t="array" ref="AK38:AK38">IFERROR(CONCATENATE((INDEX($A$7:$A$22,SMALL(IF($AL$7:$AL$22&lt;&gt;"",IF($AI$7:$AI$22&lt;&gt;"",ROW($AI$7:$AI$22)-MIN(ROW($AI$7:$AI$22))+1,""),""),ROW()-ROW(A$24)+1))),),"")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IFERROR(CONCATENATE(TEXT(INDEX($K$7:$K$22,SMALL(IF($N$7:$N$22&lt;&gt;"",IF($K$7:$K$22&lt;&gt;"",ROW($K$7:$K$22)-MIN(ROW($K$7:$K$22))+1,""),""),ROW()-ROW(A$24)+1)),"##0"),","),"")</f>
        <v/>
      </c>
      <c r="L39" s="0" t="str">
        <f aca="false" t="array" ref="L39:L39">IFERROR(CONCATENATE((INDEX($N$7:$N$22,SMALL(IF($N$7:$N$22&lt;&gt;"",IF($K$7:$K$22&lt;&gt;"",ROW($K$7:$K$22)-MIN(ROW($K$7:$K$22))+1,""),""),ROW()-ROW(A$24)+1))),","),"")</f>
        <v/>
      </c>
      <c r="M39" s="0" t="str">
        <f aca="false" t="array" ref="M39:M39">IFERROR(CONCATENATE((INDEX($A$7:$A$22,SMALL(IF($N$7:$N$22&lt;&gt;"",IF($K$7:$K$22&lt;&gt;"",ROW($K$7:$K$22)-MIN(ROW($K$7:$K$22))+1,""),""),ROW()-ROW(A$24)+1))),),"")</f>
        <v/>
      </c>
      <c r="Q39" s="0" t="str">
        <f aca="false" t="array" ref="Q39:Q39">IFERROR(CONCATENATE((INDEX($T$7:$T$22,SMALL(IF($T$7:$T$22&lt;&gt;"",IF($Q$7:$Q$22&lt;&gt;"",ROW($Q$7:$Q$22)-MIN(ROW($Q$7:$Q$22))+1,""),""),ROW()-ROW(A$24)+1)))," "),"")</f>
        <v/>
      </c>
      <c r="R39" s="0" t="str">
        <f aca="false" t="array" ref="R39:R39">IFERROR(CONCATENATE(TEXT(INDEX($Q$7:$Q$22,SMALL(IF($T$7:$T$22&lt;&gt;"",IF($Q$7:$Q$22&lt;&gt;"",ROW($Q$7:$Q$22)-MIN(ROW($Q$7:$Q$22))+1,""),""),ROW()-ROW(A$24)+1)),"##0")," "),"")</f>
        <v/>
      </c>
      <c r="S39" s="0" t="str">
        <f aca="false" t="array" ref="S39:S39">IFERROR(CONCATENATE((INDEX($A$7:$A$22,SMALL(IF($T$7:$T$22&lt;&gt;"",IF($Q$7:$Q$22&lt;&gt;"",ROW($Q$7:$Q$22)-MIN(ROW($Q$7:$Q$22))+1,""),""),ROW()-ROW(A$24)+1))),),"")</f>
        <v/>
      </c>
      <c r="W39" s="0" t="str">
        <f aca="false" t="array" ref="W39:W39">IFERROR(CONCATENATE((INDEX($Z$7:$Z$22,SMALL(IF($Z$7:$Z$22&lt;&gt;"",IF($W$7:$W$22&lt;&gt;"",ROW($W$7:$W$22)-MIN(ROW($W$7:$W$22))+1,""),""),ROW()-ROW(A$24)+1)))," "),"")</f>
        <v/>
      </c>
      <c r="X39" s="0" t="str">
        <f aca="false" t="array" ref="X39:X39">IFERROR(CONCATENATE(TEXT(INDEX($W$7:$W$22,SMALL(IF($Z$7:$Z$22&lt;&gt;"",IF($W$7:$W$22&lt;&gt;"",ROW($W$7:$W$22)-MIN(ROW($W$7:$W$22))+1,""),""),ROW()-ROW(A$24)+1)),"##0")," "),"")</f>
        <v/>
      </c>
      <c r="Y39" s="0" t="str">
        <f aca="false" t="array" ref="Y39:Y39">IFERROR(CONCATENATE((INDEX($A$7:$A$22,SMALL(IF($Z$7:$Z$22&lt;&gt;"",IF($W$7:$W$22&lt;&gt;"",ROW($W$7:$W$22)-MIN(ROW($W$7:$W$22))+1,""),""),ROW()-ROW(A$24)+1))),),"")</f>
        <v/>
      </c>
      <c r="AC39" s="0" t="str">
        <f aca="false" t="array" ref="AC39:AC39">IFERROR(CONCATENATE((INDEX($AF$7:$AF$22,SMALL(IF($AF$7:$AF$22&lt;&gt;"",IF($AC$7:$AC$22&lt;&gt;"",ROW($AC$7:$AC$22)-MIN(ROW($AC$7:$AC$22))+1,""),""),ROW()-ROW(A$24)+1))),","),"")</f>
        <v/>
      </c>
      <c r="AD39" s="0" t="str">
        <f aca="false" t="array" ref="AD39:AD39">IFERROR(CONCATENATE(TEXT(INDEX($AC$7:$AC$22,SMALL(IF($AF$7:$AF$22&lt;&gt;"",IF($AC$7:$AC$22&lt;&gt;"",ROW($AC$7:$AC$22)-MIN(ROW($AC$7:$AC$22))+1,""),""),ROW()-ROW(A$24)+1)),"##0"),","),"")</f>
        <v/>
      </c>
      <c r="AE39" s="0" t="str">
        <f aca="false" t="array" ref="AE39:AE39">IFERROR(CONCATENATE((INDEX($A$7:$A$22,SMALL(IF($AF$7:$AF$22&lt;&gt;"",IF($AC$7:$AC$22&lt;&gt;"",ROW($AC$7:$AC$22)-MIN(ROW($AC$7:$AC$22))+1,""),""),ROW()-ROW(A$24)+1))),),"")</f>
        <v/>
      </c>
      <c r="AI39" s="0" t="str">
        <f aca="false" t="array" ref="AI39:AI39">IFERROR(CONCATENATE((INDEX($AL$7:$AL$22,SMALL(IF($AL$7:$AL$22&lt;&gt;"",IF($AI$7:$AI$22&lt;&gt;"",ROW($AI$7:$AI$22)-MIN(ROW($AI$7:$AI$22))+1,""),""),ROW()-ROW(A$24)+1)))," "),"")</f>
        <v/>
      </c>
      <c r="AJ39" s="0" t="str">
        <f aca="false" t="array" ref="AJ39:AJ39">IFERROR(CONCATENATE(TEXT(INDEX($AI$7:$AI$22,SMALL(IF($AL$7:$AL$22&lt;&gt;"",IF($AI$7:$AI$22&lt;&gt;"",ROW($AI$7:$AI$22)-MIN(ROW($AI$7:$AI$22))+1,""),""),ROW()-ROW(A$24)+1)),"##0")," "),"")</f>
        <v/>
      </c>
      <c r="AK39" s="0" t="str">
        <f aca="false" t="array" ref="AK39:AK39">IFERROR(CONCATENATE((INDEX($A$7:$A$22,SMALL(IF($AL$7:$AL$22&lt;&gt;"",IF($AI$7:$AI$22&lt;&gt;"",ROW($AI$7:$AI$22)-MIN(ROW($AI$7:$AI$22))+1,""),""),ROW()-ROW(A$24)+1))),),"")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2">
    <cfRule type="cellIs" priority="2" operator="lessThanOrEqual" aboveAverage="0" equalAverage="0" bottom="0" percent="0" rank="0" text="" dxfId="0">
      <formula>H12</formula>
    </cfRule>
  </conditionalFormatting>
  <conditionalFormatting sqref="AD13">
    <cfRule type="cellIs" priority="3" operator="lessThanOrEqual" aboveAverage="0" equalAverage="0" bottom="0" percent="0" rank="0" text="" dxfId="0">
      <formula>H13</formula>
    </cfRule>
  </conditionalFormatting>
  <conditionalFormatting sqref="AD14">
    <cfRule type="cellIs" priority="4" operator="lessThanOrEqual" aboveAverage="0" equalAverage="0" bottom="0" percent="0" rank="0" text="" dxfId="0">
      <formula>H14</formula>
    </cfRule>
  </conditionalFormatting>
  <conditionalFormatting sqref="AD17">
    <cfRule type="cellIs" priority="5" operator="lessThanOrEqual" aboveAverage="0" equalAverage="0" bottom="0" percent="0" rank="0" text="" dxfId="0">
      <formula>H17</formula>
    </cfRule>
  </conditionalFormatting>
  <conditionalFormatting sqref="AD22">
    <cfRule type="cellIs" priority="6" operator="lessThanOrEqual" aboveAverage="0" equalAverage="0" bottom="0" percent="0" rank="0" text="" dxfId="0">
      <formula>H22</formula>
    </cfRule>
  </conditionalFormatting>
  <conditionalFormatting sqref="AD8">
    <cfRule type="cellIs" priority="7" operator="lessThanOrEqual" aboveAverage="0" equalAverage="0" bottom="0" percent="0" rank="0" text="" dxfId="0">
      <formula>H8</formula>
    </cfRule>
  </conditionalFormatting>
  <conditionalFormatting sqref="AD9">
    <cfRule type="cellIs" priority="8" operator="lessThanOrEqual" aboveAverage="0" equalAverage="0" bottom="0" percent="0" rank="0" text="" dxfId="0">
      <formula>H9</formula>
    </cfRule>
  </conditionalFormatting>
  <conditionalFormatting sqref="AE12">
    <cfRule type="cellIs" priority="9" operator="lessThanOrEqual" aboveAverage="0" equalAverage="0" bottom="0" percent="0" rank="0" text="" dxfId="0">
      <formula>I12</formula>
    </cfRule>
  </conditionalFormatting>
  <conditionalFormatting sqref="AE13">
    <cfRule type="cellIs" priority="10" operator="lessThanOrEqual" aboveAverage="0" equalAverage="0" bottom="0" percent="0" rank="0" text="" dxfId="0">
      <formula>I13</formula>
    </cfRule>
  </conditionalFormatting>
  <conditionalFormatting sqref="AE14">
    <cfRule type="cellIs" priority="11" operator="lessThanOrEqual" aboveAverage="0" equalAverage="0" bottom="0" percent="0" rank="0" text="" dxfId="0">
      <formula>I14</formula>
    </cfRule>
  </conditionalFormatting>
  <conditionalFormatting sqref="AE17">
    <cfRule type="cellIs" priority="12" operator="lessThanOrEqual" aboveAverage="0" equalAverage="0" bottom="0" percent="0" rank="0" text="" dxfId="0">
      <formula>I17</formula>
    </cfRule>
  </conditionalFormatting>
  <conditionalFormatting sqref="AE22">
    <cfRule type="cellIs" priority="13" operator="lessThanOrEqual" aboveAverage="0" equalAverage="0" bottom="0" percent="0" rank="0" text="" dxfId="0">
      <formula>I22</formula>
    </cfRule>
  </conditionalFormatting>
  <conditionalFormatting sqref="AE8">
    <cfRule type="cellIs" priority="14" operator="lessThanOrEqual" aboveAverage="0" equalAverage="0" bottom="0" percent="0" rank="0" text="" dxfId="0">
      <formula>I8</formula>
    </cfRule>
  </conditionalFormatting>
  <conditionalFormatting sqref="AE9">
    <cfRule type="cellIs" priority="15" operator="lessThanOrEqual" aboveAverage="0" equalAverage="0" bottom="0" percent="0" rank="0" text="" dxfId="0">
      <formula>I9</formula>
    </cfRule>
  </conditionalFormatting>
  <conditionalFormatting sqref="AJ12">
    <cfRule type="cellIs" priority="16" operator="lessThanOrEqual" aboveAverage="0" equalAverage="0" bottom="0" percent="0" rank="0" text="" dxfId="0">
      <formula>H12</formula>
    </cfRule>
  </conditionalFormatting>
  <conditionalFormatting sqref="AJ13">
    <cfRule type="cellIs" priority="17" operator="lessThanOrEqual" aboveAverage="0" equalAverage="0" bottom="0" percent="0" rank="0" text="" dxfId="0">
      <formula>H13</formula>
    </cfRule>
  </conditionalFormatting>
  <conditionalFormatting sqref="AJ16">
    <cfRule type="cellIs" priority="18" operator="lessThanOrEqual" aboveAverage="0" equalAverage="0" bottom="0" percent="0" rank="0" text="" dxfId="0">
      <formula>H16</formula>
    </cfRule>
  </conditionalFormatting>
  <conditionalFormatting sqref="AK12">
    <cfRule type="cellIs" priority="19" operator="lessThanOrEqual" aboveAverage="0" equalAverage="0" bottom="0" percent="0" rank="0" text="" dxfId="0">
      <formula>I12</formula>
    </cfRule>
  </conditionalFormatting>
  <conditionalFormatting sqref="AK13">
    <cfRule type="cellIs" priority="20" operator="lessThanOrEqual" aboveAverage="0" equalAverage="0" bottom="0" percent="0" rank="0" text="" dxfId="0">
      <formula>I13</formula>
    </cfRule>
  </conditionalFormatting>
  <conditionalFormatting sqref="AK16">
    <cfRule type="cellIs" priority="21" operator="lessThanOrEqual" aboveAverage="0" equalAverage="0" bottom="0" percent="0" rank="0" text="" dxfId="0">
      <formula>I16</formula>
    </cfRule>
  </conditionalFormatting>
  <conditionalFormatting sqref="L10">
    <cfRule type="cellIs" priority="22" operator="lessThanOrEqual" aboveAverage="0" equalAverage="0" bottom="0" percent="0" rank="0" text="" dxfId="0">
      <formula>H10</formula>
    </cfRule>
  </conditionalFormatting>
  <conditionalFormatting sqref="L12">
    <cfRule type="cellIs" priority="23" operator="lessThanOrEqual" aboveAverage="0" equalAverage="0" bottom="0" percent="0" rank="0" text="" dxfId="0">
      <formula>H12</formula>
    </cfRule>
  </conditionalFormatting>
  <conditionalFormatting sqref="L13">
    <cfRule type="cellIs" priority="24" operator="lessThanOrEqual" aboveAverage="0" equalAverage="0" bottom="0" percent="0" rank="0" text="" dxfId="0">
      <formula>H13</formula>
    </cfRule>
  </conditionalFormatting>
  <conditionalFormatting sqref="L14">
    <cfRule type="cellIs" priority="25" operator="lessThanOrEqual" aboveAverage="0" equalAverage="0" bottom="0" percent="0" rank="0" text="" dxfId="0">
      <formula>H14</formula>
    </cfRule>
  </conditionalFormatting>
  <conditionalFormatting sqref="L16">
    <cfRule type="cellIs" priority="26" operator="lessThanOrEqual" aboveAverage="0" equalAverage="0" bottom="0" percent="0" rank="0" text="" dxfId="0">
      <formula>H16</formula>
    </cfRule>
  </conditionalFormatting>
  <conditionalFormatting sqref="L17">
    <cfRule type="cellIs" priority="27" operator="lessThanOrEqual" aboveAverage="0" equalAverage="0" bottom="0" percent="0" rank="0" text="" dxfId="0">
      <formula>H17</formula>
    </cfRule>
  </conditionalFormatting>
  <conditionalFormatting sqref="L18">
    <cfRule type="cellIs" priority="28" operator="lessThanOrEqual" aboveAverage="0" equalAverage="0" bottom="0" percent="0" rank="0" text="" dxfId="0">
      <formula>H18</formula>
    </cfRule>
  </conditionalFormatting>
  <conditionalFormatting sqref="L19">
    <cfRule type="cellIs" priority="29" operator="lessThanOrEqual" aboveAverage="0" equalAverage="0" bottom="0" percent="0" rank="0" text="" dxfId="0">
      <formula>H19</formula>
    </cfRule>
  </conditionalFormatting>
  <conditionalFormatting sqref="L20">
    <cfRule type="cellIs" priority="30" operator="lessThanOrEqual" aboveAverage="0" equalAverage="0" bottom="0" percent="0" rank="0" text="" dxfId="0">
      <formula>H20</formula>
    </cfRule>
  </conditionalFormatting>
  <conditionalFormatting sqref="L21">
    <cfRule type="cellIs" priority="31" operator="lessThanOrEqual" aboveAverage="0" equalAverage="0" bottom="0" percent="0" rank="0" text="" dxfId="0">
      <formula>H21</formula>
    </cfRule>
  </conditionalFormatting>
  <conditionalFormatting sqref="L22">
    <cfRule type="cellIs" priority="32" operator="lessThanOrEqual" aboveAverage="0" equalAverage="0" bottom="0" percent="0" rank="0" text="" dxfId="0">
      <formula>H22</formula>
    </cfRule>
  </conditionalFormatting>
  <conditionalFormatting sqref="L7">
    <cfRule type="cellIs" priority="33" operator="lessThanOrEqual" aboveAverage="0" equalAverage="0" bottom="0" percent="0" rank="0" text="" dxfId="0">
      <formula>H7</formula>
    </cfRule>
  </conditionalFormatting>
  <conditionalFormatting sqref="L8">
    <cfRule type="cellIs" priority="34" operator="lessThanOrEqual" aboveAverage="0" equalAverage="0" bottom="0" percent="0" rank="0" text="" dxfId="0">
      <formula>H8</formula>
    </cfRule>
  </conditionalFormatting>
  <conditionalFormatting sqref="L9">
    <cfRule type="cellIs" priority="35" operator="lessThanOrEqual" aboveAverage="0" equalAverage="0" bottom="0" percent="0" rank="0" text="" dxfId="0">
      <formula>H9</formula>
    </cfRule>
  </conditionalFormatting>
  <conditionalFormatting sqref="M10">
    <cfRule type="cellIs" priority="36" operator="lessThanOrEqual" aboveAverage="0" equalAverage="0" bottom="0" percent="0" rank="0" text="" dxfId="0">
      <formula>I10</formula>
    </cfRule>
  </conditionalFormatting>
  <conditionalFormatting sqref="M12">
    <cfRule type="cellIs" priority="37" operator="lessThanOrEqual" aboveAverage="0" equalAverage="0" bottom="0" percent="0" rank="0" text="" dxfId="0">
      <formula>I12</formula>
    </cfRule>
  </conditionalFormatting>
  <conditionalFormatting sqref="M13">
    <cfRule type="cellIs" priority="38" operator="lessThanOrEqual" aboveAverage="0" equalAverage="0" bottom="0" percent="0" rank="0" text="" dxfId="0">
      <formula>I13</formula>
    </cfRule>
  </conditionalFormatting>
  <conditionalFormatting sqref="M14">
    <cfRule type="cellIs" priority="39" operator="lessThanOrEqual" aboveAverage="0" equalAverage="0" bottom="0" percent="0" rank="0" text="" dxfId="0">
      <formula>I14</formula>
    </cfRule>
  </conditionalFormatting>
  <conditionalFormatting sqref="M16">
    <cfRule type="cellIs" priority="40" operator="lessThanOrEqual" aboveAverage="0" equalAverage="0" bottom="0" percent="0" rank="0" text="" dxfId="0">
      <formula>I16</formula>
    </cfRule>
  </conditionalFormatting>
  <conditionalFormatting sqref="M17">
    <cfRule type="cellIs" priority="41" operator="lessThanOrEqual" aboveAverage="0" equalAverage="0" bottom="0" percent="0" rank="0" text="" dxfId="0">
      <formula>I17</formula>
    </cfRule>
  </conditionalFormatting>
  <conditionalFormatting sqref="M18">
    <cfRule type="cellIs" priority="42" operator="lessThanOrEqual" aboveAverage="0" equalAverage="0" bottom="0" percent="0" rank="0" text="" dxfId="0">
      <formula>I18</formula>
    </cfRule>
  </conditionalFormatting>
  <conditionalFormatting sqref="M19">
    <cfRule type="cellIs" priority="43" operator="lessThanOrEqual" aboveAverage="0" equalAverage="0" bottom="0" percent="0" rank="0" text="" dxfId="0">
      <formula>I19</formula>
    </cfRule>
  </conditionalFormatting>
  <conditionalFormatting sqref="M20">
    <cfRule type="cellIs" priority="44" operator="lessThanOrEqual" aboveAverage="0" equalAverage="0" bottom="0" percent="0" rank="0" text="" dxfId="0">
      <formula>I20</formula>
    </cfRule>
  </conditionalFormatting>
  <conditionalFormatting sqref="M21">
    <cfRule type="cellIs" priority="45" operator="lessThanOrEqual" aboveAverage="0" equalAverage="0" bottom="0" percent="0" rank="0" text="" dxfId="0">
      <formula>I21</formula>
    </cfRule>
  </conditionalFormatting>
  <conditionalFormatting sqref="M22">
    <cfRule type="cellIs" priority="46" operator="lessThanOrEqual" aboveAverage="0" equalAverage="0" bottom="0" percent="0" rank="0" text="" dxfId="0">
      <formula>I22</formula>
    </cfRule>
  </conditionalFormatting>
  <conditionalFormatting sqref="M7">
    <cfRule type="cellIs" priority="47" operator="lessThanOrEqual" aboveAverage="0" equalAverage="0" bottom="0" percent="0" rank="0" text="" dxfId="0">
      <formula>I7</formula>
    </cfRule>
  </conditionalFormatting>
  <conditionalFormatting sqref="M8">
    <cfRule type="cellIs" priority="48" operator="lessThanOrEqual" aboveAverage="0" equalAverage="0" bottom="0" percent="0" rank="0" text="" dxfId="0">
      <formula>I8</formula>
    </cfRule>
  </conditionalFormatting>
  <conditionalFormatting sqref="M9">
    <cfRule type="cellIs" priority="49" operator="lessThanOrEqual" aboveAverage="0" equalAverage="0" bottom="0" percent="0" rank="0" text="" dxfId="0">
      <formula>I9</formula>
    </cfRule>
  </conditionalFormatting>
  <conditionalFormatting sqref="R12">
    <cfRule type="cellIs" priority="50" operator="lessThanOrEqual" aboveAverage="0" equalAverage="0" bottom="0" percent="0" rank="0" text="" dxfId="0">
      <formula>H12</formula>
    </cfRule>
  </conditionalFormatting>
  <conditionalFormatting sqref="R13">
    <cfRule type="cellIs" priority="51" operator="lessThanOrEqual" aboveAverage="0" equalAverage="0" bottom="0" percent="0" rank="0" text="" dxfId="0">
      <formula>H13</formula>
    </cfRule>
  </conditionalFormatting>
  <conditionalFormatting sqref="R17">
    <cfRule type="cellIs" priority="52" operator="lessThanOrEqual" aboveAverage="0" equalAverage="0" bottom="0" percent="0" rank="0" text="" dxfId="0">
      <formula>H17</formula>
    </cfRule>
  </conditionalFormatting>
  <conditionalFormatting sqref="R19">
    <cfRule type="cellIs" priority="53" operator="lessThanOrEqual" aboveAverage="0" equalAverage="0" bottom="0" percent="0" rank="0" text="" dxfId="0">
      <formula>H19</formula>
    </cfRule>
  </conditionalFormatting>
  <conditionalFormatting sqref="R20">
    <cfRule type="cellIs" priority="54" operator="lessThanOrEqual" aboveAverage="0" equalAverage="0" bottom="0" percent="0" rank="0" text="" dxfId="0">
      <formula>H20</formula>
    </cfRule>
  </conditionalFormatting>
  <conditionalFormatting sqref="R22">
    <cfRule type="cellIs" priority="55" operator="lessThanOrEqual" aboveAverage="0" equalAverage="0" bottom="0" percent="0" rank="0" text="" dxfId="0">
      <formula>H22</formula>
    </cfRule>
  </conditionalFormatting>
  <conditionalFormatting sqref="R9">
    <cfRule type="cellIs" priority="56" operator="lessThanOrEqual" aboveAverage="0" equalAverage="0" bottom="0" percent="0" rank="0" text="" dxfId="0">
      <formula>H9</formula>
    </cfRule>
  </conditionalFormatting>
  <conditionalFormatting sqref="S12">
    <cfRule type="cellIs" priority="57" operator="lessThanOrEqual" aboveAverage="0" equalAverage="0" bottom="0" percent="0" rank="0" text="" dxfId="0">
      <formula>I12</formula>
    </cfRule>
  </conditionalFormatting>
  <conditionalFormatting sqref="S13">
    <cfRule type="cellIs" priority="58" operator="lessThanOrEqual" aboveAverage="0" equalAverage="0" bottom="0" percent="0" rank="0" text="" dxfId="0">
      <formula>I13</formula>
    </cfRule>
  </conditionalFormatting>
  <conditionalFormatting sqref="S17">
    <cfRule type="cellIs" priority="59" operator="lessThanOrEqual" aboveAverage="0" equalAverage="0" bottom="0" percent="0" rank="0" text="" dxfId="0">
      <formula>I17</formula>
    </cfRule>
  </conditionalFormatting>
  <conditionalFormatting sqref="S19">
    <cfRule type="cellIs" priority="60" operator="lessThanOrEqual" aboveAverage="0" equalAverage="0" bottom="0" percent="0" rank="0" text="" dxfId="0">
      <formula>I19</formula>
    </cfRule>
  </conditionalFormatting>
  <conditionalFormatting sqref="S20">
    <cfRule type="cellIs" priority="61" operator="lessThanOrEqual" aboveAverage="0" equalAverage="0" bottom="0" percent="0" rank="0" text="" dxfId="0">
      <formula>I20</formula>
    </cfRule>
  </conditionalFormatting>
  <conditionalFormatting sqref="S22">
    <cfRule type="cellIs" priority="62" operator="lessThanOrEqual" aboveAverage="0" equalAverage="0" bottom="0" percent="0" rank="0" text="" dxfId="0">
      <formula>I22</formula>
    </cfRule>
  </conditionalFormatting>
  <conditionalFormatting sqref="S9">
    <cfRule type="cellIs" priority="63" operator="lessThanOrEqual" aboveAverage="0" equalAverage="0" bottom="0" percent="0" rank="0" text="" dxfId="0">
      <formula>I9</formula>
    </cfRule>
  </conditionalFormatting>
  <conditionalFormatting sqref="X12">
    <cfRule type="cellIs" priority="64" operator="lessThanOrEqual" aboveAverage="0" equalAverage="0" bottom="0" percent="0" rank="0" text="" dxfId="0">
      <formula>H12</formula>
    </cfRule>
  </conditionalFormatting>
  <conditionalFormatting sqref="X13">
    <cfRule type="cellIs" priority="65" operator="lessThanOrEqual" aboveAverage="0" equalAverage="0" bottom="0" percent="0" rank="0" text="" dxfId="0">
      <formula>H13</formula>
    </cfRule>
  </conditionalFormatting>
  <conditionalFormatting sqref="X14">
    <cfRule type="cellIs" priority="66" operator="lessThanOrEqual" aboveAverage="0" equalAverage="0" bottom="0" percent="0" rank="0" text="" dxfId="0">
      <formula>H14</formula>
    </cfRule>
  </conditionalFormatting>
  <conditionalFormatting sqref="X17">
    <cfRule type="cellIs" priority="67" operator="lessThanOrEqual" aboveAverage="0" equalAverage="0" bottom="0" percent="0" rank="0" text="" dxfId="0">
      <formula>H17</formula>
    </cfRule>
  </conditionalFormatting>
  <conditionalFormatting sqref="X18">
    <cfRule type="cellIs" priority="68" operator="lessThanOrEqual" aboveAverage="0" equalAverage="0" bottom="0" percent="0" rank="0" text="" dxfId="0">
      <formula>H18</formula>
    </cfRule>
  </conditionalFormatting>
  <conditionalFormatting sqref="X19">
    <cfRule type="cellIs" priority="69" operator="lessThanOrEqual" aboveAverage="0" equalAverage="0" bottom="0" percent="0" rank="0" text="" dxfId="0">
      <formula>H19</formula>
    </cfRule>
  </conditionalFormatting>
  <conditionalFormatting sqref="X20">
    <cfRule type="cellIs" priority="70" operator="lessThanOrEqual" aboveAverage="0" equalAverage="0" bottom="0" percent="0" rank="0" text="" dxfId="0">
      <formula>H20</formula>
    </cfRule>
  </conditionalFormatting>
  <conditionalFormatting sqref="X21">
    <cfRule type="cellIs" priority="71" operator="lessThanOrEqual" aboveAverage="0" equalAverage="0" bottom="0" percent="0" rank="0" text="" dxfId="0">
      <formula>H21</formula>
    </cfRule>
  </conditionalFormatting>
  <conditionalFormatting sqref="X22">
    <cfRule type="cellIs" priority="72" operator="lessThanOrEqual" aboveAverage="0" equalAverage="0" bottom="0" percent="0" rank="0" text="" dxfId="0">
      <formula>H22</formula>
    </cfRule>
  </conditionalFormatting>
  <conditionalFormatting sqref="X9">
    <cfRule type="cellIs" priority="73" operator="lessThanOrEqual" aboveAverage="0" equalAverage="0" bottom="0" percent="0" rank="0" text="" dxfId="0">
      <formula>H9</formula>
    </cfRule>
  </conditionalFormatting>
  <conditionalFormatting sqref="Y12">
    <cfRule type="cellIs" priority="74" operator="lessThanOrEqual" aboveAverage="0" equalAverage="0" bottom="0" percent="0" rank="0" text="" dxfId="0">
      <formula>I12</formula>
    </cfRule>
  </conditionalFormatting>
  <conditionalFormatting sqref="Y13">
    <cfRule type="cellIs" priority="75" operator="lessThanOrEqual" aboveAverage="0" equalAverage="0" bottom="0" percent="0" rank="0" text="" dxfId="0">
      <formula>I13</formula>
    </cfRule>
  </conditionalFormatting>
  <conditionalFormatting sqref="Y14">
    <cfRule type="cellIs" priority="76" operator="lessThanOrEqual" aboveAverage="0" equalAverage="0" bottom="0" percent="0" rank="0" text="" dxfId="0">
      <formula>I14</formula>
    </cfRule>
  </conditionalFormatting>
  <conditionalFormatting sqref="Y17">
    <cfRule type="cellIs" priority="77" operator="lessThanOrEqual" aboveAverage="0" equalAverage="0" bottom="0" percent="0" rank="0" text="" dxfId="0">
      <formula>I17</formula>
    </cfRule>
  </conditionalFormatting>
  <conditionalFormatting sqref="Y18">
    <cfRule type="cellIs" priority="78" operator="lessThanOrEqual" aboveAverage="0" equalAverage="0" bottom="0" percent="0" rank="0" text="" dxfId="0">
      <formula>I18</formula>
    </cfRule>
  </conditionalFormatting>
  <conditionalFormatting sqref="Y19">
    <cfRule type="cellIs" priority="79" operator="lessThanOrEqual" aboveAverage="0" equalAverage="0" bottom="0" percent="0" rank="0" text="" dxfId="0">
      <formula>I19</formula>
    </cfRule>
  </conditionalFormatting>
  <conditionalFormatting sqref="Y20">
    <cfRule type="cellIs" priority="80" operator="lessThanOrEqual" aboveAverage="0" equalAverage="0" bottom="0" percent="0" rank="0" text="" dxfId="0">
      <formula>I20</formula>
    </cfRule>
  </conditionalFormatting>
  <conditionalFormatting sqref="Y21">
    <cfRule type="cellIs" priority="81" operator="lessThanOrEqual" aboveAverage="0" equalAverage="0" bottom="0" percent="0" rank="0" text="" dxfId="0">
      <formula>I21</formula>
    </cfRule>
  </conditionalFormatting>
  <conditionalFormatting sqref="Y22">
    <cfRule type="cellIs" priority="82" operator="lessThanOrEqual" aboveAverage="0" equalAverage="0" bottom="0" percent="0" rank="0" text="" dxfId="0">
      <formula>I22</formula>
    </cfRule>
  </conditionalFormatting>
  <conditionalFormatting sqref="Y9">
    <cfRule type="cellIs" priority="83" operator="lessThanOrEqual" aboveAverage="0" equalAverage="0" bottom="0" percent="0" rank="0" text="" dxfId="0">
      <formula>I9</formula>
    </cfRule>
  </conditionalFormatting>
  <hyperlinks>
    <hyperlink ref="O7" r:id="rId2" display="Link"/>
    <hyperlink ref="O8" r:id="rId3" display="Link"/>
    <hyperlink ref="AA8" r:id="rId4" display="Link"/>
    <hyperlink ref="AG8" r:id="rId5" display="Link"/>
    <hyperlink ref="O9" r:id="rId6" display="Link"/>
    <hyperlink ref="U9" r:id="rId7" display="Link"/>
    <hyperlink ref="AA9" r:id="rId8" display="Link"/>
    <hyperlink ref="AG9" r:id="rId9" display="Link"/>
    <hyperlink ref="AM9" r:id="rId10" display="Link"/>
    <hyperlink ref="O10" r:id="rId11" display="Link"/>
    <hyperlink ref="O12" r:id="rId12" display="Link"/>
    <hyperlink ref="U12" r:id="rId13" display="Link"/>
    <hyperlink ref="AA12" r:id="rId14" display="Link"/>
    <hyperlink ref="AG12" r:id="rId15" display="Link"/>
    <hyperlink ref="AM12" r:id="rId16" display="Link"/>
    <hyperlink ref="O13" r:id="rId17" display="Link"/>
    <hyperlink ref="U13" r:id="rId18" display="Link"/>
    <hyperlink ref="AA13" r:id="rId19" display="Link"/>
    <hyperlink ref="AG13" r:id="rId20" display="Link"/>
    <hyperlink ref="AM13" r:id="rId21" display="Link"/>
    <hyperlink ref="O14" r:id="rId22" display="Link"/>
    <hyperlink ref="AA14" r:id="rId23" display="Link"/>
    <hyperlink ref="AG14" r:id="rId24" display="Link"/>
    <hyperlink ref="O16" r:id="rId25" display="Link"/>
    <hyperlink ref="AG16" r:id="rId26" display="Link"/>
    <hyperlink ref="AM16" r:id="rId27" display="Link"/>
    <hyperlink ref="O17" r:id="rId28" display="Link"/>
    <hyperlink ref="U17" r:id="rId29" display="Link"/>
    <hyperlink ref="AA17" r:id="rId30" display="Link"/>
    <hyperlink ref="AG17" r:id="rId31" display="Link"/>
    <hyperlink ref="O18" r:id="rId32" display="Link"/>
    <hyperlink ref="AA18" r:id="rId33" display="Link"/>
    <hyperlink ref="AG18" r:id="rId34" display="Link"/>
    <hyperlink ref="AM18" r:id="rId35" display="Link"/>
    <hyperlink ref="O19" r:id="rId36" display="Link"/>
    <hyperlink ref="U19" r:id="rId37" display="Link"/>
    <hyperlink ref="AA19" r:id="rId38" display="Link"/>
    <hyperlink ref="AM19" r:id="rId39" display="Link"/>
    <hyperlink ref="O20" r:id="rId40" display="Link"/>
    <hyperlink ref="U20" r:id="rId41" display="Link"/>
    <hyperlink ref="AA20" r:id="rId42" display="Link"/>
    <hyperlink ref="AG20" r:id="rId43" display="Link"/>
    <hyperlink ref="AM20" r:id="rId44" display="Link"/>
    <hyperlink ref="O21" r:id="rId45" display="Link"/>
    <hyperlink ref="U21" r:id="rId46" display="Link"/>
    <hyperlink ref="AA21" r:id="rId47" display="Link"/>
    <hyperlink ref="AG21" r:id="rId48" display="Link"/>
    <hyperlink ref="O22" r:id="rId49" display="Link"/>
    <hyperlink ref="U22" r:id="rId50" display="Link"/>
    <hyperlink ref="AA22" r:id="rId51" display="Link"/>
    <hyperlink ref="AG22" r:id="rId52" display="Link"/>
    <hyperlink ref="AM22" r:id="rId53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2017-04-05T15:04:23Z</dcterms:created>
  <dc:creator/>
  <dc:description/>
  <dc:language>en-US</dc:language>
  <cp:lastModifiedBy>Abhimanyu </cp:lastModifiedBy>
  <dcterms:modified xsi:type="dcterms:W3CDTF">2017-04-05T11:04:56Z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