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arduino++" sheetId="1" state="visible" r:id="rId2"/>
  </sheets>
  <definedNames>
    <definedName function="false" hidden="false" name="BoardQty" vbProcedure="false">'arduino++'!$I$1</definedName>
    <definedName function="false" hidden="false" name="digikey_part_data" vbProcedure="false">'arduino++'!$J$5:$O$39</definedName>
    <definedName function="false" hidden="false" name="farnell_part_data" vbProcedure="false">'arduino++'!$P$5:$U$39</definedName>
    <definedName function="false" hidden="false" name="global_part_data" vbProcedure="false">'arduino++'!$A$5:$I$39</definedName>
    <definedName function="false" hidden="false" name="mouser_part_data" vbProcedure="false">'arduino++'!$V$5:$AA$39</definedName>
    <definedName function="false" hidden="false" name="newark_part_data" vbProcedure="false">'arduino++'!$AB$5:$AG$39</definedName>
    <definedName function="false" hidden="false" name="rs_part_data" vbProcedure="false">'arduino++'!$AH$5:$AM$39</definedName>
    <definedName function="false" hidden="false" name="TotalCost" vbProcedure="false">'arduino++'!$I$2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Description of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Manufacturer of each part.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 to assemble the board.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W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X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Y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Z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A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AB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AC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AD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AE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AF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G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AH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AI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AJ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AK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AL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M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</commentList>
</comments>
</file>

<file path=xl/sharedStrings.xml><?xml version="1.0" encoding="utf-8"?>
<sst xmlns="http://schemas.openxmlformats.org/spreadsheetml/2006/main" count="318" uniqueCount="200">
  <si>
    <t xml:space="preserve">Board Qty:</t>
  </si>
  <si>
    <t xml:space="preserve">Total Cost:</t>
  </si>
  <si>
    <t xml:space="preserve">Unit Cost:</t>
  </si>
  <si>
    <t xml:space="preserve">Global Part Info</t>
  </si>
  <si>
    <t xml:space="preserve">Digi-Key</t>
  </si>
  <si>
    <t xml:space="preserve">Farnell</t>
  </si>
  <si>
    <t xml:space="preserve">Mouser</t>
  </si>
  <si>
    <t xml:space="preserve">Newark</t>
  </si>
  <si>
    <t xml:space="preserve">Rs Components</t>
  </si>
  <si>
    <t xml:space="preserve">Refs</t>
  </si>
  <si>
    <t xml:space="preserve">Value</t>
  </si>
  <si>
    <t xml:space="preserve">Desc</t>
  </si>
  <si>
    <t xml:space="preserve">Footprint</t>
  </si>
  <si>
    <t xml:space="preserve">Manf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</si>
  <si>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</si>
  <si>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</si>
  <si>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</si>
  <si>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</si>
  <si>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</si>
  <si>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</si>
  <si>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</si>
  <si>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Doc</t>
  </si>
  <si>
    <t xml:space="preserve">P3</t>
  </si>
  <si>
    <t xml:space="preserve">USB_OTG</t>
  </si>
  <si>
    <t xml:space="preserve">Connect:USB_Micro-B</t>
  </si>
  <si>
    <t xml:space="preserve">10118193-0001LF</t>
  </si>
  <si>
    <t xml:space="preserve">609-4616-1-ND</t>
  </si>
  <si>
    <t xml:space="preserve">Link</t>
  </si>
  <si>
    <t xml:space="preserve">2506569</t>
  </si>
  <si>
    <t xml:space="preserve">67T2259</t>
  </si>
  <si>
    <t xml:space="preserve">863-2989</t>
  </si>
  <si>
    <t xml:space="preserve">IC1</t>
  </si>
  <si>
    <t xml:space="preserve">ATMEGA328PB-A</t>
  </si>
  <si>
    <t xml:space="preserve">Housings_QFP:TQFP-32_7x7mm_Pitch0.8mm</t>
  </si>
  <si>
    <t xml:space="preserve">ATMEGA328PB-AU</t>
  </si>
  <si>
    <t xml:space="preserve">ATMEGA328PB-AU-ND</t>
  </si>
  <si>
    <t xml:space="preserve">C1-C5,C8-C11,C13-C15,C18-C21</t>
  </si>
  <si>
    <t xml:space="preserve">0.1 uF</t>
  </si>
  <si>
    <t xml:space="preserve">Capacitors_SMD:C_0402</t>
  </si>
  <si>
    <t xml:space="preserve">GRM155R61E104KA87D</t>
  </si>
  <si>
    <t xml:space="preserve">490-5920-1-ND</t>
  </si>
  <si>
    <t xml:space="preserve">2470465</t>
  </si>
  <si>
    <t xml:space="preserve">45Y5199</t>
  </si>
  <si>
    <t xml:space="preserve">790-2770</t>
  </si>
  <si>
    <t xml:space="preserve">R1,R13</t>
  </si>
  <si>
    <t xml:space="preserve">4.7K</t>
  </si>
  <si>
    <t xml:space="preserve">Resistors_SMD:R_0402</t>
  </si>
  <si>
    <t xml:space="preserve">RC0402JR-074K7L</t>
  </si>
  <si>
    <t xml:space="preserve">311-4.7KJRCT-ND</t>
  </si>
  <si>
    <t xml:space="preserve">9232842</t>
  </si>
  <si>
    <t xml:space="preserve">68R0009</t>
  </si>
  <si>
    <t xml:space="preserve">W2,W6-W9</t>
  </si>
  <si>
    <t xml:space="preserve">TEST_1P</t>
  </si>
  <si>
    <t xml:space="preserve">Measurement_Points:Measurement_Point_Round-SMD-Pad_Small</t>
  </si>
  <si>
    <t xml:space="preserve">P1</t>
  </si>
  <si>
    <t xml:space="preserve">CONN_01X18</t>
  </si>
  <si>
    <t xml:space="preserve">Pin_Headers:Pin_Header_Straight_1x18</t>
  </si>
  <si>
    <t xml:space="preserve">Y1</t>
  </si>
  <si>
    <t xml:space="preserve">Crystal</t>
  </si>
  <si>
    <t xml:space="preserve">Crystals:Crystal_HC49-U_Vertical</t>
  </si>
  <si>
    <t xml:space="preserve">9B-16.000MBBK-B</t>
  </si>
  <si>
    <t xml:space="preserve">887-2015-ND</t>
  </si>
  <si>
    <t xml:space="preserve">P2,P4,P6,P7</t>
  </si>
  <si>
    <t xml:space="preserve">CONN_01X03</t>
  </si>
  <si>
    <t xml:space="preserve">Pin_Headers:Pin_Header_Straight_1x03</t>
  </si>
  <si>
    <t xml:space="preserve">P8</t>
  </si>
  <si>
    <t xml:space="preserve">CONN_02X03</t>
  </si>
  <si>
    <t xml:space="preserve">Pin_Headers:Pin_Header_Straight_2x03</t>
  </si>
  <si>
    <t xml:space="preserve">C24,C25</t>
  </si>
  <si>
    <t xml:space="preserve">30 pF</t>
  </si>
  <si>
    <t xml:space="preserve">GRM1555C1E300JA01D</t>
  </si>
  <si>
    <t xml:space="preserve">490-7752-1-ND</t>
  </si>
  <si>
    <t xml:space="preserve">R15</t>
  </si>
  <si>
    <t xml:space="preserve">10K</t>
  </si>
  <si>
    <t xml:space="preserve">Resistors_SMD:R_0603</t>
  </si>
  <si>
    <t xml:space="preserve">RC0603JR-0710KL</t>
  </si>
  <si>
    <t xml:space="preserve">311-10KGRCT-ND</t>
  </si>
  <si>
    <t xml:space="preserve">9233504</t>
  </si>
  <si>
    <t xml:space="preserve">68R0144</t>
  </si>
  <si>
    <t xml:space="preserve">P5</t>
  </si>
  <si>
    <t xml:space="preserve">CONN_01X21</t>
  </si>
  <si>
    <t xml:space="preserve">Pin_Headers:Pin_Header_Straight_1x21</t>
  </si>
  <si>
    <t xml:space="preserve">TH1-TH4</t>
  </si>
  <si>
    <t xml:space="preserve">PTH</t>
  </si>
  <si>
    <t xml:space="preserve">mechanical:PTH</t>
  </si>
  <si>
    <t xml:space="preserve">D5</t>
  </si>
  <si>
    <t xml:space="preserve">LED</t>
  </si>
  <si>
    <t xml:space="preserve">LEDs:LED-0603</t>
  </si>
  <si>
    <t xml:space="preserve">LTST-C191KGKT</t>
  </si>
  <si>
    <t xml:space="preserve">160-1446-1-ND</t>
  </si>
  <si>
    <t xml:space="preserve">12X8125</t>
  </si>
  <si>
    <t xml:space="preserve">692-1010</t>
  </si>
  <si>
    <t xml:space="preserve">R16</t>
  </si>
  <si>
    <t xml:space="preserve">30</t>
  </si>
  <si>
    <t xml:space="preserve">RC0402JR-0730RL</t>
  </si>
  <si>
    <t xml:space="preserve">311-30JRCT-ND</t>
  </si>
  <si>
    <t xml:space="preserve">2072892</t>
  </si>
  <si>
    <t xml:space="preserve">618-5804</t>
  </si>
  <si>
    <t xml:space="preserve">U1</t>
  </si>
  <si>
    <t xml:space="preserve">FT231XS</t>
  </si>
  <si>
    <t xml:space="preserve">smd_tssop:SSOP-20-8.66x3.91_0.635mm</t>
  </si>
  <si>
    <t xml:space="preserve">FT231XS-U</t>
  </si>
  <si>
    <t xml:space="preserve">768-1156-5-ND</t>
  </si>
  <si>
    <t xml:space="preserve">2081328</t>
  </si>
  <si>
    <t xml:space="preserve">L1</t>
  </si>
  <si>
    <t xml:space="preserve">40-Ohm FB</t>
  </si>
  <si>
    <t xml:space="preserve">Capacitors_SMD:C_0805_HandSoldering</t>
  </si>
  <si>
    <t xml:space="preserve">MI0805K400R-10</t>
  </si>
  <si>
    <t xml:space="preserve">240-2389-1-ND</t>
  </si>
  <si>
    <t xml:space="preserve">2292459</t>
  </si>
  <si>
    <t xml:space="preserve">67W0066</t>
  </si>
  <si>
    <t xml:space="preserve">C6,C7</t>
  </si>
  <si>
    <t xml:space="preserve">47 pF</t>
  </si>
  <si>
    <t xml:space="preserve">Capacitors_SMD:C_0603</t>
  </si>
  <si>
    <t xml:space="preserve">06031A470FAT2A</t>
  </si>
  <si>
    <t xml:space="preserve">478-3691-1-ND</t>
  </si>
  <si>
    <t xml:space="preserve">2332566</t>
  </si>
  <si>
    <t xml:space="preserve">96M1226</t>
  </si>
  <si>
    <t xml:space="preserve">R2,R4</t>
  </si>
  <si>
    <t xml:space="preserve">27</t>
  </si>
  <si>
    <t xml:space="preserve">RC0603JR-0727RL</t>
  </si>
  <si>
    <t xml:space="preserve">311-27GRCT-ND</t>
  </si>
  <si>
    <t xml:space="preserve">U5,U6</t>
  </si>
  <si>
    <t xml:space="preserve">A3909</t>
  </si>
  <si>
    <t xml:space="preserve">PowerPackages:MSOP10-3x3-EP</t>
  </si>
  <si>
    <t xml:space="preserve">A3909GLYTR-T</t>
  </si>
  <si>
    <t xml:space="preserve">620-1499-1-ND</t>
  </si>
  <si>
    <t xml:space="preserve">866-0798</t>
  </si>
  <si>
    <t xml:space="preserve">U3,U4</t>
  </si>
  <si>
    <t xml:space="preserve">TS5A23159</t>
  </si>
  <si>
    <t xml:space="preserve">Housings_SSOP:TSSOP-10_3x3mm_Pitch0.5mm</t>
  </si>
  <si>
    <t xml:space="preserve">TS5A23159DGSR</t>
  </si>
  <si>
    <t xml:space="preserve">296-18598-1-ND</t>
  </si>
  <si>
    <t xml:space="preserve">2459820</t>
  </si>
  <si>
    <t xml:space="preserve">86W6383</t>
  </si>
  <si>
    <t xml:space="preserve">C12,C16,C17,C22,C23,C30</t>
  </si>
  <si>
    <t xml:space="preserve">15 uF</t>
  </si>
  <si>
    <t xml:space="preserve">C2012X5R1V156M125AC</t>
  </si>
  <si>
    <t xml:space="preserve">445-14423-1-ND</t>
  </si>
  <si>
    <t xml:space="preserve">R5-R12</t>
  </si>
  <si>
    <t xml:space="preserve">4.7k</t>
  </si>
  <si>
    <t xml:space="preserve">C26-C29</t>
  </si>
  <si>
    <t xml:space="preserve">22 uF</t>
  </si>
  <si>
    <t xml:space="preserve">Capacitors_SMD:C_1206</t>
  </si>
  <si>
    <t xml:space="preserve">TMK316BBJ226ML-T</t>
  </si>
  <si>
    <t xml:space="preserve">587-3246-1-ND</t>
  </si>
  <si>
    <t xml:space="preserve">U7</t>
  </si>
  <si>
    <t xml:space="preserve">LSM6DS3H</t>
  </si>
  <si>
    <t xml:space="preserve">sensors:LCC-14</t>
  </si>
  <si>
    <t xml:space="preserve">LSM6DS3HTR</t>
  </si>
  <si>
    <t xml:space="preserve">497-16367-1-ND</t>
  </si>
  <si>
    <t xml:space="preserve">D1,D2</t>
  </si>
  <si>
    <t xml:space="preserve">Schottky_Vf=220mV</t>
  </si>
  <si>
    <t xml:space="preserve">PowerPackages:SOD-882</t>
  </si>
  <si>
    <t xml:space="preserve">CFSH05-20L TR</t>
  </si>
  <si>
    <t xml:space="preserve">CFSH05-20LCT-ND</t>
  </si>
  <si>
    <t xml:space="preserve">1757761</t>
  </si>
  <si>
    <t xml:space="preserve">R3</t>
  </si>
  <si>
    <t xml:space="preserve">120</t>
  </si>
  <si>
    <t xml:space="preserve">RC0603FR-07120RL</t>
  </si>
  <si>
    <t xml:space="preserve">311-120HRCT-ND</t>
  </si>
  <si>
    <t xml:space="preserve">9238379</t>
  </si>
  <si>
    <t xml:space="preserve">68R0056</t>
  </si>
  <si>
    <t xml:space="preserve">R14</t>
  </si>
  <si>
    <t xml:space="preserve">374</t>
  </si>
  <si>
    <t xml:space="preserve">RC0603FR-07374RL</t>
  </si>
  <si>
    <t xml:space="preserve">311-374HRCT-ND</t>
  </si>
  <si>
    <t xml:space="preserve">2141333</t>
  </si>
  <si>
    <t xml:space="preserve">U8</t>
  </si>
  <si>
    <t xml:space="preserve">LD1085C</t>
  </si>
  <si>
    <t xml:space="preserve">PowerPackages:DPAK</t>
  </si>
  <si>
    <t xml:space="preserve">LD1085CDT-R</t>
  </si>
  <si>
    <t xml:space="preserve">497-3418-1-ND</t>
  </si>
  <si>
    <t xml:space="preserve">686-8701</t>
  </si>
  <si>
    <t xml:space="preserve">U2</t>
  </si>
  <si>
    <t xml:space="preserve">TAR5SB33</t>
  </si>
  <si>
    <t xml:space="preserve">housings_sot_custom:SC-74A_SOT23-5</t>
  </si>
  <si>
    <t xml:space="preserve">TAR5SB33(TE85L,F)</t>
  </si>
  <si>
    <t xml:space="preserve">TAR5SB33(TE85LF)CT-ND</t>
  </si>
  <si>
    <t xml:space="preserve">U9,U10</t>
  </si>
  <si>
    <t xml:space="preserve">LM5050-1</t>
  </si>
  <si>
    <t xml:space="preserve">PowerPackages:SOT-23-6-SC70</t>
  </si>
  <si>
    <t xml:space="preserve">LM5050MK-1/NOPB</t>
  </si>
  <si>
    <t xml:space="preserve">LM5050MK-1/NOPBCT-ND</t>
  </si>
  <si>
    <t xml:space="preserve">1922939</t>
  </si>
  <si>
    <t xml:space="preserve">811-5664</t>
  </si>
  <si>
    <t xml:space="preserve">Q1,Q2</t>
  </si>
  <si>
    <t xml:space="preserve">Q_NMOS_DGS</t>
  </si>
  <si>
    <t xml:space="preserve">PowerPackages:SOT2-3_FET</t>
  </si>
  <si>
    <t xml:space="preserve">IRLL3303TRPBF</t>
  </si>
  <si>
    <t xml:space="preserve">IRLL3303PBFCT-ND</t>
  </si>
  <si>
    <t xml:space="preserve">2468050</t>
  </si>
  <si>
    <t xml:space="preserve">40M7984</t>
  </si>
  <si>
    <t xml:space="preserve">830-3313</t>
  </si>
  <si>
    <t xml:space="preserve">D3,D4</t>
  </si>
  <si>
    <t xml:space="preserve">D_Zener</t>
  </si>
  <si>
    <t xml:space="preserve">PowerPackages:DO-214AA</t>
  </si>
  <si>
    <t xml:space="preserve">SMBJ7.5A</t>
  </si>
  <si>
    <t xml:space="preserve">SMBJ7.5ALFCT-ND</t>
  </si>
  <si>
    <t xml:space="preserve">72R7032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</si>
</sst>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FF6600"/>
        <bgColor rgb="FFFF9900"/>
      </patternFill>
    </fill>
    <fill>
      <patternFill patternType="solid">
        <fgColor rgb="FF004A85"/>
        <bgColor rgb="FF0066CC"/>
      </patternFill>
    </fill>
    <fill>
      <patternFill patternType="solid">
        <fgColor rgb="FFA2AE06"/>
        <bgColor rgb="FF808000"/>
      </patternFill>
    </fill>
    <fill>
      <patternFill patternType="solid">
        <fgColor rgb="FFFF0000"/>
        <bgColor rgb="FFCC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80FF8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69696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digikey.com/product-detail/en/amphenol-fci/10118193-0001LF/609-4616-1-ND/2785380" TargetMode="External"/><Relationship Id="rId3" Type="http://schemas.openxmlformats.org/officeDocument/2006/relationships/hyperlink" Target="http://it.farnell.com/webapp/wcs/stores/servlet/Search?catalogId=15001&amp;langId=-4&amp;storeId=10165&amp;gs=true&amp;st=10118193-0001LF%20" TargetMode="External"/><Relationship Id="rId4" Type="http://schemas.openxmlformats.org/officeDocument/2006/relationships/hyperlink" Target="http://www.newark.com/webapp/wcs/stores/servlet/Search?catalogId=15003&amp;langId=-1&amp;storeId=10194&amp;gs=true&amp;st=10118193-0001LF%20" TargetMode="External"/><Relationship Id="rId5" Type="http://schemas.openxmlformats.org/officeDocument/2006/relationships/hyperlink" Target="http://it.rs-online.com/web/c/?searchTerm=10118193-0001LF%20" TargetMode="External"/><Relationship Id="rId6" Type="http://schemas.openxmlformats.org/officeDocument/2006/relationships/hyperlink" Target="http://www.digikey.com/product-detail/en/microchip-technology/ATMEGA328PB-AU/ATMEGA328PB-AU-ND/5638812" TargetMode="External"/><Relationship Id="rId7" Type="http://schemas.openxmlformats.org/officeDocument/2006/relationships/hyperlink" Target="http://it.farnell.com/webapp/wcs/stores/servlet/Search?catalogId=15001&amp;langId=-4&amp;storeId=10165&amp;gs=true&amp;st=ATMEGA328PB-AU%20" TargetMode="External"/><Relationship Id="rId8" Type="http://schemas.openxmlformats.org/officeDocument/2006/relationships/hyperlink" Target="http://www.newark.com/atmel/atmega328pb-au/avr-32kbytes-flash-1kbytes-eeprom/dp/58Y6083" TargetMode="External"/><Relationship Id="rId9" Type="http://schemas.openxmlformats.org/officeDocument/2006/relationships/hyperlink" Target="http://www.digikey.com/product-detail/en/murata-electronics-north-america/GRM155R61E104KA87D/490-5920-1-ND/3721277" TargetMode="External"/><Relationship Id="rId10" Type="http://schemas.openxmlformats.org/officeDocument/2006/relationships/hyperlink" Target="http://it.farnell.com/murata/grm155r61e104ka87d/condensat-mlcc-x5r-0-1uf-25v-0402/dp/2470465" TargetMode="External"/><Relationship Id="rId11" Type="http://schemas.openxmlformats.org/officeDocument/2006/relationships/hyperlink" Target="http://www.newark.com/murata/grm155r61e104ka87d/multilayer-ceramic-capacitor-grm/dp/45Y5199" TargetMode="External"/><Relationship Id="rId12" Type="http://schemas.openxmlformats.org/officeDocument/2006/relationships/hyperlink" Target="http://it.rs-online.com/web/c/?searchTerm=GRM155R61E104KA87D%20" TargetMode="External"/><Relationship Id="rId13" Type="http://schemas.openxmlformats.org/officeDocument/2006/relationships/hyperlink" Target="http://www.digikey.com/product-detail/en/yageo/RC0402JR-074K7L/311-4.7KJRCT-ND/729424" TargetMode="External"/><Relationship Id="rId14" Type="http://schemas.openxmlformats.org/officeDocument/2006/relationships/hyperlink" Target="http://it.farnell.com/yageo-phycomp/rc0402jr-074k7l/res-film-spesso-4k7-5-0-063w-0402/dp/9232842" TargetMode="External"/><Relationship Id="rId15" Type="http://schemas.openxmlformats.org/officeDocument/2006/relationships/hyperlink" Target="http://www.newark.com/yageo/rc0402jr-074k7l/res-thick-film-4k7-5-0-0625w-0402/dp/68R0009" TargetMode="External"/><Relationship Id="rId16" Type="http://schemas.openxmlformats.org/officeDocument/2006/relationships/hyperlink" Target="http://www.digikey.com/scripts/DkSearch/dksus.dll?WT.z_header=search_go&amp;lang=en&amp;keywords=9B-16.000MBBK-B%20" TargetMode="External"/><Relationship Id="rId17" Type="http://schemas.openxmlformats.org/officeDocument/2006/relationships/hyperlink" Target="http://www.newark.com/webapp/wcs/stores/servlet/Search?catalogId=15003&amp;langId=-1&amp;storeId=10194&amp;gs=true&amp;st=9B-16.000MBBK-B%20" TargetMode="External"/><Relationship Id="rId18" Type="http://schemas.openxmlformats.org/officeDocument/2006/relationships/hyperlink" Target="http://www.digikey.com/product-detail/en/murata-electronics-north-america/GRM1555C1E300JA01D/490-7752-1-ND/4358035" TargetMode="External"/><Relationship Id="rId19" Type="http://schemas.openxmlformats.org/officeDocument/2006/relationships/hyperlink" Target="http://it.farnell.com/webapp/wcs/stores/servlet/Search?catalogId=15001&amp;langId=-4&amp;storeId=10165&amp;gs=true&amp;st=GRM1555C1E300JA01D%20" TargetMode="External"/><Relationship Id="rId20" Type="http://schemas.openxmlformats.org/officeDocument/2006/relationships/hyperlink" Target="http://www.newark.com/webapp/wcs/stores/servlet/Search?catalogId=15003&amp;langId=-1&amp;storeId=10194&amp;gs=true&amp;st=GRM1555C1E300JA01D%20" TargetMode="External"/><Relationship Id="rId21" Type="http://schemas.openxmlformats.org/officeDocument/2006/relationships/hyperlink" Target="http://www.digikey.com/product-detail/en/yageo/RC0603JR-0710KL/311-10KGRCT-ND/729647" TargetMode="External"/><Relationship Id="rId22" Type="http://schemas.openxmlformats.org/officeDocument/2006/relationships/hyperlink" Target="http://it.farnell.com/yageo-phycomp/rc0603jr-0710kl/res-film-spesso-10k-5-0-1w-0603/dp/9233504" TargetMode="External"/><Relationship Id="rId23" Type="http://schemas.openxmlformats.org/officeDocument/2006/relationships/hyperlink" Target="http://www.newark.com/yageo/rc0603jr-0710kl/res-thick-film-10k-5-0-1w-0603/dp/68R0144" TargetMode="External"/><Relationship Id="rId24" Type="http://schemas.openxmlformats.org/officeDocument/2006/relationships/hyperlink" Target="http://www.digikey.com/product-detail/en/lite-on-inc/LTST-C191KGKT/160-1446-1-ND/386834" TargetMode="External"/><Relationship Id="rId25" Type="http://schemas.openxmlformats.org/officeDocument/2006/relationships/hyperlink" Target="http://www.newark.com/webapp/wcs/stores/servlet/Search?catalogId=15003&amp;langId=-1&amp;storeId=10194&amp;gs=true&amp;st=LTST-C191KGKT%20" TargetMode="External"/><Relationship Id="rId26" Type="http://schemas.openxmlformats.org/officeDocument/2006/relationships/hyperlink" Target="http://it.rs-online.com/web/c/?searchTerm=LTST-C191KGKT%20" TargetMode="External"/><Relationship Id="rId27" Type="http://schemas.openxmlformats.org/officeDocument/2006/relationships/hyperlink" Target="http://www.digikey.com/product-detail/en/yageo/RC0402JR-0730RL/311-30JRCT-ND/729410" TargetMode="External"/><Relationship Id="rId28" Type="http://schemas.openxmlformats.org/officeDocument/2006/relationships/hyperlink" Target="http://it.farnell.com/webapp/wcs/stores/servlet/Search?catalogId=15001&amp;langId=-4&amp;storeId=10165&amp;gs=true&amp;st=RC0402JR-0730RL%20" TargetMode="External"/><Relationship Id="rId29" Type="http://schemas.openxmlformats.org/officeDocument/2006/relationships/hyperlink" Target="http://www.newark.com/webapp/wcs/stores/servlet/Search?catalogId=15003&amp;langId=-1&amp;storeId=10194&amp;gs=true&amp;st=RC0402JR-0730RL%20" TargetMode="External"/><Relationship Id="rId30" Type="http://schemas.openxmlformats.org/officeDocument/2006/relationships/hyperlink" Target="http://it.rs-online.com/web/c/?searchTerm=RC0402JR-0730RL%20" TargetMode="External"/><Relationship Id="rId31" Type="http://schemas.openxmlformats.org/officeDocument/2006/relationships/hyperlink" Target="http://www.digikey.com/scripts/DkSearch/dksus.dll?WT.z_header=search_go&amp;lang=en&amp;keywords=FT231XS-U%20" TargetMode="External"/><Relationship Id="rId32" Type="http://schemas.openxmlformats.org/officeDocument/2006/relationships/hyperlink" Target="http://it.farnell.com/webapp/wcs/stores/servlet/Search?catalogId=15001&amp;langId=-4&amp;storeId=10165&amp;gs=true&amp;st=FT231XS-U%20" TargetMode="External"/><Relationship Id="rId33" Type="http://schemas.openxmlformats.org/officeDocument/2006/relationships/hyperlink" Target="http://it.rs-online.com/web/c/?searchTerm=FT231XS-U%20" TargetMode="External"/><Relationship Id="rId34" Type="http://schemas.openxmlformats.org/officeDocument/2006/relationships/hyperlink" Target="http://www.digikey.com/product-detail/en/laird-signal-integrity-products/MI0805K400R-10/240-2389-1-ND/806749" TargetMode="External"/><Relationship Id="rId35" Type="http://schemas.openxmlformats.org/officeDocument/2006/relationships/hyperlink" Target="http://it.farnell.com/laird-technologies/mi0805k400r-10/ferrite-bead-2012-100mhz-40r/dp/2292459" TargetMode="External"/><Relationship Id="rId36" Type="http://schemas.openxmlformats.org/officeDocument/2006/relationships/hyperlink" Target="http://www.newark.com/webapp/wcs/stores/servlet/Search?catalogId=15003&amp;langId=-1&amp;storeId=10194&amp;gs=true&amp;st=MI0805K400R-10%20" TargetMode="External"/><Relationship Id="rId37" Type="http://schemas.openxmlformats.org/officeDocument/2006/relationships/hyperlink" Target="http://it.rs-online.com/web/c/?searchTerm=MI0805K400R-10%20" TargetMode="External"/><Relationship Id="rId38" Type="http://schemas.openxmlformats.org/officeDocument/2006/relationships/hyperlink" Target="http://www.digikey.com/product-detail/en/avx-corporation/06031A470FAT2A/478-3691-1-ND/1116389" TargetMode="External"/><Relationship Id="rId39" Type="http://schemas.openxmlformats.org/officeDocument/2006/relationships/hyperlink" Target="http://it.farnell.com/avx/06031a470fat2a/conden-mlcc-c0g-np0-47pf-100v/dp/2332566" TargetMode="External"/><Relationship Id="rId40" Type="http://schemas.openxmlformats.org/officeDocument/2006/relationships/hyperlink" Target="http://www.newark.com/avx/06031a470fat2a/ceramic-capacitor-47pf-100v-c0g/dp/96M1226" TargetMode="External"/><Relationship Id="rId41" Type="http://schemas.openxmlformats.org/officeDocument/2006/relationships/hyperlink" Target="http://it.rs-online.com/web/c/?searchTerm=06031A470FAT2A%20" TargetMode="External"/><Relationship Id="rId42" Type="http://schemas.openxmlformats.org/officeDocument/2006/relationships/hyperlink" Target="http://www.digikey.com/product-detail/en/yageo/RC0603JR-0727RL/311-27GRCT-ND/729698" TargetMode="External"/><Relationship Id="rId43" Type="http://schemas.openxmlformats.org/officeDocument/2006/relationships/hyperlink" Target="http://it.farnell.com/yageo-phycomp/rc0603jr-0727rl/res-film-spesso-27r-5-0-1w-0603/dp/9233180" TargetMode="External"/><Relationship Id="rId44" Type="http://schemas.openxmlformats.org/officeDocument/2006/relationships/hyperlink" Target="http://www.newark.com/yageo/rc0603jr-0727rl/res-thick-film-27r-5-0-1w-0603/dp/68R0172" TargetMode="External"/><Relationship Id="rId45" Type="http://schemas.openxmlformats.org/officeDocument/2006/relationships/hyperlink" Target="http://www.digikey.com/product-detail/en/allegro-microsystems-llc/A3909GLYTR-T/620-1499-1-ND/3979660" TargetMode="External"/><Relationship Id="rId46" Type="http://schemas.openxmlformats.org/officeDocument/2006/relationships/hyperlink" Target="http://www.newark.com/webapp/wcs/stores/servlet/Search?catalogId=15003&amp;langId=-1&amp;storeId=10194&amp;gs=true&amp;st=A3909GLYTR-T%20" TargetMode="External"/><Relationship Id="rId47" Type="http://schemas.openxmlformats.org/officeDocument/2006/relationships/hyperlink" Target="http://it.rs-online.com/web/c/?searchTerm=A3909GLYTR-T%20" TargetMode="External"/><Relationship Id="rId48" Type="http://schemas.openxmlformats.org/officeDocument/2006/relationships/hyperlink" Target="http://www.digikey.com/product-detail/en/texas-instruments/TS5A23159DGSR/296-18598-1-ND/862570" TargetMode="External"/><Relationship Id="rId49" Type="http://schemas.openxmlformats.org/officeDocument/2006/relationships/hyperlink" Target="http://it.farnell.com/webapp/wcs/stores/servlet/Search?catalogId=15001&amp;langId=-4&amp;storeId=10165&amp;gs=true&amp;st=TS5A23159DGSR%20" TargetMode="External"/><Relationship Id="rId50" Type="http://schemas.openxmlformats.org/officeDocument/2006/relationships/hyperlink" Target="http://www.newark.com/texas-instruments/ts5a23159dgsr/analog-switch-type-spdt/dp/86W6383" TargetMode="External"/><Relationship Id="rId51" Type="http://schemas.openxmlformats.org/officeDocument/2006/relationships/hyperlink" Target="http://www.digikey.com/product-detail/en/tdk-corporation/C2012X5R1V156M125AC/445-14423-1-ND/3956089" TargetMode="External"/><Relationship Id="rId52" Type="http://schemas.openxmlformats.org/officeDocument/2006/relationships/hyperlink" Target="http://www.newark.com/webapp/wcs/stores/servlet/Search?catalogId=15003&amp;langId=-1&amp;storeId=10194&amp;gs=true&amp;st=C2012X5R1V156M125AC%20" TargetMode="External"/><Relationship Id="rId53" Type="http://schemas.openxmlformats.org/officeDocument/2006/relationships/hyperlink" Target="http://www.digikey.com/product-detail/en/yageo/RC0402JR-074K7L/311-4.7KJRCT-ND/729424" TargetMode="External"/><Relationship Id="rId54" Type="http://schemas.openxmlformats.org/officeDocument/2006/relationships/hyperlink" Target="http://it.farnell.com/yageo-phycomp/rc0402jr-074k7l/res-film-spesso-4k7-5-0-063w-0402/dp/9232842" TargetMode="External"/><Relationship Id="rId55" Type="http://schemas.openxmlformats.org/officeDocument/2006/relationships/hyperlink" Target="http://www.newark.com/yageo/rc0402jr-074k7l/res-thick-film-4k7-5-0-0625w-0402/dp/68R0009" TargetMode="External"/><Relationship Id="rId56" Type="http://schemas.openxmlformats.org/officeDocument/2006/relationships/hyperlink" Target="http://www.digikey.com/product-detail/en/taiyo-yuden/TMK316BBJ226ML-T/587-3246-1-ND/3660105" TargetMode="External"/><Relationship Id="rId57" Type="http://schemas.openxmlformats.org/officeDocument/2006/relationships/hyperlink" Target="http://www.newark.com/taiyo-yuden/tmk316bbj226ml-t/capacitor-mlcc-x5r-22uf-25v-1206/dp/29X1397" TargetMode="External"/><Relationship Id="rId58" Type="http://schemas.openxmlformats.org/officeDocument/2006/relationships/hyperlink" Target="http://it.rs-online.com/web/c/?searchTerm=TMK316BBJ226ML-T%20" TargetMode="External"/><Relationship Id="rId59" Type="http://schemas.openxmlformats.org/officeDocument/2006/relationships/hyperlink" Target="http://www.digikey.com/product-detail/en/stmicroelectronics/LSM6DS3HTR/497-16367-1-ND/5872331" TargetMode="External"/><Relationship Id="rId60" Type="http://schemas.openxmlformats.org/officeDocument/2006/relationships/hyperlink" Target="http://www.newark.com/webapp/wcs/stores/servlet/Search?catalogId=15003&amp;langId=-1&amp;storeId=10194&amp;gs=true&amp;st=LSM6DS3HTR%20" TargetMode="External"/><Relationship Id="rId61" Type="http://schemas.openxmlformats.org/officeDocument/2006/relationships/hyperlink" Target="http://www.digikey.com/product-detail/en/central-semiconductor-corp/CFSH05-20L-TR/CFSH05-20L-CT-ND/4806964" TargetMode="External"/><Relationship Id="rId62" Type="http://schemas.openxmlformats.org/officeDocument/2006/relationships/hyperlink" Target="http://it.farnell.com/webapp/wcs/stores/servlet/Search?catalogId=15001&amp;langId=-4&amp;storeId=10165&amp;gs=true&amp;st=CFSH05-20L%20TR%20" TargetMode="External"/><Relationship Id="rId63" Type="http://schemas.openxmlformats.org/officeDocument/2006/relationships/hyperlink" Target="http://www.digikey.com/product-detail/en/yageo/RC0603FR-07120RL/311-120HRCT-ND/729867" TargetMode="External"/><Relationship Id="rId64" Type="http://schemas.openxmlformats.org/officeDocument/2006/relationships/hyperlink" Target="http://it.farnell.com/yageo-phycomp/rc0603fr-07120rl/res-film-spesso-120r-1-0-1w-0603/dp/9238379" TargetMode="External"/><Relationship Id="rId65" Type="http://schemas.openxmlformats.org/officeDocument/2006/relationships/hyperlink" Target="http://www.newark.com/yageo/rc0603fr-07120rl/res-thick-film-120r-1-0-1w-0603/dp/68R0056" TargetMode="External"/><Relationship Id="rId66" Type="http://schemas.openxmlformats.org/officeDocument/2006/relationships/hyperlink" Target="http://www.digikey.com/product-detail/en/yageo/RC0603FR-07374RL/311-374HRCT-ND/730135" TargetMode="External"/><Relationship Id="rId67" Type="http://schemas.openxmlformats.org/officeDocument/2006/relationships/hyperlink" Target="http://it.farnell.com/webapp/wcs/stores/servlet/Search?catalogId=15001&amp;langId=-4&amp;storeId=10165&amp;gs=true&amp;st=RC0603FR-07374RL%20" TargetMode="External"/><Relationship Id="rId68" Type="http://schemas.openxmlformats.org/officeDocument/2006/relationships/hyperlink" Target="http://www.newark.com/webapp/wcs/stores/servlet/Search?catalogId=15003&amp;langId=-1&amp;storeId=10194&amp;gs=true&amp;st=RC0603FR-07374RL%20" TargetMode="External"/><Relationship Id="rId69" Type="http://schemas.openxmlformats.org/officeDocument/2006/relationships/hyperlink" Target="http://www.digikey.com/product-detail/en/stmicroelectronics/LD1085CDT-R/497-3418-1-ND/669189" TargetMode="External"/><Relationship Id="rId70" Type="http://schemas.openxmlformats.org/officeDocument/2006/relationships/hyperlink" Target="http://www.newark.com/webapp/wcs/stores/servlet/Search?catalogId=15003&amp;langId=-1&amp;storeId=10194&amp;gs=true&amp;st=LD1085CDT-R%20" TargetMode="External"/><Relationship Id="rId71" Type="http://schemas.openxmlformats.org/officeDocument/2006/relationships/hyperlink" Target="http://it.rs-online.com/web/c/?searchTerm=LD1085CDT-R%20" TargetMode="External"/><Relationship Id="rId72" Type="http://schemas.openxmlformats.org/officeDocument/2006/relationships/hyperlink" Target="http://www.digikey.com/product-detail/en/toshiba-semiconductor-and-storage/TAR5SB33(TE85L,F)/TAR5SB33(TE85LF)CT-ND/4304412" TargetMode="External"/><Relationship Id="rId73" Type="http://schemas.openxmlformats.org/officeDocument/2006/relationships/hyperlink" Target="http://www.digikey.com/product-detail/en/texas-instruments/LM5050MK-1-NOPB/LM5050MK-1-NOPBCT-ND/2673204" TargetMode="External"/><Relationship Id="rId74" Type="http://schemas.openxmlformats.org/officeDocument/2006/relationships/hyperlink" Target="http://it.farnell.com/texas-instruments/lm5050mk-1-nopb/fet-controller-or-6tsot23/dp/1922939" TargetMode="External"/><Relationship Id="rId75" Type="http://schemas.openxmlformats.org/officeDocument/2006/relationships/hyperlink" Target="http://it.rs-online.com/web/p/controller-cc-cc/8115664/" TargetMode="External"/><Relationship Id="rId76" Type="http://schemas.openxmlformats.org/officeDocument/2006/relationships/hyperlink" Target="http://www.digikey.com/product-detail/en/infineon-technologies/IRLL3303TRPBF/IRLL3303PBFCT-ND/812590" TargetMode="External"/><Relationship Id="rId77" Type="http://schemas.openxmlformats.org/officeDocument/2006/relationships/hyperlink" Target="http://it.farnell.com/infineon/irll3303trpbf/mosfet-canale-n-30v-4-6a-sot-223/dp/2468050" TargetMode="External"/><Relationship Id="rId78" Type="http://schemas.openxmlformats.org/officeDocument/2006/relationships/hyperlink" Target="http://www.newark.com/webapp/wcs/stores/servlet/Search?catalogId=15003&amp;langId=-1&amp;storeId=10194&amp;gs=true&amp;st=IRLL3303TRPBF%20" TargetMode="External"/><Relationship Id="rId79" Type="http://schemas.openxmlformats.org/officeDocument/2006/relationships/hyperlink" Target="http://it.rs-online.com/web/c/?searchTerm=IRLL3303TRPBF%20" TargetMode="External"/><Relationship Id="rId80" Type="http://schemas.openxmlformats.org/officeDocument/2006/relationships/hyperlink" Target="http://www.digikey.com/product-detail/en/littelfuse-inc/SMBJ7.5A/SMBJ7.5ALFCT-ND/285963" TargetMode="External"/><Relationship Id="rId81" Type="http://schemas.openxmlformats.org/officeDocument/2006/relationships/hyperlink" Target="http://it.farnell.com/littelfuse/smbj7-5a/diodo-soppress-tensione-transiente/dp/1816865" TargetMode="External"/><Relationship Id="rId82" Type="http://schemas.openxmlformats.org/officeDocument/2006/relationships/hyperlink" Target="http://www.newark.com/littelfuse/smbj7-5a/transient-voltage-suppression/dp/72R7032" TargetMode="External"/><Relationship Id="rId83" Type="http://schemas.openxmlformats.org/officeDocument/2006/relationships/hyperlink" Target="http://it.rs-online.com/web/p/diodi-tvs/6287512/" TargetMode="External"/><Relationship Id="rId8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7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9" ySplit="6" topLeftCell="J7" activePane="bottomRight" state="frozen"/>
      <selection pane="topLeft" activeCell="A1" activeCellId="0" sqref="A1"/>
      <selection pane="topRight" activeCell="J1" activeCellId="0" sqref="J1"/>
      <selection pane="bottomLeft" activeCell="A7" activeCellId="0" sqref="A7"/>
      <selection pane="bottomRight" activeCell="I2" activeCellId="0" sqref="I2"/>
    </sheetView>
  </sheetViews>
  <sheetFormatPr defaultRowHeight="15"/>
  <cols>
    <col collapsed="false" hidden="false" max="8" min="1" style="0" width="9.10526315789474"/>
    <col collapsed="false" hidden="false" max="9" min="9" style="0" width="15.7449392712551"/>
    <col collapsed="false" hidden="false" max="10" min="10" style="0" width="9.10526315789474"/>
    <col collapsed="false" hidden="false" max="12" min="11" style="0" width="9.10526315789474"/>
    <col collapsed="false" hidden="false" max="13" min="13" style="0" width="15.7449392712551"/>
    <col collapsed="false" hidden="false" max="15" min="14" style="0" width="9.10526315789474"/>
    <col collapsed="false" hidden="false" max="16" min="16" style="0" width="9.10526315789474"/>
    <col collapsed="false" hidden="false" max="18" min="17" style="0" width="9.10526315789474"/>
    <col collapsed="false" hidden="false" max="19" min="19" style="0" width="15.7449392712551"/>
    <col collapsed="false" hidden="false" max="21" min="20" style="0" width="9.10526315789474"/>
    <col collapsed="false" hidden="false" max="22" min="22" style="0" width="9.10526315789474"/>
    <col collapsed="false" hidden="false" max="24" min="23" style="0" width="9.10526315789474"/>
    <col collapsed="false" hidden="false" max="25" min="25" style="0" width="15.7449392712551"/>
    <col collapsed="false" hidden="false" max="27" min="26" style="0" width="9.10526315789474"/>
    <col collapsed="false" hidden="false" max="28" min="28" style="0" width="9.10526315789474"/>
    <col collapsed="false" hidden="false" max="30" min="29" style="0" width="9.10526315789474"/>
    <col collapsed="false" hidden="false" max="31" min="31" style="0" width="15.7449392712551"/>
    <col collapsed="false" hidden="false" max="33" min="32" style="0" width="9.10526315789474"/>
    <col collapsed="false" hidden="false" max="34" min="34" style="0" width="9.10526315789474"/>
    <col collapsed="false" hidden="false" max="36" min="35" style="0" width="9.10526315789474"/>
    <col collapsed="false" hidden="false" max="37" min="37" style="0" width="15.7449392712551"/>
    <col collapsed="false" hidden="false" max="39" min="38" style="0" width="9.10526315789474"/>
    <col collapsed="false" hidden="false" max="1025" min="40" style="0" width="8.57085020242915"/>
  </cols>
  <sheetData>
    <row r="1" customFormat="false" ht="15" hidden="false" customHeight="false" outlineLevel="0" collapsed="false">
      <c r="H1" s="1" t="s">
        <v>0</v>
      </c>
      <c r="I1" s="1" t="n">
        <v>20</v>
      </c>
    </row>
    <row r="2" customFormat="false" ht="15" hidden="false" customHeight="false" outlineLevel="0" collapsed="false">
      <c r="H2" s="2" t="s">
        <v>1</v>
      </c>
      <c r="I2" s="3" t="n">
        <f aca="false">SUM(I7:I39)</f>
        <v>446.158633</v>
      </c>
      <c r="M2" s="3" t="n">
        <f aca="false">SUM(M7:M39)</f>
        <v>511.9712</v>
      </c>
      <c r="S2" s="3" t="n">
        <f aca="false">SUM(S7:S39)</f>
        <v>209.036792</v>
      </c>
      <c r="Y2" s="3" t="n">
        <f aca="false">SUM(Y7:Y39)</f>
        <v>0</v>
      </c>
      <c r="AE2" s="3" t="n">
        <f aca="false">SUM(AE7:AE39)</f>
        <v>95.42</v>
      </c>
      <c r="AK2" s="3" t="n">
        <f aca="false">SUM(AK7:AK39)</f>
        <v>668.616</v>
      </c>
    </row>
    <row r="3" customFormat="false" ht="15" hidden="false" customHeight="false" outlineLevel="0" collapsed="false">
      <c r="H3" s="2" t="s">
        <v>2</v>
      </c>
      <c r="I3" s="4" t="n">
        <f aca="false">TotalCost/BoardQty</f>
        <v>22.30793165</v>
      </c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6" t="s">
        <v>4</v>
      </c>
      <c r="K5" s="6"/>
      <c r="L5" s="6"/>
      <c r="M5" s="6"/>
      <c r="N5" s="6"/>
      <c r="O5" s="6"/>
      <c r="P5" s="7" t="s">
        <v>5</v>
      </c>
      <c r="Q5" s="7"/>
      <c r="R5" s="7"/>
      <c r="S5" s="7"/>
      <c r="T5" s="7"/>
      <c r="U5" s="7"/>
      <c r="V5" s="8" t="s">
        <v>6</v>
      </c>
      <c r="W5" s="8"/>
      <c r="X5" s="8"/>
      <c r="Y5" s="8"/>
      <c r="Z5" s="8"/>
      <c r="AA5" s="8"/>
      <c r="AB5" s="9" t="s">
        <v>7</v>
      </c>
      <c r="AC5" s="9"/>
      <c r="AD5" s="9"/>
      <c r="AE5" s="9"/>
      <c r="AF5" s="9"/>
      <c r="AG5" s="9"/>
      <c r="AH5" s="10" t="s">
        <v>8</v>
      </c>
      <c r="AI5" s="10"/>
      <c r="AJ5" s="10"/>
      <c r="AK5" s="10"/>
      <c r="AL5" s="10"/>
      <c r="AM5" s="10"/>
    </row>
    <row r="6" customFormat="false" ht="15" hidden="false" customHeight="false" outlineLevel="0" collapsed="false">
      <c r="A6" s="11" t="s">
        <v>9</v>
      </c>
      <c r="B6" s="11" t="s">
        <v>10</v>
      </c>
      <c r="C6" s="11" t="s">
        <v>11</v>
      </c>
      <c r="D6" s="11" t="s">
        <v>12</v>
      </c>
      <c r="E6" s="11" t="s">
        <v>13</v>
      </c>
      <c r="F6" s="11" t="s">
        <v>14</v>
      </c>
      <c r="G6" s="11" t="s">
        <v>15</v>
      </c>
      <c r="H6" s="11" t="s">
        <v>16</v>
      </c>
      <c r="I6" s="11" t="s">
        <v>17</v>
      </c>
      <c r="J6" s="11" t="s">
        <v>18</v>
      </c>
      <c r="K6" s="11" t="s">
        <v>19</v>
      </c>
      <c r="L6" s="11" t="s">
        <v>16</v>
      </c>
      <c r="M6" s="11" t="s">
        <v>17</v>
      </c>
      <c r="N6" s="11" t="s">
        <v>20</v>
      </c>
      <c r="O6" s="11" t="s">
        <v>21</v>
      </c>
      <c r="P6" s="11" t="s">
        <v>18</v>
      </c>
      <c r="Q6" s="11" t="s">
        <v>19</v>
      </c>
      <c r="R6" s="11" t="s">
        <v>16</v>
      </c>
      <c r="S6" s="11" t="s">
        <v>17</v>
      </c>
      <c r="T6" s="11" t="s">
        <v>20</v>
      </c>
      <c r="U6" s="11" t="s">
        <v>21</v>
      </c>
      <c r="V6" s="11" t="s">
        <v>18</v>
      </c>
      <c r="W6" s="11" t="s">
        <v>19</v>
      </c>
      <c r="X6" s="11" t="s">
        <v>16</v>
      </c>
      <c r="Y6" s="11" t="s">
        <v>17</v>
      </c>
      <c r="Z6" s="11" t="s">
        <v>20</v>
      </c>
      <c r="AA6" s="11" t="s">
        <v>21</v>
      </c>
      <c r="AB6" s="11" t="s">
        <v>18</v>
      </c>
      <c r="AC6" s="11" t="s">
        <v>19</v>
      </c>
      <c r="AD6" s="11" t="s">
        <v>16</v>
      </c>
      <c r="AE6" s="11" t="s">
        <v>17</v>
      </c>
      <c r="AF6" s="11" t="s">
        <v>20</v>
      </c>
      <c r="AG6" s="11" t="s">
        <v>21</v>
      </c>
      <c r="AH6" s="11" t="s">
        <v>18</v>
      </c>
      <c r="AI6" s="11" t="s">
        <v>19</v>
      </c>
      <c r="AJ6" s="11" t="s">
        <v>16</v>
      </c>
      <c r="AK6" s="11" t="s">
        <v>17</v>
      </c>
      <c r="AL6" s="11" t="s">
        <v>20</v>
      </c>
      <c r="AM6" s="11" t="s">
        <v>21</v>
      </c>
    </row>
    <row r="7" customFormat="false" ht="15" hidden="false" customHeight="false" outlineLevel="0" collapsed="false">
      <c r="A7" s="0" t="s">
        <v>22</v>
      </c>
      <c r="B7" s="0" t="s">
        <v>23</v>
      </c>
      <c r="D7" s="0" t="s">
        <v>24</v>
      </c>
      <c r="F7" s="0" t="s">
        <v>25</v>
      </c>
      <c r="G7" s="0" t="n">
        <f aca="false">BoardQty*1</f>
        <v>20</v>
      </c>
      <c r="H7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0.388</v>
      </c>
      <c r="I7" s="12" t="n">
        <f aca="false">IFERROR(G7*H7,"")</f>
        <v>7.76</v>
      </c>
      <c r="J7" s="0" t="n">
        <v>124442</v>
      </c>
      <c r="L7" s="12" t="n">
        <f aca="false">IFERROR(LOOKUP(IF(K7="",G7,K7),{0,1,10,25,50,100,250,500,1200,2400,6000,8400,12000,30000,60000},{0,0.46,0.437,0.3744,0.318,0.3056,0.27444,0.26196,0.19845,0.18144,0.1701,0.15876,0.15309,0.15082,0.14742}),"")</f>
        <v>0.437</v>
      </c>
      <c r="M7" s="12" t="n">
        <f aca="false">IFERROR(IF(K7="",G7,K7)*L7,"")</f>
        <v>8.74</v>
      </c>
      <c r="N7" s="0" t="s">
        <v>26</v>
      </c>
      <c r="O7" s="13" t="s">
        <v>27</v>
      </c>
      <c r="P7" s="0" t="n">
        <v>6479</v>
      </c>
      <c r="R7" s="12" t="n">
        <f aca="false">IFERROR(LOOKUP(IF(Q7="",G7,Q7),{0,1,10,100,500,1000,2500},{0,0.49289,0.47146,0.332165,0.289305,0.23573,0.2143}),"")</f>
        <v>0.47146</v>
      </c>
      <c r="S7" s="12" t="n">
        <f aca="false">IFERROR(IF(Q7="",G7,Q7)*R7,"")</f>
        <v>9.4292</v>
      </c>
      <c r="T7" s="0" t="s">
        <v>28</v>
      </c>
      <c r="U7" s="13" t="s">
        <v>27</v>
      </c>
      <c r="AB7" s="0" t="n">
        <v>6479</v>
      </c>
      <c r="AD7" s="12" t="n">
        <f aca="false">IFERROR(LOOKUP(IF(AC7="",G7,AC7),{0,1,10,100,500,1000,2500,5000},{0,0.403,0.388,0.273,0.234,0.194,0.178,0.167}),"")</f>
        <v>0.388</v>
      </c>
      <c r="AE7" s="12" t="n">
        <f aca="false">IFERROR(IF(AC7="",G7,AC7)*AD7,"")</f>
        <v>7.76</v>
      </c>
      <c r="AF7" s="0" t="s">
        <v>29</v>
      </c>
      <c r="AG7" s="13" t="s">
        <v>27</v>
      </c>
      <c r="AH7" s="0" t="n">
        <v>4</v>
      </c>
      <c r="AJ7" s="12" t="n">
        <f aca="false">IFERROR(LOOKUP(IF(AI7="",G7,AI7),{0,1,5,10,25,50},{0,25.362405,22.062185,20.969255,18.75125,17.647605}),"")</f>
        <v>20.969255</v>
      </c>
      <c r="AK7" s="12" t="n">
        <f aca="false">IFERROR(IF(AI7="",G7,AI7)*AJ7,"")</f>
        <v>419.3851</v>
      </c>
      <c r="AL7" s="0" t="s">
        <v>30</v>
      </c>
      <c r="AM7" s="13" t="s">
        <v>27</v>
      </c>
    </row>
    <row r="8" customFormat="false" ht="15" hidden="false" customHeight="false" outlineLevel="0" collapsed="false">
      <c r="A8" s="0" t="s">
        <v>31</v>
      </c>
      <c r="B8" s="0" t="s">
        <v>32</v>
      </c>
      <c r="D8" s="0" t="s">
        <v>33</v>
      </c>
      <c r="F8" s="0" t="s">
        <v>34</v>
      </c>
      <c r="G8" s="0" t="n">
        <f aca="false">BoardQty*1</f>
        <v>20</v>
      </c>
      <c r="H8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1.38</v>
      </c>
      <c r="I8" s="12" t="n">
        <f aca="false">IFERROR(G8*H8,"")</f>
        <v>27.6</v>
      </c>
      <c r="J8" s="0" t="n">
        <v>2410</v>
      </c>
      <c r="L8" s="12" t="n">
        <f aca="false">IFERROR(LOOKUP(IF(K8="",G8,K8),{0,1,25,100},{0,1.38,1.2668,1.1536}),"")</f>
        <v>1.38</v>
      </c>
      <c r="M8" s="12" t="n">
        <f aca="false">IFERROR(IF(K8="",G8,K8)*L8,"")</f>
        <v>27.6</v>
      </c>
      <c r="N8" s="0" t="s">
        <v>35</v>
      </c>
      <c r="O8" s="13" t="s">
        <v>27</v>
      </c>
      <c r="U8" s="13" t="s">
        <v>27</v>
      </c>
      <c r="AG8" s="13" t="s">
        <v>27</v>
      </c>
    </row>
    <row r="9" customFormat="false" ht="15" hidden="false" customHeight="false" outlineLevel="0" collapsed="false">
      <c r="A9" s="0" t="s">
        <v>36</v>
      </c>
      <c r="B9" s="0" t="s">
        <v>37</v>
      </c>
      <c r="D9" s="0" t="s">
        <v>38</v>
      </c>
      <c r="F9" s="0" t="s">
        <v>39</v>
      </c>
      <c r="G9" s="0" t="n">
        <f aca="false">BoardQty*16</f>
        <v>320</v>
      </c>
      <c r="H9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0.0053575</v>
      </c>
      <c r="I9" s="12" t="n">
        <f aca="false">IFERROR(G9*H9,"")</f>
        <v>1.7144</v>
      </c>
      <c r="J9" s="0" t="n">
        <v>2957306</v>
      </c>
      <c r="L9" s="12" t="n">
        <f aca="false">IFERROR(LOOKUP(IF(K9="",G9,K9),{0,1,10,50,100,250,500,1000,5000,10000,20000,30000,50000,100000},{0,0.1,0.022,0.012,0.0102,0.00836,0.00716,0.00558,0.00465,0.0039,0.00372,0.00353,0.00316,0.00256}),"")</f>
        <v>0.00836</v>
      </c>
      <c r="M9" s="12" t="n">
        <f aca="false">IFERROR(IF(K9="",G9,K9)*L9,"")</f>
        <v>2.6752</v>
      </c>
      <c r="N9" s="0" t="s">
        <v>40</v>
      </c>
      <c r="O9" s="13" t="s">
        <v>27</v>
      </c>
      <c r="P9" s="0" t="n">
        <v>58738</v>
      </c>
      <c r="R9" s="12" t="n">
        <f aca="false">IFERROR(LOOKUP(IF(Q9="",G9,Q9),{0,1,10,400,1000,2500,5000},{0,0.0111436,0.0111436,0.00932205,0.0070719,0.00589325,0.00482175}),"")</f>
        <v>0.0111436</v>
      </c>
      <c r="S9" s="12" t="n">
        <f aca="false">IFERROR(IF(Q9="",G9,Q9)*R9,"")</f>
        <v>3.565952</v>
      </c>
      <c r="T9" s="0" t="s">
        <v>41</v>
      </c>
      <c r="U9" s="13" t="s">
        <v>27</v>
      </c>
      <c r="AB9" s="0" t="n">
        <v>48748</v>
      </c>
      <c r="AD9" s="12" t="n">
        <f aca="false">IFERROR(LOOKUP(IF(AC9="",G9,AC9),{0,1,250,500,1000,5000},{0,0.009,0.007,0.006,0.006,0.005}),"")</f>
        <v>0.007</v>
      </c>
      <c r="AE9" s="12" t="n">
        <f aca="false">IFERROR(IF(AC9="",G9,AC9)*AD9,"")</f>
        <v>2.24</v>
      </c>
      <c r="AF9" s="0" t="s">
        <v>42</v>
      </c>
      <c r="AG9" s="13" t="s">
        <v>27</v>
      </c>
      <c r="AH9" s="0" t="n">
        <v>1000</v>
      </c>
      <c r="AJ9" s="12" t="n">
        <f aca="false">IFERROR(LOOKUP(IF(AI9="",G9,AI9),{0,1,1000,5000},{0,0.0053575,0.0053575,0.0053575}),"")</f>
        <v>0.0053575</v>
      </c>
      <c r="AK9" s="12" t="n">
        <f aca="false">IFERROR(IF(AI9="",G9,AI9)*AJ9,"")</f>
        <v>1.7144</v>
      </c>
      <c r="AL9" s="0" t="s">
        <v>43</v>
      </c>
      <c r="AM9" s="13" t="s">
        <v>27</v>
      </c>
    </row>
    <row r="10" customFormat="false" ht="15" hidden="false" customHeight="false" outlineLevel="0" collapsed="false">
      <c r="A10" s="0" t="s">
        <v>44</v>
      </c>
      <c r="B10" s="0" t="s">
        <v>45</v>
      </c>
      <c r="D10" s="0" t="s">
        <v>46</v>
      </c>
      <c r="F10" s="0" t="s">
        <v>47</v>
      </c>
      <c r="G10" s="0" t="n">
        <f aca="false">BoardQty*2</f>
        <v>40</v>
      </c>
      <c r="H10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0.00567895</v>
      </c>
      <c r="I10" s="12" t="n">
        <f aca="false">IFERROR(G10*H10,"")</f>
        <v>0.227158</v>
      </c>
      <c r="J10" s="0" t="n">
        <v>4002635</v>
      </c>
      <c r="L10" s="12" t="n">
        <f aca="false">IFERROR(LOOKUP(IF(K10="",G10,K10),{0,1,10,25,50,100,250,500,1000,5000,10000,30000,50000,100000},{0,0.1,0.011,0.0076,0.0058,0.0043,0.00328,0.00262,0.00193,0.00139,0.00121,0.00106,0.00097,0.00095}),"")</f>
        <v>0.0076</v>
      </c>
      <c r="M10" s="12" t="n">
        <f aca="false">IFERROR(IF(K10="",G10,K10)*L10,"")</f>
        <v>0.304</v>
      </c>
      <c r="N10" s="0" t="s">
        <v>48</v>
      </c>
      <c r="O10" s="13" t="s">
        <v>27</v>
      </c>
      <c r="P10" s="0" t="n">
        <v>33384</v>
      </c>
      <c r="R10" s="12" t="n">
        <f aca="false">IFERROR(LOOKUP(IF(Q10="",G10,Q10),{0,1,100,500,2500,5000,10000,50000,100000},{0,0.00567895,0.00567895,0.0049289,0.0034288,0.00289305,0.002143,0.00117865,0.0010715}),"")</f>
        <v>0.00567895</v>
      </c>
      <c r="S10" s="12" t="n">
        <f aca="false">IFERROR(IF(Q10="",G10,Q10)*R10,"")</f>
        <v>0.227158</v>
      </c>
      <c r="T10" s="0" t="s">
        <v>49</v>
      </c>
      <c r="U10" s="13" t="s">
        <v>27</v>
      </c>
      <c r="AB10" s="0" t="n">
        <v>9909</v>
      </c>
      <c r="AD10" s="12" t="n">
        <f aca="false">IFERROR(LOOKUP(IF(AC10="",G10,AC10),{0,1,10,25,100,250,1000},{0,0.06,0.01,0.007,0.004,0.003,0.002}),"")</f>
        <v>0.007</v>
      </c>
      <c r="AE10" s="12" t="n">
        <f aca="false">IFERROR(IF(AC10="",G10,AC10)*AD10,"")</f>
        <v>0.28</v>
      </c>
      <c r="AF10" s="0" t="s">
        <v>50</v>
      </c>
      <c r="AG10" s="13" t="s">
        <v>27</v>
      </c>
    </row>
    <row r="11" customFormat="false" ht="15" hidden="false" customHeight="false" outlineLevel="0" collapsed="false">
      <c r="A11" s="0" t="s">
        <v>51</v>
      </c>
      <c r="B11" s="0" t="s">
        <v>52</v>
      </c>
      <c r="D11" s="0" t="s">
        <v>53</v>
      </c>
      <c r="G11" s="0" t="n">
        <f aca="false">BoardQty*5</f>
        <v>100</v>
      </c>
      <c r="H11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1" s="12" t="n">
        <f aca="false">IFERROR(G11*H11,"")</f>
        <v>0</v>
      </c>
    </row>
    <row r="12" customFormat="false" ht="15" hidden="false" customHeight="false" outlineLevel="0" collapsed="false">
      <c r="A12" s="0" t="s">
        <v>54</v>
      </c>
      <c r="B12" s="0" t="s">
        <v>55</v>
      </c>
      <c r="D12" s="0" t="s">
        <v>56</v>
      </c>
      <c r="G12" s="0" t="n">
        <f aca="false">BoardQty*1</f>
        <v>20</v>
      </c>
      <c r="H12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2" s="12" t="n">
        <f aca="false">IFERROR(G12*H12,"")</f>
        <v>0</v>
      </c>
    </row>
    <row r="13" customFormat="false" ht="15" hidden="false" customHeight="false" outlineLevel="0" collapsed="false">
      <c r="A13" s="0" t="s">
        <v>57</v>
      </c>
      <c r="B13" s="0" t="s">
        <v>58</v>
      </c>
      <c r="D13" s="0" t="s">
        <v>59</v>
      </c>
      <c r="F13" s="0" t="s">
        <v>60</v>
      </c>
      <c r="G13" s="0" t="n">
        <f aca="false">BoardQty*1</f>
        <v>20</v>
      </c>
      <c r="H13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0.25</v>
      </c>
      <c r="I13" s="12" t="n">
        <f aca="false">IFERROR(G13*H13,"")</f>
        <v>5</v>
      </c>
      <c r="J13" s="0" t="n">
        <v>6853</v>
      </c>
      <c r="L13" s="12" t="n">
        <f aca="false">IFERROR(LOOKUP(IF(K13="",G13,K13),{0,1,10,50,100,500,1000,2500,5000,10000},{0,0.3,0.25,0.225,0.2,0.19,0.16,0.15,0.145,0.14}),"")</f>
        <v>0.25</v>
      </c>
      <c r="M13" s="12" t="n">
        <f aca="false">IFERROR(IF(K13="",G13,K13)*L13,"")</f>
        <v>5</v>
      </c>
      <c r="N13" s="0" t="s">
        <v>61</v>
      </c>
      <c r="O13" s="13" t="s">
        <v>27</v>
      </c>
      <c r="AG13" s="13" t="s">
        <v>27</v>
      </c>
    </row>
    <row r="14" customFormat="false" ht="15" hidden="false" customHeight="false" outlineLevel="0" collapsed="false">
      <c r="A14" s="0" t="s">
        <v>62</v>
      </c>
      <c r="B14" s="0" t="s">
        <v>63</v>
      </c>
      <c r="D14" s="0" t="s">
        <v>64</v>
      </c>
      <c r="G14" s="0" t="n">
        <f aca="false">BoardQty*4</f>
        <v>80</v>
      </c>
      <c r="H14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4" s="12" t="n">
        <f aca="false">IFERROR(G14*H14,"")</f>
        <v>0</v>
      </c>
    </row>
    <row r="15" customFormat="false" ht="15" hidden="false" customHeight="false" outlineLevel="0" collapsed="false">
      <c r="A15" s="0" t="s">
        <v>65</v>
      </c>
      <c r="B15" s="0" t="s">
        <v>66</v>
      </c>
      <c r="D15" s="0" t="s">
        <v>67</v>
      </c>
      <c r="G15" s="0" t="n">
        <f aca="false">BoardQty*1</f>
        <v>20</v>
      </c>
      <c r="H15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5" s="12" t="n">
        <f aca="false">IFERROR(G15*H15,"")</f>
        <v>0</v>
      </c>
    </row>
    <row r="16" customFormat="false" ht="15" hidden="false" customHeight="false" outlineLevel="0" collapsed="false">
      <c r="A16" s="0" t="s">
        <v>68</v>
      </c>
      <c r="B16" s="0" t="s">
        <v>69</v>
      </c>
      <c r="D16" s="0" t="s">
        <v>38</v>
      </c>
      <c r="F16" s="0" t="s">
        <v>70</v>
      </c>
      <c r="G16" s="0" t="n">
        <f aca="false">BoardQty*2</f>
        <v>40</v>
      </c>
      <c r="H16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0.047</v>
      </c>
      <c r="I16" s="12" t="n">
        <f aca="false">IFERROR(G16*H16,"")</f>
        <v>1.88</v>
      </c>
      <c r="J16" s="0" t="n">
        <v>24175</v>
      </c>
      <c r="L16" s="12" t="n">
        <f aca="false">IFERROR(LOOKUP(IF(K16="",G16,K16),{0,1,10,50,100,250,500,1000,5000,10000,20000,30000,50000,100000},{0,0.1,0.047,0.0256,0.0217,0.01772,0.01516,0.01182,0.00985,0.00827,0.00788,0.00748,0.0067,0.00542}),"")</f>
        <v>0.047</v>
      </c>
      <c r="M16" s="12" t="n">
        <f aca="false">IFERROR(IF(K16="",G16,K16)*L16,"")</f>
        <v>1.88</v>
      </c>
      <c r="N16" s="0" t="s">
        <v>71</v>
      </c>
      <c r="O16" s="13" t="s">
        <v>27</v>
      </c>
      <c r="U16" s="13" t="s">
        <v>27</v>
      </c>
      <c r="AG16" s="13" t="s">
        <v>27</v>
      </c>
    </row>
    <row r="17" customFormat="false" ht="15" hidden="false" customHeight="false" outlineLevel="0" collapsed="false">
      <c r="A17" s="0" t="s">
        <v>72</v>
      </c>
      <c r="B17" s="0" t="s">
        <v>73</v>
      </c>
      <c r="D17" s="0" t="s">
        <v>74</v>
      </c>
      <c r="F17" s="0" t="s">
        <v>75</v>
      </c>
      <c r="G17" s="0" t="n">
        <f aca="false">BoardQty*1</f>
        <v>20</v>
      </c>
      <c r="H17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0.00567895</v>
      </c>
      <c r="I17" s="12" t="n">
        <f aca="false">IFERROR(G17*H17,"")</f>
        <v>0.113579</v>
      </c>
      <c r="J17" s="0" t="n">
        <v>3871690</v>
      </c>
      <c r="L17" s="12" t="n">
        <f aca="false">IFERROR(LOOKUP(IF(K17="",G17,K17),{0,1,10,25,50,100,250,500,1000,5000,10000,25000,50000,125000},{0,0.1,0.01,0.0072,0.0054,0.004,0.00308,0.00244,0.0018,0.00129,0.00112,0.00099,0.0009,0.00089}),"")</f>
        <v>0.01</v>
      </c>
      <c r="M17" s="12" t="n">
        <f aca="false">IFERROR(IF(K17="",G17,K17)*L17,"")</f>
        <v>0.2</v>
      </c>
      <c r="N17" s="0" t="s">
        <v>76</v>
      </c>
      <c r="O17" s="13" t="s">
        <v>27</v>
      </c>
      <c r="P17" s="0" t="n">
        <v>13581</v>
      </c>
      <c r="R17" s="12" t="n">
        <f aca="false">IFERROR(LOOKUP(IF(Q17="",G17,Q17),{0,1,100,500,1000,2500,5000,25000,50000},{0,0.00567895,0.00567895,0.0049289,0.004286,0.0034288,0.00289305,0.00139295,0.00117865}),"")</f>
        <v>0.00567895</v>
      </c>
      <c r="S17" s="12" t="n">
        <f aca="false">IFERROR(IF(Q17="",G17,Q17)*R17,"")</f>
        <v>0.113579</v>
      </c>
      <c r="T17" s="0" t="s">
        <v>77</v>
      </c>
      <c r="U17" s="13" t="s">
        <v>27</v>
      </c>
      <c r="AB17" s="0" t="n">
        <v>3507</v>
      </c>
      <c r="AD17" s="12" t="n">
        <f aca="false">IFERROR(LOOKUP(IF(AC17="",G17,AC17),{0,1,10,25,100,250,1000},{0,0.06,0.01,0.007,0.004,0.003,0.002}),"")</f>
        <v>0.01</v>
      </c>
      <c r="AE17" s="12" t="n">
        <f aca="false">IFERROR(IF(AC17="",G17,AC17)*AD17,"")</f>
        <v>0.2</v>
      </c>
      <c r="AF17" s="0" t="s">
        <v>78</v>
      </c>
      <c r="AG17" s="13" t="s">
        <v>27</v>
      </c>
    </row>
    <row r="18" customFormat="false" ht="15" hidden="false" customHeight="false" outlineLevel="0" collapsed="false">
      <c r="A18" s="0" t="s">
        <v>79</v>
      </c>
      <c r="B18" s="0" t="s">
        <v>80</v>
      </c>
      <c r="D18" s="0" t="s">
        <v>81</v>
      </c>
      <c r="G18" s="0" t="n">
        <f aca="false">BoardQty*1</f>
        <v>20</v>
      </c>
      <c r="H18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8" s="12" t="n">
        <f aca="false">IFERROR(G18*H18,"")</f>
        <v>0</v>
      </c>
    </row>
    <row r="19" customFormat="false" ht="15" hidden="false" customHeight="false" outlineLevel="0" collapsed="false">
      <c r="A19" s="0" t="s">
        <v>82</v>
      </c>
      <c r="B19" s="0" t="s">
        <v>83</v>
      </c>
      <c r="D19" s="0" t="s">
        <v>84</v>
      </c>
      <c r="G19" s="0" t="n">
        <f aca="false">BoardQty*4</f>
        <v>80</v>
      </c>
      <c r="H19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9" s="12" t="n">
        <f aca="false">IFERROR(G19*H19,"")</f>
        <v>0</v>
      </c>
    </row>
    <row r="20" customFormat="false" ht="15" hidden="false" customHeight="false" outlineLevel="0" collapsed="false">
      <c r="A20" s="0" t="s">
        <v>85</v>
      </c>
      <c r="B20" s="0" t="s">
        <v>86</v>
      </c>
      <c r="D20" s="0" t="s">
        <v>87</v>
      </c>
      <c r="F20" s="0" t="s">
        <v>88</v>
      </c>
      <c r="G20" s="0" t="n">
        <f aca="false">BoardQty*1</f>
        <v>20</v>
      </c>
      <c r="H20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0.109</v>
      </c>
      <c r="I20" s="12" t="n">
        <f aca="false">IFERROR(G20*H20,"")</f>
        <v>2.18</v>
      </c>
      <c r="J20" s="0" t="n">
        <v>1361089</v>
      </c>
      <c r="L20" s="12" t="n">
        <f aca="false">IFERROR(LOOKUP(IF(K20="",G20,K20),{0,1,10,25,100,250,500,1000,2500,5000,10000,25000,50000,125000},{0,0.29,0.211,0.1556,0.1111,0.07556,0.06666,0.05222,0.05111,0.0404,0.03636,0.03232,0.02929,0.02727}),"")</f>
        <v>0.211</v>
      </c>
      <c r="M20" s="12" t="n">
        <f aca="false">IFERROR(IF(K20="",G20,K20)*L20,"")</f>
        <v>4.22</v>
      </c>
      <c r="N20" s="0" t="s">
        <v>89</v>
      </c>
      <c r="O20" s="13" t="s">
        <v>27</v>
      </c>
      <c r="AB20" s="0" t="n">
        <v>12000</v>
      </c>
      <c r="AD20" s="12" t="n">
        <f aca="false">IFERROR(LOOKUP(IF(AC20="",G20,AC20),{0,1,3000,6000,12000,18000,30000},{0,0.109,0.109,0.095,0.092,0.09,0.089}),"")</f>
        <v>0.109</v>
      </c>
      <c r="AE20" s="12" t="n">
        <f aca="false">IFERROR(IF(AC20="",G20,AC20)*AD20,"")</f>
        <v>2.18</v>
      </c>
      <c r="AF20" s="0" t="s">
        <v>90</v>
      </c>
      <c r="AG20" s="13" t="s">
        <v>27</v>
      </c>
      <c r="AH20" s="0" t="n">
        <v>450</v>
      </c>
      <c r="AJ20" s="12" t="n">
        <f aca="false">IFERROR(LOOKUP(IF(AI20="",G20,AI20),{0,1,50,250},{0,0.188584,0.188584,0.0675045}),"")</f>
        <v>0.188584</v>
      </c>
      <c r="AK20" s="12" t="n">
        <f aca="false">IFERROR(IF(AI20="",G20,AI20)*AJ20,"")</f>
        <v>3.77168</v>
      </c>
      <c r="AL20" s="0" t="s">
        <v>91</v>
      </c>
      <c r="AM20" s="13" t="s">
        <v>27</v>
      </c>
    </row>
    <row r="21" customFormat="false" ht="15" hidden="false" customHeight="false" outlineLevel="0" collapsed="false">
      <c r="A21" s="0" t="s">
        <v>92</v>
      </c>
      <c r="B21" s="0" t="s">
        <v>93</v>
      </c>
      <c r="D21" s="0" t="s">
        <v>46</v>
      </c>
      <c r="F21" s="0" t="s">
        <v>94</v>
      </c>
      <c r="G21" s="0" t="n">
        <f aca="false">BoardQty*1</f>
        <v>20</v>
      </c>
      <c r="H21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0.00782195</v>
      </c>
      <c r="I21" s="12" t="n">
        <f aca="false">IFERROR(G21*H21,"")</f>
        <v>0.156439</v>
      </c>
      <c r="J21" s="0" t="n">
        <v>101241</v>
      </c>
      <c r="L21" s="12" t="n">
        <f aca="false">IFERROR(LOOKUP(IF(K21="",G21,K21),{0,1,10,25,50,100,250,500,1000,5000,10000,30000,50000,100000},{0,0.1,0.011,0.0076,0.0058,0.0043,0.00328,0.00262,0.00193,0.00139,0.00121,0.00106,0.00097,0.00095}),"")</f>
        <v>0.011</v>
      </c>
      <c r="M21" s="12" t="n">
        <f aca="false">IFERROR(IF(K21="",G21,K21)*L21,"")</f>
        <v>0.22</v>
      </c>
      <c r="N21" s="0" t="s">
        <v>95</v>
      </c>
      <c r="O21" s="13" t="s">
        <v>27</v>
      </c>
      <c r="P21" s="0" t="n">
        <v>1698</v>
      </c>
      <c r="R21" s="12" t="n">
        <f aca="false">IFERROR(LOOKUP(IF(Q21="",G21,Q21),{0,1,100,500,2500,5000,10000,50000,100000},{0,0.00782195,0.00782195,0.006429,0.00396455,0.00332165,0.00246445,0.0017144,0.0012858}),"")</f>
        <v>0.00782195</v>
      </c>
      <c r="S21" s="12" t="n">
        <f aca="false">IFERROR(IF(Q21="",G21,Q21)*R21,"")</f>
        <v>0.156439</v>
      </c>
      <c r="T21" s="0" t="s">
        <v>96</v>
      </c>
      <c r="U21" s="13" t="s">
        <v>27</v>
      </c>
      <c r="AG21" s="13" t="s">
        <v>27</v>
      </c>
      <c r="AH21" s="0" t="n">
        <v>21</v>
      </c>
      <c r="AJ21" s="12" t="n">
        <f aca="false">IFERROR(LOOKUP(IF(AI21="",G21,AI21),{0,1,2,3,4,5},{0,14.59383,5.196775,5.068195,4.875325,4.746745}),"")</f>
        <v>4.746745</v>
      </c>
      <c r="AK21" s="12" t="n">
        <f aca="false">IFERROR(IF(AI21="",G21,AI21)*AJ21,"")</f>
        <v>94.9349</v>
      </c>
      <c r="AL21" s="0" t="s">
        <v>97</v>
      </c>
      <c r="AM21" s="13" t="s">
        <v>27</v>
      </c>
    </row>
    <row r="22" customFormat="false" ht="15" hidden="false" customHeight="false" outlineLevel="0" collapsed="false">
      <c r="A22" s="0" t="s">
        <v>98</v>
      </c>
      <c r="B22" s="0" t="s">
        <v>99</v>
      </c>
      <c r="D22" s="0" t="s">
        <v>100</v>
      </c>
      <c r="F22" s="0" t="s">
        <v>101</v>
      </c>
      <c r="G22" s="0" t="n">
        <f aca="false">BoardQty*1</f>
        <v>20</v>
      </c>
      <c r="H22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2.12</v>
      </c>
      <c r="I22" s="12" t="n">
        <f aca="false">IFERROR(G22*H22,"")</f>
        <v>42.4</v>
      </c>
      <c r="J22" s="0" t="n">
        <v>31238</v>
      </c>
      <c r="L22" s="12" t="n">
        <f aca="false">IFERROR(LOOKUP(IF(K22="",G22,K22),{0,1,25,100,250,500,1000,2000},{0,2.12,2.05,1.98,1.78,1.6,1.55,1.55}),"")</f>
        <v>2.12</v>
      </c>
      <c r="M22" s="12" t="n">
        <f aca="false">IFERROR(IF(K22="",G22,K22)*L22,"")</f>
        <v>42.4</v>
      </c>
      <c r="N22" s="0" t="s">
        <v>102</v>
      </c>
      <c r="O22" s="13" t="s">
        <v>27</v>
      </c>
      <c r="P22" s="0" t="n">
        <v>3087</v>
      </c>
      <c r="R22" s="12" t="n">
        <f aca="false">IFERROR(LOOKUP(IF(Q22="",G22,Q22),{0,1,25,100,500},{0,2.560885,2.153715,1.86441,1.617965}),"")</f>
        <v>2.560885</v>
      </c>
      <c r="S22" s="12" t="n">
        <f aca="false">IFERROR(IF(Q22="",G22,Q22)*R22,"")</f>
        <v>51.2177</v>
      </c>
      <c r="T22" s="0" t="s">
        <v>103</v>
      </c>
      <c r="U22" s="13" t="s">
        <v>27</v>
      </c>
      <c r="AM22" s="13" t="s">
        <v>27</v>
      </c>
    </row>
    <row r="23" customFormat="false" ht="15" hidden="false" customHeight="false" outlineLevel="0" collapsed="false">
      <c r="A23" s="0" t="s">
        <v>104</v>
      </c>
      <c r="B23" s="0" t="s">
        <v>105</v>
      </c>
      <c r="D23" s="0" t="s">
        <v>106</v>
      </c>
      <c r="F23" s="0" t="s">
        <v>107</v>
      </c>
      <c r="G23" s="0" t="n">
        <f aca="false">BoardQty*1</f>
        <v>20</v>
      </c>
      <c r="H23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0.0527178</v>
      </c>
      <c r="I23" s="12" t="n">
        <f aca="false">IFERROR(G23*H23,"")</f>
        <v>1.054356</v>
      </c>
      <c r="J23" s="0" t="n">
        <v>179798</v>
      </c>
      <c r="L23" s="12" t="n">
        <f aca="false">IFERROR(LOOKUP(IF(K23="",G23,K23),{0,1,10,25,50,100,250,500,1000,4000,8000,12000,28000,100000},{0,0.1,0.078,0.0696,0.0512,0.0442,0.03488,0.02946,0.02482,0.02256,0.02045,0.01974,0.01833,0.01812}),"")</f>
        <v>0.078</v>
      </c>
      <c r="M23" s="12" t="n">
        <f aca="false">IFERROR(IF(K23="",G23,K23)*L23,"")</f>
        <v>1.56</v>
      </c>
      <c r="N23" s="0" t="s">
        <v>108</v>
      </c>
      <c r="O23" s="13" t="s">
        <v>27</v>
      </c>
      <c r="P23" s="0" t="n">
        <v>6729</v>
      </c>
      <c r="R23" s="12" t="n">
        <f aca="false">IFERROR(LOOKUP(IF(Q23="",G23,Q23),{0,1,100,500,1000,2000,4000,20000,40000},{0,0.0527178,0.0527178,0.03760965,0.0330022,0.02925195,0.02560885,0.02196575,0.02153715}),"")</f>
        <v>0.0527178</v>
      </c>
      <c r="S23" s="12" t="n">
        <f aca="false">IFERROR(IF(Q23="",G23,Q23)*R23,"")</f>
        <v>1.054356</v>
      </c>
      <c r="T23" s="0" t="s">
        <v>109</v>
      </c>
      <c r="U23" s="13" t="s">
        <v>27</v>
      </c>
      <c r="AB23" s="0" t="n">
        <v>4524</v>
      </c>
      <c r="AD23" s="12" t="n">
        <f aca="false">IFERROR(LOOKUP(IF(AC23="",G23,AC23),{0,1,250,500,1000,5000},{0,0.06,0.045,0.041,0.037,0.033}),"")</f>
        <v>0.06</v>
      </c>
      <c r="AE23" s="12" t="n">
        <f aca="false">IFERROR(IF(AC23="",G23,AC23)*AD23,"")</f>
        <v>1.2</v>
      </c>
      <c r="AF23" s="0" t="s">
        <v>110</v>
      </c>
      <c r="AG23" s="13" t="s">
        <v>27</v>
      </c>
      <c r="AM23" s="13" t="s">
        <v>27</v>
      </c>
    </row>
    <row r="24" customFormat="false" ht="15" hidden="false" customHeight="false" outlineLevel="0" collapsed="false">
      <c r="A24" s="0" t="s">
        <v>111</v>
      </c>
      <c r="B24" s="0" t="s">
        <v>112</v>
      </c>
      <c r="D24" s="0" t="s">
        <v>113</v>
      </c>
      <c r="F24" s="0" t="s">
        <v>114</v>
      </c>
      <c r="G24" s="0" t="n">
        <f aca="false">BoardQty*2</f>
        <v>40</v>
      </c>
      <c r="H24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0.205728</v>
      </c>
      <c r="I24" s="12" t="n">
        <f aca="false">IFERROR(G24*H24,"")</f>
        <v>8.22912</v>
      </c>
      <c r="J24" s="0" t="n">
        <v>102112</v>
      </c>
      <c r="L24" s="12" t="n">
        <f aca="false">IFERROR(LOOKUP(IF(K24="",G24,K24),{0,1,10,25,50,100,250,500,1000,4000,8000,12000,28000,100000},{0,0.44,0.305,0.25,0.2136,0.1831,0.15256,0.1373,0.11594,0.09272,0.08726,0.08454,0.08181,0.07254}),"")</f>
        <v>0.25</v>
      </c>
      <c r="M24" s="12" t="n">
        <f aca="false">IFERROR(IF(K24="",G24,K24)*L24,"")</f>
        <v>10</v>
      </c>
      <c r="N24" s="0" t="s">
        <v>115</v>
      </c>
      <c r="O24" s="13" t="s">
        <v>27</v>
      </c>
      <c r="P24" s="0" t="n">
        <v>2334</v>
      </c>
      <c r="R24" s="12" t="n">
        <f aca="false">IFERROR(LOOKUP(IF(Q24="",G24,Q24),{0,1,100,500,1000,2000,4000,20000,40000},{0,0.205728,0.205728,0.139295,0.122151,0.1052213,0.08668435,0.08261265,0.0797196}),"")</f>
        <v>0.205728</v>
      </c>
      <c r="S24" s="12" t="n">
        <f aca="false">IFERROR(IF(Q24="",G24,Q24)*R24,"")</f>
        <v>8.22912</v>
      </c>
      <c r="T24" s="0" t="s">
        <v>116</v>
      </c>
      <c r="U24" s="13" t="s">
        <v>27</v>
      </c>
      <c r="AB24" s="0" t="n">
        <v>4047</v>
      </c>
      <c r="AD24" s="12" t="n">
        <f aca="false">IFERROR(LOOKUP(IF(AC24="",G24,AC24),{0,1,50,100,500,1000},{0,0.33,0.25,0.137,0.124,0.11}),"")</f>
        <v>0.33</v>
      </c>
      <c r="AE24" s="12" t="n">
        <f aca="false">IFERROR(IF(AC24="",G24,AC24)*AD24,"")</f>
        <v>13.2</v>
      </c>
      <c r="AF24" s="0" t="s">
        <v>117</v>
      </c>
      <c r="AG24" s="13" t="s">
        <v>27</v>
      </c>
      <c r="AM24" s="13" t="s">
        <v>27</v>
      </c>
    </row>
    <row r="25" customFormat="false" ht="15" hidden="false" customHeight="false" outlineLevel="0" collapsed="false">
      <c r="A25" s="0" t="s">
        <v>118</v>
      </c>
      <c r="B25" s="0" t="s">
        <v>119</v>
      </c>
      <c r="D25" s="0" t="s">
        <v>74</v>
      </c>
      <c r="F25" s="0" t="s">
        <v>120</v>
      </c>
      <c r="G25" s="0" t="n">
        <f aca="false">BoardQty*2</f>
        <v>40</v>
      </c>
      <c r="H25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0.0072</v>
      </c>
      <c r="I25" s="12" t="n">
        <f aca="false">IFERROR(G25*H25,"")</f>
        <v>0.288</v>
      </c>
      <c r="J25" s="0" t="n">
        <v>187586</v>
      </c>
      <c r="L25" s="12" t="n">
        <f aca="false">IFERROR(LOOKUP(IF(K25="",G25,K25),{0,1,10,25,50,100,250,500,1000,5000,10000,25000,50000,125000},{0,0.1,0.01,0.0072,0.0054,0.004,0.00308,0.00244,0.0018,0.00129,0.00112,0.00099,0.0009,0.00089}),"")</f>
        <v>0.0072</v>
      </c>
      <c r="M25" s="12" t="n">
        <f aca="false">IFERROR(IF(K25="",G25,K25)*L25,"")</f>
        <v>0.288</v>
      </c>
      <c r="N25" s="0" t="s">
        <v>121</v>
      </c>
      <c r="O25" s="13" t="s">
        <v>27</v>
      </c>
      <c r="U25" s="13" t="s">
        <v>27</v>
      </c>
      <c r="AG25" s="13" t="s">
        <v>27</v>
      </c>
    </row>
    <row r="26" customFormat="false" ht="15" hidden="false" customHeight="false" outlineLevel="0" collapsed="false">
      <c r="A26" s="0" t="s">
        <v>122</v>
      </c>
      <c r="B26" s="0" t="s">
        <v>123</v>
      </c>
      <c r="D26" s="0" t="s">
        <v>124</v>
      </c>
      <c r="F26" s="0" t="s">
        <v>125</v>
      </c>
      <c r="G26" s="0" t="n">
        <f aca="false">BoardQty*2</f>
        <v>40</v>
      </c>
      <c r="H26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1.24294</v>
      </c>
      <c r="I26" s="12" t="n">
        <f aca="false">IFERROR(G26*H26,"")</f>
        <v>49.7176</v>
      </c>
      <c r="J26" s="0" t="n">
        <v>13504</v>
      </c>
      <c r="L26" s="12" t="n">
        <f aca="false">IFERROR(LOOKUP(IF(K26="",G26,K26),{0,1,10,100,500,1000,4000},{0,1.56,1.398,1.0897,0.90022,0.7107,0.644}),"")</f>
        <v>1.398</v>
      </c>
      <c r="M26" s="12" t="n">
        <f aca="false">IFERROR(IF(K26="",G26,K26)*L26,"")</f>
        <v>55.92</v>
      </c>
      <c r="N26" s="0" t="s">
        <v>126</v>
      </c>
      <c r="O26" s="13" t="s">
        <v>27</v>
      </c>
      <c r="AG26" s="13" t="s">
        <v>27</v>
      </c>
      <c r="AH26" s="0" t="n">
        <v>152</v>
      </c>
      <c r="AJ26" s="12" t="n">
        <f aca="false">IFERROR(LOOKUP(IF(AI26="",G26,AI26),{0,1,4,20},{0,1.380092,1.380092,1.24294}),"")</f>
        <v>1.24294</v>
      </c>
      <c r="AK26" s="12" t="n">
        <f aca="false">IFERROR(IF(AI26="",G26,AI26)*AJ26,"")</f>
        <v>49.7176</v>
      </c>
      <c r="AL26" s="0" t="s">
        <v>127</v>
      </c>
      <c r="AM26" s="13" t="s">
        <v>27</v>
      </c>
    </row>
    <row r="27" customFormat="false" ht="15" hidden="false" customHeight="false" outlineLevel="0" collapsed="false">
      <c r="A27" s="0" t="s">
        <v>128</v>
      </c>
      <c r="B27" s="0" t="s">
        <v>129</v>
      </c>
      <c r="D27" s="0" t="s">
        <v>130</v>
      </c>
      <c r="F27" s="0" t="s">
        <v>131</v>
      </c>
      <c r="G27" s="0" t="n">
        <f aca="false">BoardQty*2</f>
        <v>40</v>
      </c>
      <c r="H27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0.77</v>
      </c>
      <c r="I27" s="12" t="n">
        <f aca="false">IFERROR(G27*H27,"")</f>
        <v>30.8</v>
      </c>
      <c r="J27" s="0" t="n">
        <v>8026</v>
      </c>
      <c r="L27" s="12" t="n">
        <f aca="false">IFERROR(LOOKUP(IF(K27="",G27,K27),{0,1,10,100,250,500,1000,1250,2500,5000,12500},{0,0.92,0.82,0.6396,0.66864,0.5284,0.41715,0.4665,0.378,0.3591,0.3456}),"")</f>
        <v>0.82</v>
      </c>
      <c r="M27" s="12" t="n">
        <f aca="false">IFERROR(IF(K27="",G27,K27)*L27,"")</f>
        <v>32.8</v>
      </c>
      <c r="N27" s="0" t="s">
        <v>132</v>
      </c>
      <c r="O27" s="13" t="s">
        <v>27</v>
      </c>
      <c r="P27" s="0" t="n">
        <v>715</v>
      </c>
      <c r="R27" s="12" t="n">
        <f aca="false">IFERROR(LOOKUP(IF(Q27="",G27,Q27),{0,1,10,100,500,1000},{0,0.9675645,0.8389845,0.6461145,0.5732525,0.452173}),"")</f>
        <v>0.8389845</v>
      </c>
      <c r="S27" s="12" t="n">
        <f aca="false">IFERROR(IF(Q27="",G27,Q27)*R27,"")</f>
        <v>33.55938</v>
      </c>
      <c r="T27" s="0" t="s">
        <v>133</v>
      </c>
      <c r="U27" s="13" t="s">
        <v>27</v>
      </c>
      <c r="AB27" s="0" t="n">
        <v>715</v>
      </c>
      <c r="AD27" s="12" t="n">
        <f aca="false">IFERROR(LOOKUP(IF(AC27="",G27,AC27),{0,1,10,100,500,1000},{0,0.886,0.77,0.592,0.524,0.414}),"")</f>
        <v>0.77</v>
      </c>
      <c r="AE27" s="12" t="n">
        <f aca="false">IFERROR(IF(AC27="",G27,AC27)*AD27,"")</f>
        <v>30.8</v>
      </c>
      <c r="AF27" s="0" t="s">
        <v>134</v>
      </c>
      <c r="AG27" s="13" t="s">
        <v>27</v>
      </c>
    </row>
    <row r="28" customFormat="false" ht="15" hidden="false" customHeight="false" outlineLevel="0" collapsed="false">
      <c r="A28" s="0" t="s">
        <v>135</v>
      </c>
      <c r="B28" s="0" t="s">
        <v>136</v>
      </c>
      <c r="D28" s="0" t="s">
        <v>106</v>
      </c>
      <c r="F28" s="0" t="s">
        <v>137</v>
      </c>
      <c r="G28" s="0" t="n">
        <f aca="false">BoardQty*6</f>
        <v>120</v>
      </c>
      <c r="H28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0.407</v>
      </c>
      <c r="I28" s="12" t="n">
        <f aca="false">IFERROR(G28*H28,"")</f>
        <v>48.84</v>
      </c>
      <c r="J28" s="0" t="n">
        <v>32569</v>
      </c>
      <c r="L28" s="12" t="n">
        <f aca="false">IFERROR(LOOKUP(IF(K28="",G28,K28),{0,1,10,100,250,500,1000,2000,4000,10000,14000,50000},{0,0.82,0.696,0.407,0.3414,0.30856,0.2823,0.19695,0.18382,0.17726,0.17463,0.1729}),"")</f>
        <v>0.407</v>
      </c>
      <c r="M28" s="12" t="n">
        <f aca="false">IFERROR(IF(K28="",G28,K28)*L28,"")</f>
        <v>48.84</v>
      </c>
      <c r="N28" s="0" t="s">
        <v>138</v>
      </c>
      <c r="O28" s="13" t="s">
        <v>27</v>
      </c>
      <c r="AG28" s="13" t="s">
        <v>27</v>
      </c>
    </row>
    <row r="29" customFormat="false" ht="15" hidden="false" customHeight="false" outlineLevel="0" collapsed="false">
      <c r="A29" s="0" t="s">
        <v>139</v>
      </c>
      <c r="B29" s="0" t="s">
        <v>140</v>
      </c>
      <c r="D29" s="0" t="s">
        <v>46</v>
      </c>
      <c r="F29" s="0" t="s">
        <v>47</v>
      </c>
      <c r="G29" s="0" t="n">
        <f aca="false">BoardQty*8</f>
        <v>160</v>
      </c>
      <c r="H29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0.004</v>
      </c>
      <c r="I29" s="12" t="n">
        <f aca="false">IFERROR(G29*H29,"")</f>
        <v>0.64</v>
      </c>
      <c r="J29" s="0" t="n">
        <v>4002635</v>
      </c>
      <c r="L29" s="12" t="n">
        <f aca="false">IFERROR(LOOKUP(IF(K29="",G29,K29),{0,1,10,25,50,100,250,500,1000,5000,10000,30000,50000,100000},{0,0.1,0.011,0.0076,0.0058,0.0043,0.00328,0.00262,0.00193,0.00139,0.00121,0.00106,0.00097,0.00095}),"")</f>
        <v>0.0043</v>
      </c>
      <c r="M29" s="12" t="n">
        <f aca="false">IFERROR(IF(K29="",G29,K29)*L29,"")</f>
        <v>0.688</v>
      </c>
      <c r="N29" s="0" t="s">
        <v>48</v>
      </c>
      <c r="O29" s="13" t="s">
        <v>27</v>
      </c>
      <c r="P29" s="0" t="n">
        <v>33384</v>
      </c>
      <c r="R29" s="12" t="n">
        <f aca="false">IFERROR(LOOKUP(IF(Q29="",G29,Q29),{0,1,100,500,2500,5000,10000,50000,100000},{0,0.00567895,0.00567895,0.0049289,0.0034288,0.00289305,0.002143,0.00117865,0.0010715}),"")</f>
        <v>0.00567895</v>
      </c>
      <c r="S29" s="12" t="n">
        <f aca="false">IFERROR(IF(Q29="",G29,Q29)*R29,"")</f>
        <v>0.908632</v>
      </c>
      <c r="T29" s="0" t="s">
        <v>49</v>
      </c>
      <c r="U29" s="13" t="s">
        <v>27</v>
      </c>
      <c r="AB29" s="0" t="n">
        <v>9909</v>
      </c>
      <c r="AD29" s="12" t="n">
        <f aca="false">IFERROR(LOOKUP(IF(AC29="",G29,AC29),{0,1,10,25,100,250,1000},{0,0.06,0.01,0.007,0.004,0.003,0.002}),"")</f>
        <v>0.004</v>
      </c>
      <c r="AE29" s="12" t="n">
        <f aca="false">IFERROR(IF(AC29="",G29,AC29)*AD29,"")</f>
        <v>0.64</v>
      </c>
      <c r="AF29" s="0" t="s">
        <v>50</v>
      </c>
      <c r="AG29" s="13" t="s">
        <v>27</v>
      </c>
    </row>
    <row r="30" customFormat="false" ht="15" hidden="false" customHeight="false" outlineLevel="0" collapsed="false">
      <c r="A30" s="0" t="s">
        <v>141</v>
      </c>
      <c r="B30" s="0" t="s">
        <v>142</v>
      </c>
      <c r="D30" s="0" t="s">
        <v>143</v>
      </c>
      <c r="F30" s="0" t="s">
        <v>144</v>
      </c>
      <c r="G30" s="0" t="n">
        <f aca="false">BoardQty*4</f>
        <v>80</v>
      </c>
      <c r="H30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0.2532</v>
      </c>
      <c r="I30" s="12" t="n">
        <f aca="false">IFERROR(G30*H30,"")</f>
        <v>20.256</v>
      </c>
      <c r="J30" s="0" t="n">
        <v>177341</v>
      </c>
      <c r="L30" s="12" t="n">
        <f aca="false">IFERROR(LOOKUP(IF(K30="",G30,K30),{0,1,10,25,50,100,250,500,1000,2000,4000,10000,14000,50000},{0,0.47,0.335,0.286,0.2532,0.2206,0.18792,0.1634,0.13889,0.11683,0.10953,0.10223,0.1004,0.09712}),"")</f>
        <v>0.2532</v>
      </c>
      <c r="M30" s="12" t="n">
        <f aca="false">IFERROR(IF(K30="",G30,K30)*L30,"")</f>
        <v>20.256</v>
      </c>
      <c r="N30" s="0" t="s">
        <v>145</v>
      </c>
      <c r="O30" s="13" t="s">
        <v>27</v>
      </c>
      <c r="AG30" s="13" t="s">
        <v>27</v>
      </c>
      <c r="AM30" s="13" t="s">
        <v>27</v>
      </c>
    </row>
    <row r="31" customFormat="false" ht="15" hidden="false" customHeight="false" outlineLevel="0" collapsed="false">
      <c r="A31" s="0" t="s">
        <v>146</v>
      </c>
      <c r="B31" s="0" t="s">
        <v>147</v>
      </c>
      <c r="D31" s="0" t="s">
        <v>148</v>
      </c>
      <c r="F31" s="0" t="s">
        <v>149</v>
      </c>
      <c r="G31" s="0" t="n">
        <f aca="false">BoardQty*1</f>
        <v>20</v>
      </c>
      <c r="H31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3.572</v>
      </c>
      <c r="I31" s="12" t="n">
        <f aca="false">IFERROR(G31*H31,"")</f>
        <v>71.44</v>
      </c>
      <c r="J31" s="0" t="n">
        <v>0</v>
      </c>
      <c r="L31" s="12" t="n">
        <f aca="false">IFERROR(LOOKUP(IF(K31="",G31,K31),{0,1,10,100,5000},{0,3.98,3.572,2.9264,1.86496}),"")</f>
        <v>3.572</v>
      </c>
      <c r="M31" s="12" t="n">
        <f aca="false">IFERROR(IF(K31="",G31,K31)*L31,"")</f>
        <v>71.44</v>
      </c>
      <c r="N31" s="0" t="s">
        <v>150</v>
      </c>
      <c r="O31" s="13" t="s">
        <v>27</v>
      </c>
      <c r="AG31" s="13" t="s">
        <v>27</v>
      </c>
    </row>
    <row r="32" customFormat="false" ht="15" hidden="false" customHeight="false" outlineLevel="0" collapsed="false">
      <c r="A32" s="0" t="s">
        <v>151</v>
      </c>
      <c r="B32" s="0" t="s">
        <v>152</v>
      </c>
      <c r="D32" s="0" t="s">
        <v>153</v>
      </c>
      <c r="F32" s="0" t="s">
        <v>154</v>
      </c>
      <c r="G32" s="0" t="n">
        <f aca="false">BoardQty*2</f>
        <v>40</v>
      </c>
      <c r="H32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0.15001</v>
      </c>
      <c r="I32" s="12" t="n">
        <f aca="false">IFERROR(G32*H32,"")</f>
        <v>6.0004</v>
      </c>
      <c r="J32" s="0" t="n">
        <v>82862</v>
      </c>
      <c r="L32" s="12" t="n">
        <f aca="false">IFERROR(LOOKUP(IF(K32="",G32,K32),{0,1,10,25,100,250,500,1000,2500,8000,16000,24000,56000},{0,0.48,0.394,0.332,0.2704,0.22404,0.1854,0.13905,0.12746,0.11625,0.10875,0.09975,0.096}),"")</f>
        <v>0.332</v>
      </c>
      <c r="M32" s="12" t="n">
        <f aca="false">IFERROR(IF(K32="",G32,K32)*L32,"")</f>
        <v>13.28</v>
      </c>
      <c r="N32" s="0" t="s">
        <v>155</v>
      </c>
      <c r="O32" s="13" t="s">
        <v>27</v>
      </c>
      <c r="P32" s="0" t="n">
        <v>366</v>
      </c>
      <c r="R32" s="12" t="n">
        <f aca="false">IFERROR(LOOKUP(IF(Q32="",G32,Q32),{0,1,100,400,1000,3000,9000,25000},{0,0.15001,0.15001,0.143581,0.09097035,0.08389845,0.07682655,0.06975465}),"")</f>
        <v>0.15001</v>
      </c>
      <c r="S32" s="12" t="n">
        <f aca="false">IFERROR(IF(Q32="",G32,Q32)*R32,"")</f>
        <v>6.0004</v>
      </c>
      <c r="T32" s="0" t="s">
        <v>156</v>
      </c>
      <c r="U32" s="13" t="s">
        <v>27</v>
      </c>
    </row>
    <row r="33" customFormat="false" ht="15" hidden="false" customHeight="false" outlineLevel="0" collapsed="false">
      <c r="A33" s="0" t="s">
        <v>157</v>
      </c>
      <c r="B33" s="0" t="s">
        <v>158</v>
      </c>
      <c r="D33" s="0" t="s">
        <v>74</v>
      </c>
      <c r="F33" s="0" t="s">
        <v>159</v>
      </c>
      <c r="G33" s="0" t="n">
        <f aca="false">BoardQty*1</f>
        <v>20</v>
      </c>
      <c r="H33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0.00717905</v>
      </c>
      <c r="I33" s="12" t="n">
        <f aca="false">IFERROR(G33*H33,"")</f>
        <v>0.143581</v>
      </c>
      <c r="J33" s="0" t="n">
        <v>343175</v>
      </c>
      <c r="L33" s="12" t="n">
        <f aca="false">IFERROR(LOOKUP(IF(K33="",G33,K33),{0,1,10,25,50,100,250,500,1000,5000,10000,25000,50000,125000},{0,0.1,0.013,0.0092,0.007,0.0052,0.00396,0.00316,0.00233,0.00167,0.00145,0.00128,0.00117,0.00115}),"")</f>
        <v>0.013</v>
      </c>
      <c r="M33" s="12" t="n">
        <f aca="false">IFERROR(IF(K33="",G33,K33)*L33,"")</f>
        <v>0.26</v>
      </c>
      <c r="N33" s="0" t="s">
        <v>160</v>
      </c>
      <c r="O33" s="13" t="s">
        <v>27</v>
      </c>
      <c r="P33" s="0" t="n">
        <v>196399</v>
      </c>
      <c r="R33" s="12" t="n">
        <f aca="false">IFERROR(LOOKUP(IF(Q33="",G33,Q33),{0,1,100,500,1000,2500,5000,25000,50000},{0,0.00717905,0.00717905,0.00610755,0.0053575,0.00353595,0.00267875,0.0015001,0.00139295}),"")</f>
        <v>0.00717905</v>
      </c>
      <c r="S33" s="12" t="n">
        <f aca="false">IFERROR(IF(Q33="",G33,Q33)*R33,"")</f>
        <v>0.143581</v>
      </c>
      <c r="T33" s="0" t="s">
        <v>161</v>
      </c>
      <c r="U33" s="13" t="s">
        <v>27</v>
      </c>
      <c r="AB33" s="0" t="n">
        <v>1735</v>
      </c>
      <c r="AD33" s="12" t="n">
        <f aca="false">IFERROR(LOOKUP(IF(AC33="",G33,AC33),{0,1,10,25,100,250,1000},{0,0.08,0.014,0.01,0.006,0.004,0.003}),"")</f>
        <v>0.014</v>
      </c>
      <c r="AE33" s="12" t="n">
        <f aca="false">IFERROR(IF(AC33="",G33,AC33)*AD33,"")</f>
        <v>0.28</v>
      </c>
      <c r="AF33" s="0" t="s">
        <v>162</v>
      </c>
      <c r="AG33" s="13" t="s">
        <v>27</v>
      </c>
    </row>
    <row r="34" customFormat="false" ht="15" hidden="false" customHeight="false" outlineLevel="0" collapsed="false">
      <c r="A34" s="0" t="s">
        <v>163</v>
      </c>
      <c r="B34" s="0" t="s">
        <v>164</v>
      </c>
      <c r="D34" s="0" t="s">
        <v>74</v>
      </c>
      <c r="F34" s="0" t="s">
        <v>165</v>
      </c>
      <c r="G34" s="0" t="n">
        <f aca="false">BoardQty*1</f>
        <v>20</v>
      </c>
      <c r="H34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0.013</v>
      </c>
      <c r="I34" s="12" t="n">
        <f aca="false">IFERROR(G34*H34,"")</f>
        <v>0.26</v>
      </c>
      <c r="J34" s="0" t="n">
        <v>132182</v>
      </c>
      <c r="L34" s="12" t="n">
        <f aca="false">IFERROR(LOOKUP(IF(K34="",G34,K34),{0,1,10,25,50,100,250,500,1000,5000,10000,25000,50000,125000},{0,0.1,0.013,0.0092,0.007,0.0052,0.00396,0.00316,0.00233,0.00167,0.00145,0.00128,0.00117,0.00115}),"")</f>
        <v>0.013</v>
      </c>
      <c r="M34" s="12" t="n">
        <f aca="false">IFERROR(IF(K34="",G34,K34)*L34,"")</f>
        <v>0.26</v>
      </c>
      <c r="N34" s="0" t="s">
        <v>166</v>
      </c>
      <c r="O34" s="13" t="s">
        <v>27</v>
      </c>
      <c r="P34" s="0" t="n">
        <v>5609</v>
      </c>
      <c r="R34" s="12" t="n">
        <f aca="false">IFERROR(LOOKUP(IF(Q34="",G34,Q34),{0,1,100,500,1000,2500},{0,0.01339375,0.01339375,0.01039355,0.0075005,0.0062147}),"")</f>
        <v>0.01339375</v>
      </c>
      <c r="S34" s="12" t="n">
        <f aca="false">IFERROR(IF(Q34="",G34,Q34)*R34,"")</f>
        <v>0.267875</v>
      </c>
      <c r="T34" s="0" t="s">
        <v>167</v>
      </c>
      <c r="U34" s="13" t="s">
        <v>27</v>
      </c>
      <c r="AG34" s="13" t="s">
        <v>27</v>
      </c>
    </row>
    <row r="35" customFormat="false" ht="15" hidden="false" customHeight="false" outlineLevel="0" collapsed="false">
      <c r="A35" s="0" t="s">
        <v>168</v>
      </c>
      <c r="B35" s="0" t="s">
        <v>169</v>
      </c>
      <c r="D35" s="0" t="s">
        <v>170</v>
      </c>
      <c r="F35" s="0" t="s">
        <v>171</v>
      </c>
      <c r="G35" s="0" t="n">
        <f aca="false">BoardQty*1</f>
        <v>20</v>
      </c>
      <c r="H35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0.4286</v>
      </c>
      <c r="I35" s="12" t="n">
        <f aca="false">IFERROR(G35*H35,"")</f>
        <v>8.572</v>
      </c>
      <c r="J35" s="0" t="n">
        <v>3685</v>
      </c>
      <c r="L35" s="12" t="n">
        <f aca="false">IFERROR(LOOKUP(IF(K35="",G35,K35),{0,1,10,100,500,1000,2500,5000,12500},{0,1.49,1.337,1.075,0.88322,0.73182,0.686,0.6517,0.6272}),"")</f>
        <v>1.337</v>
      </c>
      <c r="M35" s="12" t="n">
        <f aca="false">IFERROR(IF(K35="",G35,K35)*L35,"")</f>
        <v>26.74</v>
      </c>
      <c r="N35" s="0" t="s">
        <v>172</v>
      </c>
      <c r="O35" s="13" t="s">
        <v>27</v>
      </c>
      <c r="AG35" s="13" t="s">
        <v>27</v>
      </c>
      <c r="AH35" s="0" t="n">
        <v>5</v>
      </c>
      <c r="AJ35" s="12" t="n">
        <f aca="false">IFERROR(LOOKUP(IF(AI35="",G35,AI35),{0,1,5,50},{0,0.4286,0.4286,0.372882}),"")</f>
        <v>0.4286</v>
      </c>
      <c r="AK35" s="12" t="n">
        <f aca="false">IFERROR(IF(AI35="",G35,AI35)*AJ35,"")</f>
        <v>8.572</v>
      </c>
      <c r="AL35" s="0" t="s">
        <v>173</v>
      </c>
      <c r="AM35" s="13" t="s">
        <v>27</v>
      </c>
    </row>
    <row r="36" customFormat="false" ht="15" hidden="false" customHeight="false" outlineLevel="0" collapsed="false">
      <c r="A36" s="0" t="s">
        <v>174</v>
      </c>
      <c r="B36" s="0" t="s">
        <v>175</v>
      </c>
      <c r="D36" s="0" t="s">
        <v>176</v>
      </c>
      <c r="F36" s="0" t="s">
        <v>177</v>
      </c>
      <c r="G36" s="0" t="n">
        <f aca="false">BoardQty*1</f>
        <v>20</v>
      </c>
      <c r="H36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0.424</v>
      </c>
      <c r="I36" s="12" t="n">
        <f aca="false">IFERROR(G36*H36,"")</f>
        <v>8.48</v>
      </c>
      <c r="J36" s="0" t="n">
        <v>2116</v>
      </c>
      <c r="L36" s="12" t="n">
        <f aca="false">IFERROR(LOOKUP(IF(K36="",G36,K36),{0,1,10,25,100,250,500,1000,3000,6000,15000},{0,0.5,0.424,0.3712,0.3183,0.27584,0.2334,0.18035,0.15965,0.14935,0.13905}),"")</f>
        <v>0.424</v>
      </c>
      <c r="M36" s="12" t="n">
        <f aca="false">IFERROR(IF(K36="",G36,K36)*L36,"")</f>
        <v>8.48</v>
      </c>
      <c r="N36" s="0" t="s">
        <v>178</v>
      </c>
      <c r="O36" s="13" t="s">
        <v>27</v>
      </c>
    </row>
    <row r="37" customFormat="false" ht="15" hidden="false" customHeight="false" outlineLevel="0" collapsed="false">
      <c r="A37" s="0" t="s">
        <v>179</v>
      </c>
      <c r="B37" s="0" t="s">
        <v>180</v>
      </c>
      <c r="D37" s="0" t="s">
        <v>181</v>
      </c>
      <c r="F37" s="0" t="s">
        <v>182</v>
      </c>
      <c r="G37" s="0" t="n">
        <f aca="false">BoardQty*2</f>
        <v>40</v>
      </c>
      <c r="H37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1.7497595</v>
      </c>
      <c r="I37" s="12" t="n">
        <f aca="false">IFERROR(G37*H37,"")</f>
        <v>69.99038</v>
      </c>
      <c r="J37" s="0" t="n">
        <v>15100</v>
      </c>
      <c r="L37" s="12" t="n">
        <f aca="false">IFERROR(LOOKUP(IF(K37="",G37,K37),{0,1,10,100,500,1000,3000},{0,2.38,2.137,1.7178,1.41136,0.97875,0.97875}),"")</f>
        <v>2.137</v>
      </c>
      <c r="M37" s="12" t="n">
        <f aca="false">IFERROR(IF(K37="",G37,K37)*L37,"")</f>
        <v>85.48</v>
      </c>
      <c r="N37" s="0" t="s">
        <v>183</v>
      </c>
      <c r="O37" s="13" t="s">
        <v>27</v>
      </c>
      <c r="P37" s="0" t="n">
        <v>4014</v>
      </c>
      <c r="R37" s="12" t="n">
        <f aca="false">IFERROR(LOOKUP(IF(Q37="",G37,Q37),{0,1,30,80,250,500},{0,2.16443,1.853695,1.660825,1.56439,1.37152}),"")</f>
        <v>1.853695</v>
      </c>
      <c r="S37" s="12" t="n">
        <f aca="false">IFERROR(IF(Q37="",G37,Q37)*R37,"")</f>
        <v>74.1478</v>
      </c>
      <c r="T37" s="0" t="s">
        <v>184</v>
      </c>
      <c r="U37" s="13" t="s">
        <v>27</v>
      </c>
      <c r="AH37" s="0" t="n">
        <v>270</v>
      </c>
      <c r="AJ37" s="12" t="n">
        <f aca="false">IFERROR(LOOKUP(IF(AI37="",G37,AI37),{0,1,10,20},{0,1.84298,1.84298,1.7497595}),"")</f>
        <v>1.7497595</v>
      </c>
      <c r="AK37" s="12" t="n">
        <f aca="false">IFERROR(IF(AI37="",G37,AI37)*AJ37,"")</f>
        <v>69.99038</v>
      </c>
      <c r="AL37" s="0" t="s">
        <v>185</v>
      </c>
      <c r="AM37" s="13" t="s">
        <v>27</v>
      </c>
    </row>
    <row r="38" customFormat="false" ht="15" hidden="false" customHeight="false" outlineLevel="0" collapsed="false">
      <c r="A38" s="0" t="s">
        <v>186</v>
      </c>
      <c r="B38" s="0" t="s">
        <v>187</v>
      </c>
      <c r="D38" s="0" t="s">
        <v>188</v>
      </c>
      <c r="F38" s="0" t="s">
        <v>189</v>
      </c>
      <c r="G38" s="0" t="n">
        <f aca="false">BoardQty*2</f>
        <v>40</v>
      </c>
      <c r="H38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0.5003905</v>
      </c>
      <c r="I38" s="12" t="n">
        <f aca="false">IFERROR(G38*H38,"")</f>
        <v>20.01562</v>
      </c>
      <c r="J38" s="0" t="n">
        <v>4962</v>
      </c>
      <c r="L38" s="12" t="n">
        <f aca="false">IFERROR(LOOKUP(IF(K38="",G38,K38),{0,1,10,100,500,1000,2500,5000,12500,25000},{0,0.84,0.751,0.5851,0.48338,0.38162,0.35815,0.33345,0.3211,0.30875}),"")</f>
        <v>0.751</v>
      </c>
      <c r="M38" s="12" t="n">
        <f aca="false">IFERROR(IF(K38="",G38,K38)*L38,"")</f>
        <v>30.04</v>
      </c>
      <c r="N38" s="0" t="s">
        <v>190</v>
      </c>
      <c r="O38" s="13" t="s">
        <v>27</v>
      </c>
      <c r="P38" s="0" t="n">
        <v>1118</v>
      </c>
      <c r="R38" s="12" t="n">
        <f aca="false">IFERROR(LOOKUP(IF(Q38="",G38,Q38),{0,1,100,250,500,1000},{0,0.5003905,0.5003905,0.499319,0.4982475,0.336451}),"")</f>
        <v>0.5003905</v>
      </c>
      <c r="S38" s="12" t="n">
        <f aca="false">IFERROR(IF(Q38="",G38,Q38)*R38,"")</f>
        <v>20.01562</v>
      </c>
      <c r="T38" s="0" t="s">
        <v>191</v>
      </c>
      <c r="U38" s="13" t="s">
        <v>27</v>
      </c>
      <c r="AB38" s="0" t="n">
        <v>97</v>
      </c>
      <c r="AD38" s="12" t="n">
        <f aca="false">IFERROR(LOOKUP(IF(AC38="",G38,AC38),{0,1,10,100,250,500,1000},{0,0.927,0.58,0.424,0.399,0.374,0.352}),"")</f>
        <v>0.58</v>
      </c>
      <c r="AE38" s="12" t="n">
        <f aca="false">IFERROR(IF(AC38="",G38,AC38)*AD38,"")</f>
        <v>23.2</v>
      </c>
      <c r="AF38" s="0" t="s">
        <v>192</v>
      </c>
      <c r="AG38" s="13" t="s">
        <v>27</v>
      </c>
      <c r="AH38" s="0" t="n">
        <v>1120</v>
      </c>
      <c r="AJ38" s="12" t="n">
        <f aca="false">IFERROR(LOOKUP(IF(AI38="",G38,AI38),{0,1,20,100},{0,0.5132485,0.5132485,0.4618165}),"")</f>
        <v>0.5132485</v>
      </c>
      <c r="AK38" s="12" t="n">
        <f aca="false">IFERROR(IF(AI38="",G38,AI38)*AJ38,"")</f>
        <v>20.52994</v>
      </c>
      <c r="AL38" s="0" t="s">
        <v>193</v>
      </c>
      <c r="AM38" s="13" t="s">
        <v>27</v>
      </c>
    </row>
    <row r="39" customFormat="false" ht="15" hidden="false" customHeight="false" outlineLevel="0" collapsed="false">
      <c r="A39" s="0" t="s">
        <v>194</v>
      </c>
      <c r="B39" s="0" t="s">
        <v>195</v>
      </c>
      <c r="D39" s="0" t="s">
        <v>196</v>
      </c>
      <c r="F39" s="0" t="s">
        <v>197</v>
      </c>
      <c r="G39" s="0" t="n">
        <f aca="false">BoardQty*2</f>
        <v>40</v>
      </c>
      <c r="H39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0.31</v>
      </c>
      <c r="I39" s="12" t="n">
        <f aca="false">IFERROR(G39*H39,"")</f>
        <v>12.4</v>
      </c>
      <c r="J39" s="0" t="n">
        <v>5797</v>
      </c>
      <c r="L39" s="12" t="n">
        <f aca="false">IFERROR(LOOKUP(IF(K39="",G39,K39),{0,1,10,25,100,250,500,1000,3000,6000,15000,30000,75000},{0,0.47,0.368,0.31,0.2524,0.20908,0.17304,0.12978,0.1155,0.1085,0.1015,0.0931,0.0896}),"")</f>
        <v>0.31</v>
      </c>
      <c r="M39" s="12" t="n">
        <f aca="false">IFERROR(IF(K39="",G39,K39)*L39,"")</f>
        <v>12.4</v>
      </c>
      <c r="N39" s="0" t="s">
        <v>198</v>
      </c>
      <c r="O39" s="13" t="s">
        <v>27</v>
      </c>
      <c r="U39" s="13" t="s">
        <v>27</v>
      </c>
      <c r="AB39" s="0" t="n">
        <v>34</v>
      </c>
      <c r="AD39" s="12" t="n">
        <f aca="false">IFERROR(LOOKUP(IF(AC39="",G39,AC39),{0,1,10,25,100,250,500,1000},{0,0.455,0.385,0.336,0.287,0.25,0.211,0.162}),"")</f>
        <v>0.336</v>
      </c>
      <c r="AE39" s="12" t="n">
        <f aca="false">IFERROR(IF(AC39="",G39,AC39)*AD39,"")</f>
        <v>13.44</v>
      </c>
      <c r="AF39" s="0" t="s">
        <v>199</v>
      </c>
      <c r="AG39" s="13" t="s">
        <v>27</v>
      </c>
      <c r="AM39" s="13" t="s">
        <v>27</v>
      </c>
    </row>
    <row r="41" customFormat="false" ht="15" hidden="false" customHeight="false" outlineLevel="0" collapsed="false">
      <c r="K41" s="0" t="str">
        <f aca="false" t="array" ref="K41:K41">IFERROR(CONCATENATE(TEXT(INDEX($K$7:$K$39,SMALL(IF($N$7:$N$39&lt;&gt;"",IF($K$7:$K$39&lt;&gt;"",ROW($K$7:$K$39)-MIN(ROW($K$7:$K$39))+1,""),""),ROW()-ROW(A$41)+1)),"##0"),","),"")</f>
        <v/>
      </c>
      <c r="L41" s="0" t="str">
        <f aca="false" t="array" ref="L41:L41">IFERROR(CONCATENATE((INDEX($N$7:$N$39,SMALL(IF($N$7:$N$39&lt;&gt;"",IF($K$7:$K$39&lt;&gt;"",ROW($K$7:$K$39)-MIN(ROW($K$7:$K$39))+1,""),""),ROW()-ROW(A$41)+1))),","),"")</f>
        <v/>
      </c>
      <c r="M41" s="0" t="str">
        <f aca="false" t="array" ref="M41:M41">IFERROR(CONCATENATE((INDEX($A$7:$A$39,SMALL(IF($N$7:$N$39&lt;&gt;"",IF($K$7:$K$39&lt;&gt;"",ROW($K$7:$K$39)-MIN(ROW($K$7:$K$39))+1,""),""),ROW()-ROW(A$41)+1))),),"")</f>
        <v/>
      </c>
      <c r="Q41" s="0" t="str">
        <f aca="false" t="array" ref="Q41:Q41">IFERROR(CONCATENATE((INDEX($T$7:$T$39,SMALL(IF($T$7:$T$39&lt;&gt;"",IF($Q$7:$Q$39&lt;&gt;"",ROW($Q$7:$Q$39)-MIN(ROW($Q$7:$Q$39))+1,""),""),ROW()-ROW(A$41)+1)))," "),"")</f>
        <v/>
      </c>
      <c r="R41" s="0" t="str">
        <f aca="false" t="array" ref="R41:R41">IFERROR(CONCATENATE(TEXT(INDEX($Q$7:$Q$39,SMALL(IF($T$7:$T$39&lt;&gt;"",IF($Q$7:$Q$39&lt;&gt;"",ROW($Q$7:$Q$39)-MIN(ROW($Q$7:$Q$39))+1,""),""),ROW()-ROW(A$41)+1)),"##0")," "),"")</f>
        <v/>
      </c>
      <c r="S41" s="0" t="str">
        <f aca="false" t="array" ref="S41:S41">IFERROR(CONCATENATE((INDEX($A$7:$A$39,SMALL(IF($T$7:$T$39&lt;&gt;"",IF($Q$7:$Q$39&lt;&gt;"",ROW($Q$7:$Q$39)-MIN(ROW($Q$7:$Q$39))+1,""),""),ROW()-ROW(A$41)+1))),),"")</f>
        <v/>
      </c>
      <c r="W41" s="0" t="str">
        <f aca="false" t="array" ref="W41:W41">IFERROR(CONCATENATE((INDEX($Z$7:$Z$39,SMALL(IF($Z$7:$Z$39&lt;&gt;"",IF($W$7:$W$39&lt;&gt;"",ROW($W$7:$W$39)-MIN(ROW($W$7:$W$39))+1,""),""),ROW()-ROW(A$41)+1)))," "),"")</f>
        <v/>
      </c>
      <c r="X41" s="0" t="str">
        <f aca="false" t="array" ref="X41:X41">IFERROR(CONCATENATE(TEXT(INDEX($W$7:$W$39,SMALL(IF($Z$7:$Z$39&lt;&gt;"",IF($W$7:$W$39&lt;&gt;"",ROW($W$7:$W$39)-MIN(ROW($W$7:$W$39))+1,""),""),ROW()-ROW(A$41)+1)),"##0")," "),"")</f>
        <v/>
      </c>
      <c r="Y41" s="0" t="str">
        <f aca="false" t="array" ref="Y41:Y41">IFERROR(CONCATENATE((INDEX($A$7:$A$39,SMALL(IF($Z$7:$Z$39&lt;&gt;"",IF($W$7:$W$39&lt;&gt;"",ROW($W$7:$W$39)-MIN(ROW($W$7:$W$39))+1,""),""),ROW()-ROW(A$41)+1))),),"")</f>
        <v/>
      </c>
      <c r="AC41" s="0" t="str">
        <f aca="false" t="array" ref="AC41:AC41">IFERROR(CONCATENATE((INDEX($AF$7:$AF$39,SMALL(IF($AF$7:$AF$39&lt;&gt;"",IF($AC$7:$AC$39&lt;&gt;"",ROW($AC$7:$AC$39)-MIN(ROW($AC$7:$AC$39))+1,""),""),ROW()-ROW(A$41)+1))),","),"")</f>
        <v/>
      </c>
      <c r="AD41" s="0" t="str">
        <f aca="false" t="array" ref="AD41:AD41">IFERROR(CONCATENATE(TEXT(INDEX($AC$7:$AC$39,SMALL(IF($AF$7:$AF$39&lt;&gt;"",IF($AC$7:$AC$39&lt;&gt;"",ROW($AC$7:$AC$39)-MIN(ROW($AC$7:$AC$39))+1,""),""),ROW()-ROW(A$41)+1)),"##0"),","),"")</f>
        <v/>
      </c>
      <c r="AE41" s="0" t="str">
        <f aca="false" t="array" ref="AE41:AE41">IFERROR(CONCATENATE((INDEX($A$7:$A$39,SMALL(IF($AF$7:$AF$39&lt;&gt;"",IF($AC$7:$AC$39&lt;&gt;"",ROW($AC$7:$AC$39)-MIN(ROW($AC$7:$AC$39))+1,""),""),ROW()-ROW(A$41)+1))),),"")</f>
        <v/>
      </c>
      <c r="AI41" s="0" t="str">
        <f aca="false" t="array" ref="AI41:AI41">IFERROR(CONCATENATE((INDEX($AL$7:$AL$39,SMALL(IF($AL$7:$AL$39&lt;&gt;"",IF($AI$7:$AI$39&lt;&gt;"",ROW($AI$7:$AI$39)-MIN(ROW($AI$7:$AI$39))+1,""),""),ROW()-ROW(A$41)+1)))," "),"")</f>
        <v/>
      </c>
      <c r="AJ41" s="0" t="str">
        <f aca="false" t="array" ref="AJ41:AJ41">IFERROR(CONCATENATE(TEXT(INDEX($AI$7:$AI$39,SMALL(IF($AL$7:$AL$39&lt;&gt;"",IF($AI$7:$AI$39&lt;&gt;"",ROW($AI$7:$AI$39)-MIN(ROW($AI$7:$AI$39))+1,""),""),ROW()-ROW(A$41)+1)),"##0")," "),"")</f>
        <v/>
      </c>
      <c r="AK41" s="0" t="str">
        <f aca="false" t="array" ref="AK41:AK41">IFERROR(CONCATENATE((INDEX($A$7:$A$39,SMALL(IF($AL$7:$AL$39&lt;&gt;"",IF($AI$7:$AI$39&lt;&gt;"",ROW($AI$7:$AI$39)-MIN(ROW($AI$7:$AI$39))+1,""),""),ROW()-ROW(A$41)+1))),),"")</f>
        <v/>
      </c>
    </row>
    <row r="42" customFormat="false" ht="15" hidden="false" customHeight="false" outlineLevel="0" collapsed="false">
      <c r="K42" s="0" t="str">
        <f aca="false" t="array" ref="K42:K42">IFERROR(CONCATENATE(TEXT(INDEX($K$7:$K$39,SMALL(IF($N$7:$N$39&lt;&gt;"",IF($K$7:$K$39&lt;&gt;"",ROW($K$7:$K$39)-MIN(ROW($K$7:$K$39))+1,""),""),ROW()-ROW(A$41)+1)),"##0"),","),"")</f>
        <v/>
      </c>
      <c r="L42" s="0" t="str">
        <f aca="false" t="array" ref="L42:L42">IFERROR(CONCATENATE((INDEX($N$7:$N$39,SMALL(IF($N$7:$N$39&lt;&gt;"",IF($K$7:$K$39&lt;&gt;"",ROW($K$7:$K$39)-MIN(ROW($K$7:$K$39))+1,""),""),ROW()-ROW(A$41)+1))),","),"")</f>
        <v/>
      </c>
      <c r="M42" s="0" t="str">
        <f aca="false" t="array" ref="M42:M42">IFERROR(CONCATENATE((INDEX($A$7:$A$39,SMALL(IF($N$7:$N$39&lt;&gt;"",IF($K$7:$K$39&lt;&gt;"",ROW($K$7:$K$39)-MIN(ROW($K$7:$K$39))+1,""),""),ROW()-ROW(A$41)+1))),),"")</f>
        <v/>
      </c>
      <c r="Q42" s="0" t="str">
        <f aca="false" t="array" ref="Q42:Q42">IFERROR(CONCATENATE((INDEX($T$7:$T$39,SMALL(IF($T$7:$T$39&lt;&gt;"",IF($Q$7:$Q$39&lt;&gt;"",ROW($Q$7:$Q$39)-MIN(ROW($Q$7:$Q$39))+1,""),""),ROW()-ROW(A$41)+1)))," "),"")</f>
        <v/>
      </c>
      <c r="R42" s="0" t="str">
        <f aca="false" t="array" ref="R42:R42">IFERROR(CONCATENATE(TEXT(INDEX($Q$7:$Q$39,SMALL(IF($T$7:$T$39&lt;&gt;"",IF($Q$7:$Q$39&lt;&gt;"",ROW($Q$7:$Q$39)-MIN(ROW($Q$7:$Q$39))+1,""),""),ROW()-ROW(A$41)+1)),"##0")," "),"")</f>
        <v/>
      </c>
      <c r="S42" s="0" t="str">
        <f aca="false" t="array" ref="S42:S42">IFERROR(CONCATENATE((INDEX($A$7:$A$39,SMALL(IF($T$7:$T$39&lt;&gt;"",IF($Q$7:$Q$39&lt;&gt;"",ROW($Q$7:$Q$39)-MIN(ROW($Q$7:$Q$39))+1,""),""),ROW()-ROW(A$41)+1))),),"")</f>
        <v/>
      </c>
      <c r="W42" s="0" t="str">
        <f aca="false" t="array" ref="W42:W42">IFERROR(CONCATENATE((INDEX($Z$7:$Z$39,SMALL(IF($Z$7:$Z$39&lt;&gt;"",IF($W$7:$W$39&lt;&gt;"",ROW($W$7:$W$39)-MIN(ROW($W$7:$W$39))+1,""),""),ROW()-ROW(A$41)+1)))," "),"")</f>
        <v/>
      </c>
      <c r="X42" s="0" t="str">
        <f aca="false" t="array" ref="X42:X42">IFERROR(CONCATENATE(TEXT(INDEX($W$7:$W$39,SMALL(IF($Z$7:$Z$39&lt;&gt;"",IF($W$7:$W$39&lt;&gt;"",ROW($W$7:$W$39)-MIN(ROW($W$7:$W$39))+1,""),""),ROW()-ROW(A$41)+1)),"##0")," "),"")</f>
        <v/>
      </c>
      <c r="Y42" s="0" t="str">
        <f aca="false" t="array" ref="Y42:Y42">IFERROR(CONCATENATE((INDEX($A$7:$A$39,SMALL(IF($Z$7:$Z$39&lt;&gt;"",IF($W$7:$W$39&lt;&gt;"",ROW($W$7:$W$39)-MIN(ROW($W$7:$W$39))+1,""),""),ROW()-ROW(A$41)+1))),),"")</f>
        <v/>
      </c>
      <c r="AC42" s="0" t="str">
        <f aca="false" t="array" ref="AC42:AC42">IFERROR(CONCATENATE((INDEX($AF$7:$AF$39,SMALL(IF($AF$7:$AF$39&lt;&gt;"",IF($AC$7:$AC$39&lt;&gt;"",ROW($AC$7:$AC$39)-MIN(ROW($AC$7:$AC$39))+1,""),""),ROW()-ROW(A$41)+1))),","),"")</f>
        <v/>
      </c>
      <c r="AD42" s="0" t="str">
        <f aca="false" t="array" ref="AD42:AD42">IFERROR(CONCATENATE(TEXT(INDEX($AC$7:$AC$39,SMALL(IF($AF$7:$AF$39&lt;&gt;"",IF($AC$7:$AC$39&lt;&gt;"",ROW($AC$7:$AC$39)-MIN(ROW($AC$7:$AC$39))+1,""),""),ROW()-ROW(A$41)+1)),"##0"),","),"")</f>
        <v/>
      </c>
      <c r="AE42" s="0" t="str">
        <f aca="false" t="array" ref="AE42:AE42">IFERROR(CONCATENATE((INDEX($A$7:$A$39,SMALL(IF($AF$7:$AF$39&lt;&gt;"",IF($AC$7:$AC$39&lt;&gt;"",ROW($AC$7:$AC$39)-MIN(ROW($AC$7:$AC$39))+1,""),""),ROW()-ROW(A$41)+1))),),"")</f>
        <v/>
      </c>
      <c r="AI42" s="0" t="str">
        <f aca="false" t="array" ref="AI42:AI42">IFERROR(CONCATENATE((INDEX($AL$7:$AL$39,SMALL(IF($AL$7:$AL$39&lt;&gt;"",IF($AI$7:$AI$39&lt;&gt;"",ROW($AI$7:$AI$39)-MIN(ROW($AI$7:$AI$39))+1,""),""),ROW()-ROW(A$41)+1)))," "),"")</f>
        <v/>
      </c>
      <c r="AJ42" s="0" t="str">
        <f aca="false" t="array" ref="AJ42:AJ42">IFERROR(CONCATENATE(TEXT(INDEX($AI$7:$AI$39,SMALL(IF($AL$7:$AL$39&lt;&gt;"",IF($AI$7:$AI$39&lt;&gt;"",ROW($AI$7:$AI$39)-MIN(ROW($AI$7:$AI$39))+1,""),""),ROW()-ROW(A$41)+1)),"##0")," "),"")</f>
        <v/>
      </c>
      <c r="AK42" s="0" t="str">
        <f aca="false" t="array" ref="AK42:AK42">IFERROR(CONCATENATE((INDEX($A$7:$A$39,SMALL(IF($AL$7:$AL$39&lt;&gt;"",IF($AI$7:$AI$39&lt;&gt;"",ROW($AI$7:$AI$39)-MIN(ROW($AI$7:$AI$39))+1,""),""),ROW()-ROW(A$41)+1))),),"")</f>
        <v/>
      </c>
    </row>
    <row r="43" customFormat="false" ht="15" hidden="false" customHeight="false" outlineLevel="0" collapsed="false">
      <c r="K43" s="0" t="str">
        <f aca="false" t="array" ref="K43:K43">IFERROR(CONCATENATE(TEXT(INDEX($K$7:$K$39,SMALL(IF($N$7:$N$39&lt;&gt;"",IF($K$7:$K$39&lt;&gt;"",ROW($K$7:$K$39)-MIN(ROW($K$7:$K$39))+1,""),""),ROW()-ROW(A$41)+1)),"##0"),","),"")</f>
        <v/>
      </c>
      <c r="L43" s="0" t="str">
        <f aca="false" t="array" ref="L43:L43">IFERROR(CONCATENATE((INDEX($N$7:$N$39,SMALL(IF($N$7:$N$39&lt;&gt;"",IF($K$7:$K$39&lt;&gt;"",ROW($K$7:$K$39)-MIN(ROW($K$7:$K$39))+1,""),""),ROW()-ROW(A$41)+1))),","),"")</f>
        <v/>
      </c>
      <c r="M43" s="0" t="str">
        <f aca="false" t="array" ref="M43:M43">IFERROR(CONCATENATE((INDEX($A$7:$A$39,SMALL(IF($N$7:$N$39&lt;&gt;"",IF($K$7:$K$39&lt;&gt;"",ROW($K$7:$K$39)-MIN(ROW($K$7:$K$39))+1,""),""),ROW()-ROW(A$41)+1))),),"")</f>
        <v/>
      </c>
      <c r="Q43" s="0" t="str">
        <f aca="false" t="array" ref="Q43:Q43">IFERROR(CONCATENATE((INDEX($T$7:$T$39,SMALL(IF($T$7:$T$39&lt;&gt;"",IF($Q$7:$Q$39&lt;&gt;"",ROW($Q$7:$Q$39)-MIN(ROW($Q$7:$Q$39))+1,""),""),ROW()-ROW(A$41)+1)))," "),"")</f>
        <v/>
      </c>
      <c r="R43" s="0" t="str">
        <f aca="false" t="array" ref="R43:R43">IFERROR(CONCATENATE(TEXT(INDEX($Q$7:$Q$39,SMALL(IF($T$7:$T$39&lt;&gt;"",IF($Q$7:$Q$39&lt;&gt;"",ROW($Q$7:$Q$39)-MIN(ROW($Q$7:$Q$39))+1,""),""),ROW()-ROW(A$41)+1)),"##0")," "),"")</f>
        <v/>
      </c>
      <c r="S43" s="0" t="str">
        <f aca="false" t="array" ref="S43:S43">IFERROR(CONCATENATE((INDEX($A$7:$A$39,SMALL(IF($T$7:$T$39&lt;&gt;"",IF($Q$7:$Q$39&lt;&gt;"",ROW($Q$7:$Q$39)-MIN(ROW($Q$7:$Q$39))+1,""),""),ROW()-ROW(A$41)+1))),),"")</f>
        <v/>
      </c>
      <c r="W43" s="0" t="str">
        <f aca="false" t="array" ref="W43:W43">IFERROR(CONCATENATE((INDEX($Z$7:$Z$39,SMALL(IF($Z$7:$Z$39&lt;&gt;"",IF($W$7:$W$39&lt;&gt;"",ROW($W$7:$W$39)-MIN(ROW($W$7:$W$39))+1,""),""),ROW()-ROW(A$41)+1)))," "),"")</f>
        <v/>
      </c>
      <c r="X43" s="0" t="str">
        <f aca="false" t="array" ref="X43:X43">IFERROR(CONCATENATE(TEXT(INDEX($W$7:$W$39,SMALL(IF($Z$7:$Z$39&lt;&gt;"",IF($W$7:$W$39&lt;&gt;"",ROW($W$7:$W$39)-MIN(ROW($W$7:$W$39))+1,""),""),ROW()-ROW(A$41)+1)),"##0")," "),"")</f>
        <v/>
      </c>
      <c r="Y43" s="0" t="str">
        <f aca="false" t="array" ref="Y43:Y43">IFERROR(CONCATENATE((INDEX($A$7:$A$39,SMALL(IF($Z$7:$Z$39&lt;&gt;"",IF($W$7:$W$39&lt;&gt;"",ROW($W$7:$W$39)-MIN(ROW($W$7:$W$39))+1,""),""),ROW()-ROW(A$41)+1))),),"")</f>
        <v/>
      </c>
      <c r="AC43" s="0" t="str">
        <f aca="false" t="array" ref="AC43:AC43">IFERROR(CONCATENATE((INDEX($AF$7:$AF$39,SMALL(IF($AF$7:$AF$39&lt;&gt;"",IF($AC$7:$AC$39&lt;&gt;"",ROW($AC$7:$AC$39)-MIN(ROW($AC$7:$AC$39))+1,""),""),ROW()-ROW(A$41)+1))),","),"")</f>
        <v/>
      </c>
      <c r="AD43" s="0" t="str">
        <f aca="false" t="array" ref="AD43:AD43">IFERROR(CONCATENATE(TEXT(INDEX($AC$7:$AC$39,SMALL(IF($AF$7:$AF$39&lt;&gt;"",IF($AC$7:$AC$39&lt;&gt;"",ROW($AC$7:$AC$39)-MIN(ROW($AC$7:$AC$39))+1,""),""),ROW()-ROW(A$41)+1)),"##0"),","),"")</f>
        <v/>
      </c>
      <c r="AE43" s="0" t="str">
        <f aca="false" t="array" ref="AE43:AE43">IFERROR(CONCATENATE((INDEX($A$7:$A$39,SMALL(IF($AF$7:$AF$39&lt;&gt;"",IF($AC$7:$AC$39&lt;&gt;"",ROW($AC$7:$AC$39)-MIN(ROW($AC$7:$AC$39))+1,""),""),ROW()-ROW(A$41)+1))),),"")</f>
        <v/>
      </c>
      <c r="AI43" s="0" t="str">
        <f aca="false" t="array" ref="AI43:AI43">IFERROR(CONCATENATE((INDEX($AL$7:$AL$39,SMALL(IF($AL$7:$AL$39&lt;&gt;"",IF($AI$7:$AI$39&lt;&gt;"",ROW($AI$7:$AI$39)-MIN(ROW($AI$7:$AI$39))+1,""),""),ROW()-ROW(A$41)+1)))," "),"")</f>
        <v/>
      </c>
      <c r="AJ43" s="0" t="str">
        <f aca="false" t="array" ref="AJ43:AJ43">IFERROR(CONCATENATE(TEXT(INDEX($AI$7:$AI$39,SMALL(IF($AL$7:$AL$39&lt;&gt;"",IF($AI$7:$AI$39&lt;&gt;"",ROW($AI$7:$AI$39)-MIN(ROW($AI$7:$AI$39))+1,""),""),ROW()-ROW(A$41)+1)),"##0")," "),"")</f>
        <v/>
      </c>
      <c r="AK43" s="0" t="str">
        <f aca="false" t="array" ref="AK43:AK43">IFERROR(CONCATENATE((INDEX($A$7:$A$39,SMALL(IF($AL$7:$AL$39&lt;&gt;"",IF($AI$7:$AI$39&lt;&gt;"",ROW($AI$7:$AI$39)-MIN(ROW($AI$7:$AI$39))+1,""),""),ROW()-ROW(A$41)+1))),),"")</f>
        <v/>
      </c>
    </row>
    <row r="44" customFormat="false" ht="15" hidden="false" customHeight="false" outlineLevel="0" collapsed="false">
      <c r="K44" s="0" t="str">
        <f aca="false" t="array" ref="K44:K44">IFERROR(CONCATENATE(TEXT(INDEX($K$7:$K$39,SMALL(IF($N$7:$N$39&lt;&gt;"",IF($K$7:$K$39&lt;&gt;"",ROW($K$7:$K$39)-MIN(ROW($K$7:$K$39))+1,""),""),ROW()-ROW(A$41)+1)),"##0"),","),"")</f>
        <v/>
      </c>
      <c r="L44" s="0" t="str">
        <f aca="false" t="array" ref="L44:L44">IFERROR(CONCATENATE((INDEX($N$7:$N$39,SMALL(IF($N$7:$N$39&lt;&gt;"",IF($K$7:$K$39&lt;&gt;"",ROW($K$7:$K$39)-MIN(ROW($K$7:$K$39))+1,""),""),ROW()-ROW(A$41)+1))),","),"")</f>
        <v/>
      </c>
      <c r="M44" s="0" t="str">
        <f aca="false" t="array" ref="M44:M44">IFERROR(CONCATENATE((INDEX($A$7:$A$39,SMALL(IF($N$7:$N$39&lt;&gt;"",IF($K$7:$K$39&lt;&gt;"",ROW($K$7:$K$39)-MIN(ROW($K$7:$K$39))+1,""),""),ROW()-ROW(A$41)+1))),),"")</f>
        <v/>
      </c>
      <c r="Q44" s="0" t="str">
        <f aca="false" t="array" ref="Q44:Q44">IFERROR(CONCATENATE((INDEX($T$7:$T$39,SMALL(IF($T$7:$T$39&lt;&gt;"",IF($Q$7:$Q$39&lt;&gt;"",ROW($Q$7:$Q$39)-MIN(ROW($Q$7:$Q$39))+1,""),""),ROW()-ROW(A$41)+1)))," "),"")</f>
        <v/>
      </c>
      <c r="R44" s="0" t="str">
        <f aca="false" t="array" ref="R44:R44">IFERROR(CONCATENATE(TEXT(INDEX($Q$7:$Q$39,SMALL(IF($T$7:$T$39&lt;&gt;"",IF($Q$7:$Q$39&lt;&gt;"",ROW($Q$7:$Q$39)-MIN(ROW($Q$7:$Q$39))+1,""),""),ROW()-ROW(A$41)+1)),"##0")," "),"")</f>
        <v/>
      </c>
      <c r="S44" s="0" t="str">
        <f aca="false" t="array" ref="S44:S44">IFERROR(CONCATENATE((INDEX($A$7:$A$39,SMALL(IF($T$7:$T$39&lt;&gt;"",IF($Q$7:$Q$39&lt;&gt;"",ROW($Q$7:$Q$39)-MIN(ROW($Q$7:$Q$39))+1,""),""),ROW()-ROW(A$41)+1))),),"")</f>
        <v/>
      </c>
      <c r="W44" s="0" t="str">
        <f aca="false" t="array" ref="W44:W44">IFERROR(CONCATENATE((INDEX($Z$7:$Z$39,SMALL(IF($Z$7:$Z$39&lt;&gt;"",IF($W$7:$W$39&lt;&gt;"",ROW($W$7:$W$39)-MIN(ROW($W$7:$W$39))+1,""),""),ROW()-ROW(A$41)+1)))," "),"")</f>
        <v/>
      </c>
      <c r="X44" s="0" t="str">
        <f aca="false" t="array" ref="X44:X44">IFERROR(CONCATENATE(TEXT(INDEX($W$7:$W$39,SMALL(IF($Z$7:$Z$39&lt;&gt;"",IF($W$7:$W$39&lt;&gt;"",ROW($W$7:$W$39)-MIN(ROW($W$7:$W$39))+1,""),""),ROW()-ROW(A$41)+1)),"##0")," "),"")</f>
        <v/>
      </c>
      <c r="Y44" s="0" t="str">
        <f aca="false" t="array" ref="Y44:Y44">IFERROR(CONCATENATE((INDEX($A$7:$A$39,SMALL(IF($Z$7:$Z$39&lt;&gt;"",IF($W$7:$W$39&lt;&gt;"",ROW($W$7:$W$39)-MIN(ROW($W$7:$W$39))+1,""),""),ROW()-ROW(A$41)+1))),),"")</f>
        <v/>
      </c>
      <c r="AC44" s="0" t="str">
        <f aca="false" t="array" ref="AC44:AC44">IFERROR(CONCATENATE((INDEX($AF$7:$AF$39,SMALL(IF($AF$7:$AF$39&lt;&gt;"",IF($AC$7:$AC$39&lt;&gt;"",ROW($AC$7:$AC$39)-MIN(ROW($AC$7:$AC$39))+1,""),""),ROW()-ROW(A$41)+1))),","),"")</f>
        <v/>
      </c>
      <c r="AD44" s="0" t="str">
        <f aca="false" t="array" ref="AD44:AD44">IFERROR(CONCATENATE(TEXT(INDEX($AC$7:$AC$39,SMALL(IF($AF$7:$AF$39&lt;&gt;"",IF($AC$7:$AC$39&lt;&gt;"",ROW($AC$7:$AC$39)-MIN(ROW($AC$7:$AC$39))+1,""),""),ROW()-ROW(A$41)+1)),"##0"),","),"")</f>
        <v/>
      </c>
      <c r="AE44" s="0" t="str">
        <f aca="false" t="array" ref="AE44:AE44">IFERROR(CONCATENATE((INDEX($A$7:$A$39,SMALL(IF($AF$7:$AF$39&lt;&gt;"",IF($AC$7:$AC$39&lt;&gt;"",ROW($AC$7:$AC$39)-MIN(ROW($AC$7:$AC$39))+1,""),""),ROW()-ROW(A$41)+1))),),"")</f>
        <v/>
      </c>
      <c r="AI44" s="0" t="str">
        <f aca="false" t="array" ref="AI44:AI44">IFERROR(CONCATENATE((INDEX($AL$7:$AL$39,SMALL(IF($AL$7:$AL$39&lt;&gt;"",IF($AI$7:$AI$39&lt;&gt;"",ROW($AI$7:$AI$39)-MIN(ROW($AI$7:$AI$39))+1,""),""),ROW()-ROW(A$41)+1)))," "),"")</f>
        <v/>
      </c>
      <c r="AJ44" s="0" t="str">
        <f aca="false" t="array" ref="AJ44:AJ44">IFERROR(CONCATENATE(TEXT(INDEX($AI$7:$AI$39,SMALL(IF($AL$7:$AL$39&lt;&gt;"",IF($AI$7:$AI$39&lt;&gt;"",ROW($AI$7:$AI$39)-MIN(ROW($AI$7:$AI$39))+1,""),""),ROW()-ROW(A$41)+1)),"##0")," "),"")</f>
        <v/>
      </c>
      <c r="AK44" s="0" t="str">
        <f aca="false" t="array" ref="AK44:AK44">IFERROR(CONCATENATE((INDEX($A$7:$A$39,SMALL(IF($AL$7:$AL$39&lt;&gt;"",IF($AI$7:$AI$39&lt;&gt;"",ROW($AI$7:$AI$39)-MIN(ROW($AI$7:$AI$39))+1,""),""),ROW()-ROW(A$41)+1))),),"")</f>
        <v/>
      </c>
    </row>
    <row r="45" customFormat="false" ht="15" hidden="false" customHeight="false" outlineLevel="0" collapsed="false">
      <c r="K45" s="0" t="str">
        <f aca="false" t="array" ref="K45:K45">IFERROR(CONCATENATE(TEXT(INDEX($K$7:$K$39,SMALL(IF($N$7:$N$39&lt;&gt;"",IF($K$7:$K$39&lt;&gt;"",ROW($K$7:$K$39)-MIN(ROW($K$7:$K$39))+1,""),""),ROW()-ROW(A$41)+1)),"##0"),","),"")</f>
        <v/>
      </c>
      <c r="L45" s="0" t="str">
        <f aca="false" t="array" ref="L45:L45">IFERROR(CONCATENATE((INDEX($N$7:$N$39,SMALL(IF($N$7:$N$39&lt;&gt;"",IF($K$7:$K$39&lt;&gt;"",ROW($K$7:$K$39)-MIN(ROW($K$7:$K$39))+1,""),""),ROW()-ROW(A$41)+1))),","),"")</f>
        <v/>
      </c>
      <c r="M45" s="0" t="str">
        <f aca="false" t="array" ref="M45:M45">IFERROR(CONCATENATE((INDEX($A$7:$A$39,SMALL(IF($N$7:$N$39&lt;&gt;"",IF($K$7:$K$39&lt;&gt;"",ROW($K$7:$K$39)-MIN(ROW($K$7:$K$39))+1,""),""),ROW()-ROW(A$41)+1))),),"")</f>
        <v/>
      </c>
      <c r="Q45" s="0" t="str">
        <f aca="false" t="array" ref="Q45:Q45">IFERROR(CONCATENATE((INDEX($T$7:$T$39,SMALL(IF($T$7:$T$39&lt;&gt;"",IF($Q$7:$Q$39&lt;&gt;"",ROW($Q$7:$Q$39)-MIN(ROW($Q$7:$Q$39))+1,""),""),ROW()-ROW(A$41)+1)))," "),"")</f>
        <v/>
      </c>
      <c r="R45" s="0" t="str">
        <f aca="false" t="array" ref="R45:R45">IFERROR(CONCATENATE(TEXT(INDEX($Q$7:$Q$39,SMALL(IF($T$7:$T$39&lt;&gt;"",IF($Q$7:$Q$39&lt;&gt;"",ROW($Q$7:$Q$39)-MIN(ROW($Q$7:$Q$39))+1,""),""),ROW()-ROW(A$41)+1)),"##0")," "),"")</f>
        <v/>
      </c>
      <c r="S45" s="0" t="str">
        <f aca="false" t="array" ref="S45:S45">IFERROR(CONCATENATE((INDEX($A$7:$A$39,SMALL(IF($T$7:$T$39&lt;&gt;"",IF($Q$7:$Q$39&lt;&gt;"",ROW($Q$7:$Q$39)-MIN(ROW($Q$7:$Q$39))+1,""),""),ROW()-ROW(A$41)+1))),),"")</f>
        <v/>
      </c>
      <c r="W45" s="0" t="str">
        <f aca="false" t="array" ref="W45:W45">IFERROR(CONCATENATE((INDEX($Z$7:$Z$39,SMALL(IF($Z$7:$Z$39&lt;&gt;"",IF($W$7:$W$39&lt;&gt;"",ROW($W$7:$W$39)-MIN(ROW($W$7:$W$39))+1,""),""),ROW()-ROW(A$41)+1)))," "),"")</f>
        <v/>
      </c>
      <c r="X45" s="0" t="str">
        <f aca="false" t="array" ref="X45:X45">IFERROR(CONCATENATE(TEXT(INDEX($W$7:$W$39,SMALL(IF($Z$7:$Z$39&lt;&gt;"",IF($W$7:$W$39&lt;&gt;"",ROW($W$7:$W$39)-MIN(ROW($W$7:$W$39))+1,""),""),ROW()-ROW(A$41)+1)),"##0")," "),"")</f>
        <v/>
      </c>
      <c r="Y45" s="0" t="str">
        <f aca="false" t="array" ref="Y45:Y45">IFERROR(CONCATENATE((INDEX($A$7:$A$39,SMALL(IF($Z$7:$Z$39&lt;&gt;"",IF($W$7:$W$39&lt;&gt;"",ROW($W$7:$W$39)-MIN(ROW($W$7:$W$39))+1,""),""),ROW()-ROW(A$41)+1))),),"")</f>
        <v/>
      </c>
      <c r="AC45" s="0" t="str">
        <f aca="false" t="array" ref="AC45:AC45">IFERROR(CONCATENATE((INDEX($AF$7:$AF$39,SMALL(IF($AF$7:$AF$39&lt;&gt;"",IF($AC$7:$AC$39&lt;&gt;"",ROW($AC$7:$AC$39)-MIN(ROW($AC$7:$AC$39))+1,""),""),ROW()-ROW(A$41)+1))),","),"")</f>
        <v/>
      </c>
      <c r="AD45" s="0" t="str">
        <f aca="false" t="array" ref="AD45:AD45">IFERROR(CONCATENATE(TEXT(INDEX($AC$7:$AC$39,SMALL(IF($AF$7:$AF$39&lt;&gt;"",IF($AC$7:$AC$39&lt;&gt;"",ROW($AC$7:$AC$39)-MIN(ROW($AC$7:$AC$39))+1,""),""),ROW()-ROW(A$41)+1)),"##0"),","),"")</f>
        <v/>
      </c>
      <c r="AE45" s="0" t="str">
        <f aca="false" t="array" ref="AE45:AE45">IFERROR(CONCATENATE((INDEX($A$7:$A$39,SMALL(IF($AF$7:$AF$39&lt;&gt;"",IF($AC$7:$AC$39&lt;&gt;"",ROW($AC$7:$AC$39)-MIN(ROW($AC$7:$AC$39))+1,""),""),ROW()-ROW(A$41)+1))),),"")</f>
        <v/>
      </c>
      <c r="AI45" s="0" t="str">
        <f aca="false" t="array" ref="AI45:AI45">IFERROR(CONCATENATE((INDEX($AL$7:$AL$39,SMALL(IF($AL$7:$AL$39&lt;&gt;"",IF($AI$7:$AI$39&lt;&gt;"",ROW($AI$7:$AI$39)-MIN(ROW($AI$7:$AI$39))+1,""),""),ROW()-ROW(A$41)+1)))," "),"")</f>
        <v/>
      </c>
      <c r="AJ45" s="0" t="str">
        <f aca="false" t="array" ref="AJ45:AJ45">IFERROR(CONCATENATE(TEXT(INDEX($AI$7:$AI$39,SMALL(IF($AL$7:$AL$39&lt;&gt;"",IF($AI$7:$AI$39&lt;&gt;"",ROW($AI$7:$AI$39)-MIN(ROW($AI$7:$AI$39))+1,""),""),ROW()-ROW(A$41)+1)),"##0")," "),"")</f>
        <v/>
      </c>
      <c r="AK45" s="0" t="str">
        <f aca="false" t="array" ref="AK45:AK45">IFERROR(CONCATENATE((INDEX($A$7:$A$39,SMALL(IF($AL$7:$AL$39&lt;&gt;"",IF($AI$7:$AI$39&lt;&gt;"",ROW($AI$7:$AI$39)-MIN(ROW($AI$7:$AI$39))+1,""),""),ROW()-ROW(A$41)+1))),),"")</f>
        <v/>
      </c>
    </row>
    <row r="46" customFormat="false" ht="15" hidden="false" customHeight="false" outlineLevel="0" collapsed="false">
      <c r="K46" s="0" t="str">
        <f aca="false" t="array" ref="K46:K46">IFERROR(CONCATENATE(TEXT(INDEX($K$7:$K$39,SMALL(IF($N$7:$N$39&lt;&gt;"",IF($K$7:$K$39&lt;&gt;"",ROW($K$7:$K$39)-MIN(ROW($K$7:$K$39))+1,""),""),ROW()-ROW(A$41)+1)),"##0"),","),"")</f>
        <v/>
      </c>
      <c r="L46" s="0" t="str">
        <f aca="false" t="array" ref="L46:L46">IFERROR(CONCATENATE((INDEX($N$7:$N$39,SMALL(IF($N$7:$N$39&lt;&gt;"",IF($K$7:$K$39&lt;&gt;"",ROW($K$7:$K$39)-MIN(ROW($K$7:$K$39))+1,""),""),ROW()-ROW(A$41)+1))),","),"")</f>
        <v/>
      </c>
      <c r="M46" s="0" t="str">
        <f aca="false" t="array" ref="M46:M46">IFERROR(CONCATENATE((INDEX($A$7:$A$39,SMALL(IF($N$7:$N$39&lt;&gt;"",IF($K$7:$K$39&lt;&gt;"",ROW($K$7:$K$39)-MIN(ROW($K$7:$K$39))+1,""),""),ROW()-ROW(A$41)+1))),),"")</f>
        <v/>
      </c>
      <c r="Q46" s="0" t="str">
        <f aca="false" t="array" ref="Q46:Q46">IFERROR(CONCATENATE((INDEX($T$7:$T$39,SMALL(IF($T$7:$T$39&lt;&gt;"",IF($Q$7:$Q$39&lt;&gt;"",ROW($Q$7:$Q$39)-MIN(ROW($Q$7:$Q$39))+1,""),""),ROW()-ROW(A$41)+1)))," "),"")</f>
        <v/>
      </c>
      <c r="R46" s="0" t="str">
        <f aca="false" t="array" ref="R46:R46">IFERROR(CONCATENATE(TEXT(INDEX($Q$7:$Q$39,SMALL(IF($T$7:$T$39&lt;&gt;"",IF($Q$7:$Q$39&lt;&gt;"",ROW($Q$7:$Q$39)-MIN(ROW($Q$7:$Q$39))+1,""),""),ROW()-ROW(A$41)+1)),"##0")," "),"")</f>
        <v/>
      </c>
      <c r="S46" s="0" t="str">
        <f aca="false" t="array" ref="S46:S46">IFERROR(CONCATENATE((INDEX($A$7:$A$39,SMALL(IF($T$7:$T$39&lt;&gt;"",IF($Q$7:$Q$39&lt;&gt;"",ROW($Q$7:$Q$39)-MIN(ROW($Q$7:$Q$39))+1,""),""),ROW()-ROW(A$41)+1))),),"")</f>
        <v/>
      </c>
      <c r="W46" s="0" t="str">
        <f aca="false" t="array" ref="W46:W46">IFERROR(CONCATENATE((INDEX($Z$7:$Z$39,SMALL(IF($Z$7:$Z$39&lt;&gt;"",IF($W$7:$W$39&lt;&gt;"",ROW($W$7:$W$39)-MIN(ROW($W$7:$W$39))+1,""),""),ROW()-ROW(A$41)+1)))," "),"")</f>
        <v/>
      </c>
      <c r="X46" s="0" t="str">
        <f aca="false" t="array" ref="X46:X46">IFERROR(CONCATENATE(TEXT(INDEX($W$7:$W$39,SMALL(IF($Z$7:$Z$39&lt;&gt;"",IF($W$7:$W$39&lt;&gt;"",ROW($W$7:$W$39)-MIN(ROW($W$7:$W$39))+1,""),""),ROW()-ROW(A$41)+1)),"##0")," "),"")</f>
        <v/>
      </c>
      <c r="Y46" s="0" t="str">
        <f aca="false" t="array" ref="Y46:Y46">IFERROR(CONCATENATE((INDEX($A$7:$A$39,SMALL(IF($Z$7:$Z$39&lt;&gt;"",IF($W$7:$W$39&lt;&gt;"",ROW($W$7:$W$39)-MIN(ROW($W$7:$W$39))+1,""),""),ROW()-ROW(A$41)+1))),),"")</f>
        <v/>
      </c>
      <c r="AC46" s="0" t="str">
        <f aca="false" t="array" ref="AC46:AC46">IFERROR(CONCATENATE((INDEX($AF$7:$AF$39,SMALL(IF($AF$7:$AF$39&lt;&gt;"",IF($AC$7:$AC$39&lt;&gt;"",ROW($AC$7:$AC$39)-MIN(ROW($AC$7:$AC$39))+1,""),""),ROW()-ROW(A$41)+1))),","),"")</f>
        <v/>
      </c>
      <c r="AD46" s="0" t="str">
        <f aca="false" t="array" ref="AD46:AD46">IFERROR(CONCATENATE(TEXT(INDEX($AC$7:$AC$39,SMALL(IF($AF$7:$AF$39&lt;&gt;"",IF($AC$7:$AC$39&lt;&gt;"",ROW($AC$7:$AC$39)-MIN(ROW($AC$7:$AC$39))+1,""),""),ROW()-ROW(A$41)+1)),"##0"),","),"")</f>
        <v/>
      </c>
      <c r="AE46" s="0" t="str">
        <f aca="false" t="array" ref="AE46:AE46">IFERROR(CONCATENATE((INDEX($A$7:$A$39,SMALL(IF($AF$7:$AF$39&lt;&gt;"",IF($AC$7:$AC$39&lt;&gt;"",ROW($AC$7:$AC$39)-MIN(ROW($AC$7:$AC$39))+1,""),""),ROW()-ROW(A$41)+1))),),"")</f>
        <v/>
      </c>
      <c r="AI46" s="0" t="str">
        <f aca="false" t="array" ref="AI46:AI46">IFERROR(CONCATENATE((INDEX($AL$7:$AL$39,SMALL(IF($AL$7:$AL$39&lt;&gt;"",IF($AI$7:$AI$39&lt;&gt;"",ROW($AI$7:$AI$39)-MIN(ROW($AI$7:$AI$39))+1,""),""),ROW()-ROW(A$41)+1)))," "),"")</f>
        <v/>
      </c>
      <c r="AJ46" s="0" t="str">
        <f aca="false" t="array" ref="AJ46:AJ46">IFERROR(CONCATENATE(TEXT(INDEX($AI$7:$AI$39,SMALL(IF($AL$7:$AL$39&lt;&gt;"",IF($AI$7:$AI$39&lt;&gt;"",ROW($AI$7:$AI$39)-MIN(ROW($AI$7:$AI$39))+1,""),""),ROW()-ROW(A$41)+1)),"##0")," "),"")</f>
        <v/>
      </c>
      <c r="AK46" s="0" t="str">
        <f aca="false" t="array" ref="AK46:AK46">IFERROR(CONCATENATE((INDEX($A$7:$A$39,SMALL(IF($AL$7:$AL$39&lt;&gt;"",IF($AI$7:$AI$39&lt;&gt;"",ROW($AI$7:$AI$39)-MIN(ROW($AI$7:$AI$39))+1,""),""),ROW()-ROW(A$41)+1))),),"")</f>
        <v/>
      </c>
    </row>
    <row r="47" customFormat="false" ht="15" hidden="false" customHeight="false" outlineLevel="0" collapsed="false">
      <c r="K47" s="0" t="str">
        <f aca="false" t="array" ref="K47:K47">IFERROR(CONCATENATE(TEXT(INDEX($K$7:$K$39,SMALL(IF($N$7:$N$39&lt;&gt;"",IF($K$7:$K$39&lt;&gt;"",ROW($K$7:$K$39)-MIN(ROW($K$7:$K$39))+1,""),""),ROW()-ROW(A$41)+1)),"##0"),","),"")</f>
        <v/>
      </c>
      <c r="L47" s="0" t="str">
        <f aca="false" t="array" ref="L47:L47">IFERROR(CONCATENATE((INDEX($N$7:$N$39,SMALL(IF($N$7:$N$39&lt;&gt;"",IF($K$7:$K$39&lt;&gt;"",ROW($K$7:$K$39)-MIN(ROW($K$7:$K$39))+1,""),""),ROW()-ROW(A$41)+1))),","),"")</f>
        <v/>
      </c>
      <c r="M47" s="0" t="str">
        <f aca="false" t="array" ref="M47:M47">IFERROR(CONCATENATE((INDEX($A$7:$A$39,SMALL(IF($N$7:$N$39&lt;&gt;"",IF($K$7:$K$39&lt;&gt;"",ROW($K$7:$K$39)-MIN(ROW($K$7:$K$39))+1,""),""),ROW()-ROW(A$41)+1))),),"")</f>
        <v/>
      </c>
      <c r="Q47" s="0" t="str">
        <f aca="false" t="array" ref="Q47:Q47">IFERROR(CONCATENATE((INDEX($T$7:$T$39,SMALL(IF($T$7:$T$39&lt;&gt;"",IF($Q$7:$Q$39&lt;&gt;"",ROW($Q$7:$Q$39)-MIN(ROW($Q$7:$Q$39))+1,""),""),ROW()-ROW(A$41)+1)))," "),"")</f>
        <v/>
      </c>
      <c r="R47" s="0" t="str">
        <f aca="false" t="array" ref="R47:R47">IFERROR(CONCATENATE(TEXT(INDEX($Q$7:$Q$39,SMALL(IF($T$7:$T$39&lt;&gt;"",IF($Q$7:$Q$39&lt;&gt;"",ROW($Q$7:$Q$39)-MIN(ROW($Q$7:$Q$39))+1,""),""),ROW()-ROW(A$41)+1)),"##0")," "),"")</f>
        <v/>
      </c>
      <c r="S47" s="0" t="str">
        <f aca="false" t="array" ref="S47:S47">IFERROR(CONCATENATE((INDEX($A$7:$A$39,SMALL(IF($T$7:$T$39&lt;&gt;"",IF($Q$7:$Q$39&lt;&gt;"",ROW($Q$7:$Q$39)-MIN(ROW($Q$7:$Q$39))+1,""),""),ROW()-ROW(A$41)+1))),),"")</f>
        <v/>
      </c>
      <c r="W47" s="0" t="str">
        <f aca="false" t="array" ref="W47:W47">IFERROR(CONCATENATE((INDEX($Z$7:$Z$39,SMALL(IF($Z$7:$Z$39&lt;&gt;"",IF($W$7:$W$39&lt;&gt;"",ROW($W$7:$W$39)-MIN(ROW($W$7:$W$39))+1,""),""),ROW()-ROW(A$41)+1)))," "),"")</f>
        <v/>
      </c>
      <c r="X47" s="0" t="str">
        <f aca="false" t="array" ref="X47:X47">IFERROR(CONCATENATE(TEXT(INDEX($W$7:$W$39,SMALL(IF($Z$7:$Z$39&lt;&gt;"",IF($W$7:$W$39&lt;&gt;"",ROW($W$7:$W$39)-MIN(ROW($W$7:$W$39))+1,""),""),ROW()-ROW(A$41)+1)),"##0")," "),"")</f>
        <v/>
      </c>
      <c r="Y47" s="0" t="str">
        <f aca="false" t="array" ref="Y47:Y47">IFERROR(CONCATENATE((INDEX($A$7:$A$39,SMALL(IF($Z$7:$Z$39&lt;&gt;"",IF($W$7:$W$39&lt;&gt;"",ROW($W$7:$W$39)-MIN(ROW($W$7:$W$39))+1,""),""),ROW()-ROW(A$41)+1))),),"")</f>
        <v/>
      </c>
      <c r="AC47" s="0" t="str">
        <f aca="false" t="array" ref="AC47:AC47">IFERROR(CONCATENATE((INDEX($AF$7:$AF$39,SMALL(IF($AF$7:$AF$39&lt;&gt;"",IF($AC$7:$AC$39&lt;&gt;"",ROW($AC$7:$AC$39)-MIN(ROW($AC$7:$AC$39))+1,""),""),ROW()-ROW(A$41)+1))),","),"")</f>
        <v/>
      </c>
      <c r="AD47" s="0" t="str">
        <f aca="false" t="array" ref="AD47:AD47">IFERROR(CONCATENATE(TEXT(INDEX($AC$7:$AC$39,SMALL(IF($AF$7:$AF$39&lt;&gt;"",IF($AC$7:$AC$39&lt;&gt;"",ROW($AC$7:$AC$39)-MIN(ROW($AC$7:$AC$39))+1,""),""),ROW()-ROW(A$41)+1)),"##0"),","),"")</f>
        <v/>
      </c>
      <c r="AE47" s="0" t="str">
        <f aca="false" t="array" ref="AE47:AE47">IFERROR(CONCATENATE((INDEX($A$7:$A$39,SMALL(IF($AF$7:$AF$39&lt;&gt;"",IF($AC$7:$AC$39&lt;&gt;"",ROW($AC$7:$AC$39)-MIN(ROW($AC$7:$AC$39))+1,""),""),ROW()-ROW(A$41)+1))),),"")</f>
        <v/>
      </c>
      <c r="AI47" s="0" t="str">
        <f aca="false" t="array" ref="AI47:AI47">IFERROR(CONCATENATE((INDEX($AL$7:$AL$39,SMALL(IF($AL$7:$AL$39&lt;&gt;"",IF($AI$7:$AI$39&lt;&gt;"",ROW($AI$7:$AI$39)-MIN(ROW($AI$7:$AI$39))+1,""),""),ROW()-ROW(A$41)+1)))," "),"")</f>
        <v/>
      </c>
      <c r="AJ47" s="0" t="str">
        <f aca="false" t="array" ref="AJ47:AJ47">IFERROR(CONCATENATE(TEXT(INDEX($AI$7:$AI$39,SMALL(IF($AL$7:$AL$39&lt;&gt;"",IF($AI$7:$AI$39&lt;&gt;"",ROW($AI$7:$AI$39)-MIN(ROW($AI$7:$AI$39))+1,""),""),ROW()-ROW(A$41)+1)),"##0")," "),"")</f>
        <v/>
      </c>
      <c r="AK47" s="0" t="str">
        <f aca="false" t="array" ref="AK47:AK47">IFERROR(CONCATENATE((INDEX($A$7:$A$39,SMALL(IF($AL$7:$AL$39&lt;&gt;"",IF($AI$7:$AI$39&lt;&gt;"",ROW($AI$7:$AI$39)-MIN(ROW($AI$7:$AI$39))+1,""),""),ROW()-ROW(A$41)+1))),),"")</f>
        <v/>
      </c>
    </row>
    <row r="48" customFormat="false" ht="15" hidden="false" customHeight="false" outlineLevel="0" collapsed="false">
      <c r="K48" s="0" t="str">
        <f aca="false" t="array" ref="K48:K48">IFERROR(CONCATENATE(TEXT(INDEX($K$7:$K$39,SMALL(IF($N$7:$N$39&lt;&gt;"",IF($K$7:$K$39&lt;&gt;"",ROW($K$7:$K$39)-MIN(ROW($K$7:$K$39))+1,""),""),ROW()-ROW(A$41)+1)),"##0"),","),"")</f>
        <v/>
      </c>
      <c r="L48" s="0" t="str">
        <f aca="false" t="array" ref="L48:L48">IFERROR(CONCATENATE((INDEX($N$7:$N$39,SMALL(IF($N$7:$N$39&lt;&gt;"",IF($K$7:$K$39&lt;&gt;"",ROW($K$7:$K$39)-MIN(ROW($K$7:$K$39))+1,""),""),ROW()-ROW(A$41)+1))),","),"")</f>
        <v/>
      </c>
      <c r="M48" s="0" t="str">
        <f aca="false" t="array" ref="M48:M48">IFERROR(CONCATENATE((INDEX($A$7:$A$39,SMALL(IF($N$7:$N$39&lt;&gt;"",IF($K$7:$K$39&lt;&gt;"",ROW($K$7:$K$39)-MIN(ROW($K$7:$K$39))+1,""),""),ROW()-ROW(A$41)+1))),),"")</f>
        <v/>
      </c>
      <c r="Q48" s="0" t="str">
        <f aca="false" t="array" ref="Q48:Q48">IFERROR(CONCATENATE((INDEX($T$7:$T$39,SMALL(IF($T$7:$T$39&lt;&gt;"",IF($Q$7:$Q$39&lt;&gt;"",ROW($Q$7:$Q$39)-MIN(ROW($Q$7:$Q$39))+1,""),""),ROW()-ROW(A$41)+1)))," "),"")</f>
        <v/>
      </c>
      <c r="R48" s="0" t="str">
        <f aca="false" t="array" ref="R48:R48">IFERROR(CONCATENATE(TEXT(INDEX($Q$7:$Q$39,SMALL(IF($T$7:$T$39&lt;&gt;"",IF($Q$7:$Q$39&lt;&gt;"",ROW($Q$7:$Q$39)-MIN(ROW($Q$7:$Q$39))+1,""),""),ROW()-ROW(A$41)+1)),"##0")," "),"")</f>
        <v/>
      </c>
      <c r="S48" s="0" t="str">
        <f aca="false" t="array" ref="S48:S48">IFERROR(CONCATENATE((INDEX($A$7:$A$39,SMALL(IF($T$7:$T$39&lt;&gt;"",IF($Q$7:$Q$39&lt;&gt;"",ROW($Q$7:$Q$39)-MIN(ROW($Q$7:$Q$39))+1,""),""),ROW()-ROW(A$41)+1))),),"")</f>
        <v/>
      </c>
      <c r="W48" s="0" t="str">
        <f aca="false" t="array" ref="W48:W48">IFERROR(CONCATENATE((INDEX($Z$7:$Z$39,SMALL(IF($Z$7:$Z$39&lt;&gt;"",IF($W$7:$W$39&lt;&gt;"",ROW($W$7:$W$39)-MIN(ROW($W$7:$W$39))+1,""),""),ROW()-ROW(A$41)+1)))," "),"")</f>
        <v/>
      </c>
      <c r="X48" s="0" t="str">
        <f aca="false" t="array" ref="X48:X48">IFERROR(CONCATENATE(TEXT(INDEX($W$7:$W$39,SMALL(IF($Z$7:$Z$39&lt;&gt;"",IF($W$7:$W$39&lt;&gt;"",ROW($W$7:$W$39)-MIN(ROW($W$7:$W$39))+1,""),""),ROW()-ROW(A$41)+1)),"##0")," "),"")</f>
        <v/>
      </c>
      <c r="Y48" s="0" t="str">
        <f aca="false" t="array" ref="Y48:Y48">IFERROR(CONCATENATE((INDEX($A$7:$A$39,SMALL(IF($Z$7:$Z$39&lt;&gt;"",IF($W$7:$W$39&lt;&gt;"",ROW($W$7:$W$39)-MIN(ROW($W$7:$W$39))+1,""),""),ROW()-ROW(A$41)+1))),),"")</f>
        <v/>
      </c>
      <c r="AC48" s="0" t="str">
        <f aca="false" t="array" ref="AC48:AC48">IFERROR(CONCATENATE((INDEX($AF$7:$AF$39,SMALL(IF($AF$7:$AF$39&lt;&gt;"",IF($AC$7:$AC$39&lt;&gt;"",ROW($AC$7:$AC$39)-MIN(ROW($AC$7:$AC$39))+1,""),""),ROW()-ROW(A$41)+1))),","),"")</f>
        <v/>
      </c>
      <c r="AD48" s="0" t="str">
        <f aca="false" t="array" ref="AD48:AD48">IFERROR(CONCATENATE(TEXT(INDEX($AC$7:$AC$39,SMALL(IF($AF$7:$AF$39&lt;&gt;"",IF($AC$7:$AC$39&lt;&gt;"",ROW($AC$7:$AC$39)-MIN(ROW($AC$7:$AC$39))+1,""),""),ROW()-ROW(A$41)+1)),"##0"),","),"")</f>
        <v/>
      </c>
      <c r="AE48" s="0" t="str">
        <f aca="false" t="array" ref="AE48:AE48">IFERROR(CONCATENATE((INDEX($A$7:$A$39,SMALL(IF($AF$7:$AF$39&lt;&gt;"",IF($AC$7:$AC$39&lt;&gt;"",ROW($AC$7:$AC$39)-MIN(ROW($AC$7:$AC$39))+1,""),""),ROW()-ROW(A$41)+1))),),"")</f>
        <v/>
      </c>
      <c r="AI48" s="0" t="str">
        <f aca="false" t="array" ref="AI48:AI48">IFERROR(CONCATENATE((INDEX($AL$7:$AL$39,SMALL(IF($AL$7:$AL$39&lt;&gt;"",IF($AI$7:$AI$39&lt;&gt;"",ROW($AI$7:$AI$39)-MIN(ROW($AI$7:$AI$39))+1,""),""),ROW()-ROW(A$41)+1)))," "),"")</f>
        <v/>
      </c>
      <c r="AJ48" s="0" t="str">
        <f aca="false" t="array" ref="AJ48:AJ48">IFERROR(CONCATENATE(TEXT(INDEX($AI$7:$AI$39,SMALL(IF($AL$7:$AL$39&lt;&gt;"",IF($AI$7:$AI$39&lt;&gt;"",ROW($AI$7:$AI$39)-MIN(ROW($AI$7:$AI$39))+1,""),""),ROW()-ROW(A$41)+1)),"##0")," "),"")</f>
        <v/>
      </c>
      <c r="AK48" s="0" t="str">
        <f aca="false" t="array" ref="AK48:AK48">IFERROR(CONCATENATE((INDEX($A$7:$A$39,SMALL(IF($AL$7:$AL$39&lt;&gt;"",IF($AI$7:$AI$39&lt;&gt;"",ROW($AI$7:$AI$39)-MIN(ROW($AI$7:$AI$39))+1,""),""),ROW()-ROW(A$41)+1))),),"")</f>
        <v/>
      </c>
    </row>
    <row r="49" customFormat="false" ht="15" hidden="false" customHeight="false" outlineLevel="0" collapsed="false">
      <c r="K49" s="0" t="str">
        <f aca="false" t="array" ref="K49:K49">IFERROR(CONCATENATE(TEXT(INDEX($K$7:$K$39,SMALL(IF($N$7:$N$39&lt;&gt;"",IF($K$7:$K$39&lt;&gt;"",ROW($K$7:$K$39)-MIN(ROW($K$7:$K$39))+1,""),""),ROW()-ROW(A$41)+1)),"##0"),","),"")</f>
        <v/>
      </c>
      <c r="L49" s="0" t="str">
        <f aca="false" t="array" ref="L49:L49">IFERROR(CONCATENATE((INDEX($N$7:$N$39,SMALL(IF($N$7:$N$39&lt;&gt;"",IF($K$7:$K$39&lt;&gt;"",ROW($K$7:$K$39)-MIN(ROW($K$7:$K$39))+1,""),""),ROW()-ROW(A$41)+1))),","),"")</f>
        <v/>
      </c>
      <c r="M49" s="0" t="str">
        <f aca="false" t="array" ref="M49:M49">IFERROR(CONCATENATE((INDEX($A$7:$A$39,SMALL(IF($N$7:$N$39&lt;&gt;"",IF($K$7:$K$39&lt;&gt;"",ROW($K$7:$K$39)-MIN(ROW($K$7:$K$39))+1,""),""),ROW()-ROW(A$41)+1))),),"")</f>
        <v/>
      </c>
      <c r="Q49" s="0" t="str">
        <f aca="false" t="array" ref="Q49:Q49">IFERROR(CONCATENATE((INDEX($T$7:$T$39,SMALL(IF($T$7:$T$39&lt;&gt;"",IF($Q$7:$Q$39&lt;&gt;"",ROW($Q$7:$Q$39)-MIN(ROW($Q$7:$Q$39))+1,""),""),ROW()-ROW(A$41)+1)))," "),"")</f>
        <v/>
      </c>
      <c r="R49" s="0" t="str">
        <f aca="false" t="array" ref="R49:R49">IFERROR(CONCATENATE(TEXT(INDEX($Q$7:$Q$39,SMALL(IF($T$7:$T$39&lt;&gt;"",IF($Q$7:$Q$39&lt;&gt;"",ROW($Q$7:$Q$39)-MIN(ROW($Q$7:$Q$39))+1,""),""),ROW()-ROW(A$41)+1)),"##0")," "),"")</f>
        <v/>
      </c>
      <c r="S49" s="0" t="str">
        <f aca="false" t="array" ref="S49:S49">IFERROR(CONCATENATE((INDEX($A$7:$A$39,SMALL(IF($T$7:$T$39&lt;&gt;"",IF($Q$7:$Q$39&lt;&gt;"",ROW($Q$7:$Q$39)-MIN(ROW($Q$7:$Q$39))+1,""),""),ROW()-ROW(A$41)+1))),),"")</f>
        <v/>
      </c>
      <c r="W49" s="0" t="str">
        <f aca="false" t="array" ref="W49:W49">IFERROR(CONCATENATE((INDEX($Z$7:$Z$39,SMALL(IF($Z$7:$Z$39&lt;&gt;"",IF($W$7:$W$39&lt;&gt;"",ROW($W$7:$W$39)-MIN(ROW($W$7:$W$39))+1,""),""),ROW()-ROW(A$41)+1)))," "),"")</f>
        <v/>
      </c>
      <c r="X49" s="0" t="str">
        <f aca="false" t="array" ref="X49:X49">IFERROR(CONCATENATE(TEXT(INDEX($W$7:$W$39,SMALL(IF($Z$7:$Z$39&lt;&gt;"",IF($W$7:$W$39&lt;&gt;"",ROW($W$7:$W$39)-MIN(ROW($W$7:$W$39))+1,""),""),ROW()-ROW(A$41)+1)),"##0")," "),"")</f>
        <v/>
      </c>
      <c r="Y49" s="0" t="str">
        <f aca="false" t="array" ref="Y49:Y49">IFERROR(CONCATENATE((INDEX($A$7:$A$39,SMALL(IF($Z$7:$Z$39&lt;&gt;"",IF($W$7:$W$39&lt;&gt;"",ROW($W$7:$W$39)-MIN(ROW($W$7:$W$39))+1,""),""),ROW()-ROW(A$41)+1))),),"")</f>
        <v/>
      </c>
      <c r="AC49" s="0" t="str">
        <f aca="false" t="array" ref="AC49:AC49">IFERROR(CONCATENATE((INDEX($AF$7:$AF$39,SMALL(IF($AF$7:$AF$39&lt;&gt;"",IF($AC$7:$AC$39&lt;&gt;"",ROW($AC$7:$AC$39)-MIN(ROW($AC$7:$AC$39))+1,""),""),ROW()-ROW(A$41)+1))),","),"")</f>
        <v/>
      </c>
      <c r="AD49" s="0" t="str">
        <f aca="false" t="array" ref="AD49:AD49">IFERROR(CONCATENATE(TEXT(INDEX($AC$7:$AC$39,SMALL(IF($AF$7:$AF$39&lt;&gt;"",IF($AC$7:$AC$39&lt;&gt;"",ROW($AC$7:$AC$39)-MIN(ROW($AC$7:$AC$39))+1,""),""),ROW()-ROW(A$41)+1)),"##0"),","),"")</f>
        <v/>
      </c>
      <c r="AE49" s="0" t="str">
        <f aca="false" t="array" ref="AE49:AE49">IFERROR(CONCATENATE((INDEX($A$7:$A$39,SMALL(IF($AF$7:$AF$39&lt;&gt;"",IF($AC$7:$AC$39&lt;&gt;"",ROW($AC$7:$AC$39)-MIN(ROW($AC$7:$AC$39))+1,""),""),ROW()-ROW(A$41)+1))),),"")</f>
        <v/>
      </c>
      <c r="AI49" s="0" t="str">
        <f aca="false" t="array" ref="AI49:AI49">IFERROR(CONCATENATE((INDEX($AL$7:$AL$39,SMALL(IF($AL$7:$AL$39&lt;&gt;"",IF($AI$7:$AI$39&lt;&gt;"",ROW($AI$7:$AI$39)-MIN(ROW($AI$7:$AI$39))+1,""),""),ROW()-ROW(A$41)+1)))," "),"")</f>
        <v/>
      </c>
      <c r="AJ49" s="0" t="str">
        <f aca="false" t="array" ref="AJ49:AJ49">IFERROR(CONCATENATE(TEXT(INDEX($AI$7:$AI$39,SMALL(IF($AL$7:$AL$39&lt;&gt;"",IF($AI$7:$AI$39&lt;&gt;"",ROW($AI$7:$AI$39)-MIN(ROW($AI$7:$AI$39))+1,""),""),ROW()-ROW(A$41)+1)),"##0")," "),"")</f>
        <v/>
      </c>
      <c r="AK49" s="0" t="str">
        <f aca="false" t="array" ref="AK49:AK49">IFERROR(CONCATENATE((INDEX($A$7:$A$39,SMALL(IF($AL$7:$AL$39&lt;&gt;"",IF($AI$7:$AI$39&lt;&gt;"",ROW($AI$7:$AI$39)-MIN(ROW($AI$7:$AI$39))+1,""),""),ROW()-ROW(A$41)+1))),),"")</f>
        <v/>
      </c>
    </row>
    <row r="50" customFormat="false" ht="15" hidden="false" customHeight="false" outlineLevel="0" collapsed="false">
      <c r="K50" s="0" t="str">
        <f aca="false" t="array" ref="K50:K50">IFERROR(CONCATENATE(TEXT(INDEX($K$7:$K$39,SMALL(IF($N$7:$N$39&lt;&gt;"",IF($K$7:$K$39&lt;&gt;"",ROW($K$7:$K$39)-MIN(ROW($K$7:$K$39))+1,""),""),ROW()-ROW(A$41)+1)),"##0"),","),"")</f>
        <v/>
      </c>
      <c r="L50" s="0" t="str">
        <f aca="false" t="array" ref="L50:L50">IFERROR(CONCATENATE((INDEX($N$7:$N$39,SMALL(IF($N$7:$N$39&lt;&gt;"",IF($K$7:$K$39&lt;&gt;"",ROW($K$7:$K$39)-MIN(ROW($K$7:$K$39))+1,""),""),ROW()-ROW(A$41)+1))),","),"")</f>
        <v/>
      </c>
      <c r="M50" s="0" t="str">
        <f aca="false" t="array" ref="M50:M50">IFERROR(CONCATENATE((INDEX($A$7:$A$39,SMALL(IF($N$7:$N$39&lt;&gt;"",IF($K$7:$K$39&lt;&gt;"",ROW($K$7:$K$39)-MIN(ROW($K$7:$K$39))+1,""),""),ROW()-ROW(A$41)+1))),),"")</f>
        <v/>
      </c>
      <c r="Q50" s="0" t="str">
        <f aca="false" t="array" ref="Q50:Q50">IFERROR(CONCATENATE((INDEX($T$7:$T$39,SMALL(IF($T$7:$T$39&lt;&gt;"",IF($Q$7:$Q$39&lt;&gt;"",ROW($Q$7:$Q$39)-MIN(ROW($Q$7:$Q$39))+1,""),""),ROW()-ROW(A$41)+1)))," "),"")</f>
        <v/>
      </c>
      <c r="R50" s="0" t="str">
        <f aca="false" t="array" ref="R50:R50">IFERROR(CONCATENATE(TEXT(INDEX($Q$7:$Q$39,SMALL(IF($T$7:$T$39&lt;&gt;"",IF($Q$7:$Q$39&lt;&gt;"",ROW($Q$7:$Q$39)-MIN(ROW($Q$7:$Q$39))+1,""),""),ROW()-ROW(A$41)+1)),"##0")," "),"")</f>
        <v/>
      </c>
      <c r="S50" s="0" t="str">
        <f aca="false" t="array" ref="S50:S50">IFERROR(CONCATENATE((INDEX($A$7:$A$39,SMALL(IF($T$7:$T$39&lt;&gt;"",IF($Q$7:$Q$39&lt;&gt;"",ROW($Q$7:$Q$39)-MIN(ROW($Q$7:$Q$39))+1,""),""),ROW()-ROW(A$41)+1))),),"")</f>
        <v/>
      </c>
      <c r="W50" s="0" t="str">
        <f aca="false" t="array" ref="W50:W50">IFERROR(CONCATENATE((INDEX($Z$7:$Z$39,SMALL(IF($Z$7:$Z$39&lt;&gt;"",IF($W$7:$W$39&lt;&gt;"",ROW($W$7:$W$39)-MIN(ROW($W$7:$W$39))+1,""),""),ROW()-ROW(A$41)+1)))," "),"")</f>
        <v/>
      </c>
      <c r="X50" s="0" t="str">
        <f aca="false" t="array" ref="X50:X50">IFERROR(CONCATENATE(TEXT(INDEX($W$7:$W$39,SMALL(IF($Z$7:$Z$39&lt;&gt;"",IF($W$7:$W$39&lt;&gt;"",ROW($W$7:$W$39)-MIN(ROW($W$7:$W$39))+1,""),""),ROW()-ROW(A$41)+1)),"##0")," "),"")</f>
        <v/>
      </c>
      <c r="Y50" s="0" t="str">
        <f aca="false" t="array" ref="Y50:Y50">IFERROR(CONCATENATE((INDEX($A$7:$A$39,SMALL(IF($Z$7:$Z$39&lt;&gt;"",IF($W$7:$W$39&lt;&gt;"",ROW($W$7:$W$39)-MIN(ROW($W$7:$W$39))+1,""),""),ROW()-ROW(A$41)+1))),),"")</f>
        <v/>
      </c>
      <c r="AC50" s="0" t="str">
        <f aca="false" t="array" ref="AC50:AC50">IFERROR(CONCATENATE((INDEX($AF$7:$AF$39,SMALL(IF($AF$7:$AF$39&lt;&gt;"",IF($AC$7:$AC$39&lt;&gt;"",ROW($AC$7:$AC$39)-MIN(ROW($AC$7:$AC$39))+1,""),""),ROW()-ROW(A$41)+1))),","),"")</f>
        <v/>
      </c>
      <c r="AD50" s="0" t="str">
        <f aca="false" t="array" ref="AD50:AD50">IFERROR(CONCATENATE(TEXT(INDEX($AC$7:$AC$39,SMALL(IF($AF$7:$AF$39&lt;&gt;"",IF($AC$7:$AC$39&lt;&gt;"",ROW($AC$7:$AC$39)-MIN(ROW($AC$7:$AC$39))+1,""),""),ROW()-ROW(A$41)+1)),"##0"),","),"")</f>
        <v/>
      </c>
      <c r="AE50" s="0" t="str">
        <f aca="false" t="array" ref="AE50:AE50">IFERROR(CONCATENATE((INDEX($A$7:$A$39,SMALL(IF($AF$7:$AF$39&lt;&gt;"",IF($AC$7:$AC$39&lt;&gt;"",ROW($AC$7:$AC$39)-MIN(ROW($AC$7:$AC$39))+1,""),""),ROW()-ROW(A$41)+1))),),"")</f>
        <v/>
      </c>
      <c r="AI50" s="0" t="str">
        <f aca="false" t="array" ref="AI50:AI50">IFERROR(CONCATENATE((INDEX($AL$7:$AL$39,SMALL(IF($AL$7:$AL$39&lt;&gt;"",IF($AI$7:$AI$39&lt;&gt;"",ROW($AI$7:$AI$39)-MIN(ROW($AI$7:$AI$39))+1,""),""),ROW()-ROW(A$41)+1)))," "),"")</f>
        <v/>
      </c>
      <c r="AJ50" s="0" t="str">
        <f aca="false" t="array" ref="AJ50:AJ50">IFERROR(CONCATENATE(TEXT(INDEX($AI$7:$AI$39,SMALL(IF($AL$7:$AL$39&lt;&gt;"",IF($AI$7:$AI$39&lt;&gt;"",ROW($AI$7:$AI$39)-MIN(ROW($AI$7:$AI$39))+1,""),""),ROW()-ROW(A$41)+1)),"##0")," "),"")</f>
        <v/>
      </c>
      <c r="AK50" s="0" t="str">
        <f aca="false" t="array" ref="AK50:AK50">IFERROR(CONCATENATE((INDEX($A$7:$A$39,SMALL(IF($AL$7:$AL$39&lt;&gt;"",IF($AI$7:$AI$39&lt;&gt;"",ROW($AI$7:$AI$39)-MIN(ROW($AI$7:$AI$39))+1,""),""),ROW()-ROW(A$41)+1))),),"")</f>
        <v/>
      </c>
    </row>
    <row r="51" customFormat="false" ht="15" hidden="false" customHeight="false" outlineLevel="0" collapsed="false">
      <c r="K51" s="0" t="str">
        <f aca="false" t="array" ref="K51:K51">IFERROR(CONCATENATE(TEXT(INDEX($K$7:$K$39,SMALL(IF($N$7:$N$39&lt;&gt;"",IF($K$7:$K$39&lt;&gt;"",ROW($K$7:$K$39)-MIN(ROW($K$7:$K$39))+1,""),""),ROW()-ROW(A$41)+1)),"##0"),","),"")</f>
        <v/>
      </c>
      <c r="L51" s="0" t="str">
        <f aca="false" t="array" ref="L51:L51">IFERROR(CONCATENATE((INDEX($N$7:$N$39,SMALL(IF($N$7:$N$39&lt;&gt;"",IF($K$7:$K$39&lt;&gt;"",ROW($K$7:$K$39)-MIN(ROW($K$7:$K$39))+1,""),""),ROW()-ROW(A$41)+1))),","),"")</f>
        <v/>
      </c>
      <c r="M51" s="0" t="str">
        <f aca="false" t="array" ref="M51:M51">IFERROR(CONCATENATE((INDEX($A$7:$A$39,SMALL(IF($N$7:$N$39&lt;&gt;"",IF($K$7:$K$39&lt;&gt;"",ROW($K$7:$K$39)-MIN(ROW($K$7:$K$39))+1,""),""),ROW()-ROW(A$41)+1))),),"")</f>
        <v/>
      </c>
      <c r="Q51" s="0" t="str">
        <f aca="false" t="array" ref="Q51:Q51">IFERROR(CONCATENATE((INDEX($T$7:$T$39,SMALL(IF($T$7:$T$39&lt;&gt;"",IF($Q$7:$Q$39&lt;&gt;"",ROW($Q$7:$Q$39)-MIN(ROW($Q$7:$Q$39))+1,""),""),ROW()-ROW(A$41)+1)))," "),"")</f>
        <v/>
      </c>
      <c r="R51" s="0" t="str">
        <f aca="false" t="array" ref="R51:R51">IFERROR(CONCATENATE(TEXT(INDEX($Q$7:$Q$39,SMALL(IF($T$7:$T$39&lt;&gt;"",IF($Q$7:$Q$39&lt;&gt;"",ROW($Q$7:$Q$39)-MIN(ROW($Q$7:$Q$39))+1,""),""),ROW()-ROW(A$41)+1)),"##0")," "),"")</f>
        <v/>
      </c>
      <c r="S51" s="0" t="str">
        <f aca="false" t="array" ref="S51:S51">IFERROR(CONCATENATE((INDEX($A$7:$A$39,SMALL(IF($T$7:$T$39&lt;&gt;"",IF($Q$7:$Q$39&lt;&gt;"",ROW($Q$7:$Q$39)-MIN(ROW($Q$7:$Q$39))+1,""),""),ROW()-ROW(A$41)+1))),),"")</f>
        <v/>
      </c>
      <c r="W51" s="0" t="str">
        <f aca="false" t="array" ref="W51:W51">IFERROR(CONCATENATE((INDEX($Z$7:$Z$39,SMALL(IF($Z$7:$Z$39&lt;&gt;"",IF($W$7:$W$39&lt;&gt;"",ROW($W$7:$W$39)-MIN(ROW($W$7:$W$39))+1,""),""),ROW()-ROW(A$41)+1)))," "),"")</f>
        <v/>
      </c>
      <c r="X51" s="0" t="str">
        <f aca="false" t="array" ref="X51:X51">IFERROR(CONCATENATE(TEXT(INDEX($W$7:$W$39,SMALL(IF($Z$7:$Z$39&lt;&gt;"",IF($W$7:$W$39&lt;&gt;"",ROW($W$7:$W$39)-MIN(ROW($W$7:$W$39))+1,""),""),ROW()-ROW(A$41)+1)),"##0")," "),"")</f>
        <v/>
      </c>
      <c r="Y51" s="0" t="str">
        <f aca="false" t="array" ref="Y51:Y51">IFERROR(CONCATENATE((INDEX($A$7:$A$39,SMALL(IF($Z$7:$Z$39&lt;&gt;"",IF($W$7:$W$39&lt;&gt;"",ROW($W$7:$W$39)-MIN(ROW($W$7:$W$39))+1,""),""),ROW()-ROW(A$41)+1))),),"")</f>
        <v/>
      </c>
      <c r="AC51" s="0" t="str">
        <f aca="false" t="array" ref="AC51:AC51">IFERROR(CONCATENATE((INDEX($AF$7:$AF$39,SMALL(IF($AF$7:$AF$39&lt;&gt;"",IF($AC$7:$AC$39&lt;&gt;"",ROW($AC$7:$AC$39)-MIN(ROW($AC$7:$AC$39))+1,""),""),ROW()-ROW(A$41)+1))),","),"")</f>
        <v/>
      </c>
      <c r="AD51" s="0" t="str">
        <f aca="false" t="array" ref="AD51:AD51">IFERROR(CONCATENATE(TEXT(INDEX($AC$7:$AC$39,SMALL(IF($AF$7:$AF$39&lt;&gt;"",IF($AC$7:$AC$39&lt;&gt;"",ROW($AC$7:$AC$39)-MIN(ROW($AC$7:$AC$39))+1,""),""),ROW()-ROW(A$41)+1)),"##0"),","),"")</f>
        <v/>
      </c>
      <c r="AE51" s="0" t="str">
        <f aca="false" t="array" ref="AE51:AE51">IFERROR(CONCATENATE((INDEX($A$7:$A$39,SMALL(IF($AF$7:$AF$39&lt;&gt;"",IF($AC$7:$AC$39&lt;&gt;"",ROW($AC$7:$AC$39)-MIN(ROW($AC$7:$AC$39))+1,""),""),ROW()-ROW(A$41)+1))),),"")</f>
        <v/>
      </c>
      <c r="AI51" s="0" t="str">
        <f aca="false" t="array" ref="AI51:AI51">IFERROR(CONCATENATE((INDEX($AL$7:$AL$39,SMALL(IF($AL$7:$AL$39&lt;&gt;"",IF($AI$7:$AI$39&lt;&gt;"",ROW($AI$7:$AI$39)-MIN(ROW($AI$7:$AI$39))+1,""),""),ROW()-ROW(A$41)+1)))," "),"")</f>
        <v/>
      </c>
      <c r="AJ51" s="0" t="str">
        <f aca="false" t="array" ref="AJ51:AJ51">IFERROR(CONCATENATE(TEXT(INDEX($AI$7:$AI$39,SMALL(IF($AL$7:$AL$39&lt;&gt;"",IF($AI$7:$AI$39&lt;&gt;"",ROW($AI$7:$AI$39)-MIN(ROW($AI$7:$AI$39))+1,""),""),ROW()-ROW(A$41)+1)),"##0")," "),"")</f>
        <v/>
      </c>
      <c r="AK51" s="0" t="str">
        <f aca="false" t="array" ref="AK51:AK51">IFERROR(CONCATENATE((INDEX($A$7:$A$39,SMALL(IF($AL$7:$AL$39&lt;&gt;"",IF($AI$7:$AI$39&lt;&gt;"",ROW($AI$7:$AI$39)-MIN(ROW($AI$7:$AI$39))+1,""),""),ROW()-ROW(A$41)+1))),),"")</f>
        <v/>
      </c>
    </row>
    <row r="52" customFormat="false" ht="15" hidden="false" customHeight="false" outlineLevel="0" collapsed="false">
      <c r="K52" s="0" t="str">
        <f aca="false" t="array" ref="K52:K52">IFERROR(CONCATENATE(TEXT(INDEX($K$7:$K$39,SMALL(IF($N$7:$N$39&lt;&gt;"",IF($K$7:$K$39&lt;&gt;"",ROW($K$7:$K$39)-MIN(ROW($K$7:$K$39))+1,""),""),ROW()-ROW(A$41)+1)),"##0"),","),"")</f>
        <v/>
      </c>
      <c r="L52" s="0" t="str">
        <f aca="false" t="array" ref="L52:L52">IFERROR(CONCATENATE((INDEX($N$7:$N$39,SMALL(IF($N$7:$N$39&lt;&gt;"",IF($K$7:$K$39&lt;&gt;"",ROW($K$7:$K$39)-MIN(ROW($K$7:$K$39))+1,""),""),ROW()-ROW(A$41)+1))),","),"")</f>
        <v/>
      </c>
      <c r="M52" s="0" t="str">
        <f aca="false" t="array" ref="M52:M52">IFERROR(CONCATENATE((INDEX($A$7:$A$39,SMALL(IF($N$7:$N$39&lt;&gt;"",IF($K$7:$K$39&lt;&gt;"",ROW($K$7:$K$39)-MIN(ROW($K$7:$K$39))+1,""),""),ROW()-ROW(A$41)+1))),),"")</f>
        <v/>
      </c>
      <c r="Q52" s="0" t="str">
        <f aca="false" t="array" ref="Q52:Q52">IFERROR(CONCATENATE((INDEX($T$7:$T$39,SMALL(IF($T$7:$T$39&lt;&gt;"",IF($Q$7:$Q$39&lt;&gt;"",ROW($Q$7:$Q$39)-MIN(ROW($Q$7:$Q$39))+1,""),""),ROW()-ROW(A$41)+1)))," "),"")</f>
        <v/>
      </c>
      <c r="R52" s="0" t="str">
        <f aca="false" t="array" ref="R52:R52">IFERROR(CONCATENATE(TEXT(INDEX($Q$7:$Q$39,SMALL(IF($T$7:$T$39&lt;&gt;"",IF($Q$7:$Q$39&lt;&gt;"",ROW($Q$7:$Q$39)-MIN(ROW($Q$7:$Q$39))+1,""),""),ROW()-ROW(A$41)+1)),"##0")," "),"")</f>
        <v/>
      </c>
      <c r="S52" s="0" t="str">
        <f aca="false" t="array" ref="S52:S52">IFERROR(CONCATENATE((INDEX($A$7:$A$39,SMALL(IF($T$7:$T$39&lt;&gt;"",IF($Q$7:$Q$39&lt;&gt;"",ROW($Q$7:$Q$39)-MIN(ROW($Q$7:$Q$39))+1,""),""),ROW()-ROW(A$41)+1))),),"")</f>
        <v/>
      </c>
      <c r="W52" s="0" t="str">
        <f aca="false" t="array" ref="W52:W52">IFERROR(CONCATENATE((INDEX($Z$7:$Z$39,SMALL(IF($Z$7:$Z$39&lt;&gt;"",IF($W$7:$W$39&lt;&gt;"",ROW($W$7:$W$39)-MIN(ROW($W$7:$W$39))+1,""),""),ROW()-ROW(A$41)+1)))," "),"")</f>
        <v/>
      </c>
      <c r="X52" s="0" t="str">
        <f aca="false" t="array" ref="X52:X52">IFERROR(CONCATENATE(TEXT(INDEX($W$7:$W$39,SMALL(IF($Z$7:$Z$39&lt;&gt;"",IF($W$7:$W$39&lt;&gt;"",ROW($W$7:$W$39)-MIN(ROW($W$7:$W$39))+1,""),""),ROW()-ROW(A$41)+1)),"##0")," "),"")</f>
        <v/>
      </c>
      <c r="Y52" s="0" t="str">
        <f aca="false" t="array" ref="Y52:Y52">IFERROR(CONCATENATE((INDEX($A$7:$A$39,SMALL(IF($Z$7:$Z$39&lt;&gt;"",IF($W$7:$W$39&lt;&gt;"",ROW($W$7:$W$39)-MIN(ROW($W$7:$W$39))+1,""),""),ROW()-ROW(A$41)+1))),),"")</f>
        <v/>
      </c>
      <c r="AC52" s="0" t="str">
        <f aca="false" t="array" ref="AC52:AC52">IFERROR(CONCATENATE((INDEX($AF$7:$AF$39,SMALL(IF($AF$7:$AF$39&lt;&gt;"",IF($AC$7:$AC$39&lt;&gt;"",ROW($AC$7:$AC$39)-MIN(ROW($AC$7:$AC$39))+1,""),""),ROW()-ROW(A$41)+1))),","),"")</f>
        <v/>
      </c>
      <c r="AD52" s="0" t="str">
        <f aca="false" t="array" ref="AD52:AD52">IFERROR(CONCATENATE(TEXT(INDEX($AC$7:$AC$39,SMALL(IF($AF$7:$AF$39&lt;&gt;"",IF($AC$7:$AC$39&lt;&gt;"",ROW($AC$7:$AC$39)-MIN(ROW($AC$7:$AC$39))+1,""),""),ROW()-ROW(A$41)+1)),"##0"),","),"")</f>
        <v/>
      </c>
      <c r="AE52" s="0" t="str">
        <f aca="false" t="array" ref="AE52:AE52">IFERROR(CONCATENATE((INDEX($A$7:$A$39,SMALL(IF($AF$7:$AF$39&lt;&gt;"",IF($AC$7:$AC$39&lt;&gt;"",ROW($AC$7:$AC$39)-MIN(ROW($AC$7:$AC$39))+1,""),""),ROW()-ROW(A$41)+1))),),"")</f>
        <v/>
      </c>
      <c r="AI52" s="0" t="str">
        <f aca="false" t="array" ref="AI52:AI52">IFERROR(CONCATENATE((INDEX($AL$7:$AL$39,SMALL(IF($AL$7:$AL$39&lt;&gt;"",IF($AI$7:$AI$39&lt;&gt;"",ROW($AI$7:$AI$39)-MIN(ROW($AI$7:$AI$39))+1,""),""),ROW()-ROW(A$41)+1)))," "),"")</f>
        <v/>
      </c>
      <c r="AJ52" s="0" t="str">
        <f aca="false" t="array" ref="AJ52:AJ52">IFERROR(CONCATENATE(TEXT(INDEX($AI$7:$AI$39,SMALL(IF($AL$7:$AL$39&lt;&gt;"",IF($AI$7:$AI$39&lt;&gt;"",ROW($AI$7:$AI$39)-MIN(ROW($AI$7:$AI$39))+1,""),""),ROW()-ROW(A$41)+1)),"##0")," "),"")</f>
        <v/>
      </c>
      <c r="AK52" s="0" t="str">
        <f aca="false" t="array" ref="AK52:AK52">IFERROR(CONCATENATE((INDEX($A$7:$A$39,SMALL(IF($AL$7:$AL$39&lt;&gt;"",IF($AI$7:$AI$39&lt;&gt;"",ROW($AI$7:$AI$39)-MIN(ROW($AI$7:$AI$39))+1,""),""),ROW()-ROW(A$41)+1))),),"")</f>
        <v/>
      </c>
    </row>
    <row r="53" customFormat="false" ht="15" hidden="false" customHeight="false" outlineLevel="0" collapsed="false">
      <c r="K53" s="0" t="str">
        <f aca="false" t="array" ref="K53:K53">IFERROR(CONCATENATE(TEXT(INDEX($K$7:$K$39,SMALL(IF($N$7:$N$39&lt;&gt;"",IF($K$7:$K$39&lt;&gt;"",ROW($K$7:$K$39)-MIN(ROW($K$7:$K$39))+1,""),""),ROW()-ROW(A$41)+1)),"##0"),","),"")</f>
        <v/>
      </c>
      <c r="L53" s="0" t="str">
        <f aca="false" t="array" ref="L53:L53">IFERROR(CONCATENATE((INDEX($N$7:$N$39,SMALL(IF($N$7:$N$39&lt;&gt;"",IF($K$7:$K$39&lt;&gt;"",ROW($K$7:$K$39)-MIN(ROW($K$7:$K$39))+1,""),""),ROW()-ROW(A$41)+1))),","),"")</f>
        <v/>
      </c>
      <c r="M53" s="0" t="str">
        <f aca="false" t="array" ref="M53:M53">IFERROR(CONCATENATE((INDEX($A$7:$A$39,SMALL(IF($N$7:$N$39&lt;&gt;"",IF($K$7:$K$39&lt;&gt;"",ROW($K$7:$K$39)-MIN(ROW($K$7:$K$39))+1,""),""),ROW()-ROW(A$41)+1))),),"")</f>
        <v/>
      </c>
      <c r="Q53" s="0" t="str">
        <f aca="false" t="array" ref="Q53:Q53">IFERROR(CONCATENATE((INDEX($T$7:$T$39,SMALL(IF($T$7:$T$39&lt;&gt;"",IF($Q$7:$Q$39&lt;&gt;"",ROW($Q$7:$Q$39)-MIN(ROW($Q$7:$Q$39))+1,""),""),ROW()-ROW(A$41)+1)))," "),"")</f>
        <v/>
      </c>
      <c r="R53" s="0" t="str">
        <f aca="false" t="array" ref="R53:R53">IFERROR(CONCATENATE(TEXT(INDEX($Q$7:$Q$39,SMALL(IF($T$7:$T$39&lt;&gt;"",IF($Q$7:$Q$39&lt;&gt;"",ROW($Q$7:$Q$39)-MIN(ROW($Q$7:$Q$39))+1,""),""),ROW()-ROW(A$41)+1)),"##0")," "),"")</f>
        <v/>
      </c>
      <c r="S53" s="0" t="str">
        <f aca="false" t="array" ref="S53:S53">IFERROR(CONCATENATE((INDEX($A$7:$A$39,SMALL(IF($T$7:$T$39&lt;&gt;"",IF($Q$7:$Q$39&lt;&gt;"",ROW($Q$7:$Q$39)-MIN(ROW($Q$7:$Q$39))+1,""),""),ROW()-ROW(A$41)+1))),),"")</f>
        <v/>
      </c>
      <c r="W53" s="0" t="str">
        <f aca="false" t="array" ref="W53:W53">IFERROR(CONCATENATE((INDEX($Z$7:$Z$39,SMALL(IF($Z$7:$Z$39&lt;&gt;"",IF($W$7:$W$39&lt;&gt;"",ROW($W$7:$W$39)-MIN(ROW($W$7:$W$39))+1,""),""),ROW()-ROW(A$41)+1)))," "),"")</f>
        <v/>
      </c>
      <c r="X53" s="0" t="str">
        <f aca="false" t="array" ref="X53:X53">IFERROR(CONCATENATE(TEXT(INDEX($W$7:$W$39,SMALL(IF($Z$7:$Z$39&lt;&gt;"",IF($W$7:$W$39&lt;&gt;"",ROW($W$7:$W$39)-MIN(ROW($W$7:$W$39))+1,""),""),ROW()-ROW(A$41)+1)),"##0")," "),"")</f>
        <v/>
      </c>
      <c r="Y53" s="0" t="str">
        <f aca="false" t="array" ref="Y53:Y53">IFERROR(CONCATENATE((INDEX($A$7:$A$39,SMALL(IF($Z$7:$Z$39&lt;&gt;"",IF($W$7:$W$39&lt;&gt;"",ROW($W$7:$W$39)-MIN(ROW($W$7:$W$39))+1,""),""),ROW()-ROW(A$41)+1))),),"")</f>
        <v/>
      </c>
      <c r="AC53" s="0" t="str">
        <f aca="false" t="array" ref="AC53:AC53">IFERROR(CONCATENATE((INDEX($AF$7:$AF$39,SMALL(IF($AF$7:$AF$39&lt;&gt;"",IF($AC$7:$AC$39&lt;&gt;"",ROW($AC$7:$AC$39)-MIN(ROW($AC$7:$AC$39))+1,""),""),ROW()-ROW(A$41)+1))),","),"")</f>
        <v/>
      </c>
      <c r="AD53" s="0" t="str">
        <f aca="false" t="array" ref="AD53:AD53">IFERROR(CONCATENATE(TEXT(INDEX($AC$7:$AC$39,SMALL(IF($AF$7:$AF$39&lt;&gt;"",IF($AC$7:$AC$39&lt;&gt;"",ROW($AC$7:$AC$39)-MIN(ROW($AC$7:$AC$39))+1,""),""),ROW()-ROW(A$41)+1)),"##0"),","),"")</f>
        <v/>
      </c>
      <c r="AE53" s="0" t="str">
        <f aca="false" t="array" ref="AE53:AE53">IFERROR(CONCATENATE((INDEX($A$7:$A$39,SMALL(IF($AF$7:$AF$39&lt;&gt;"",IF($AC$7:$AC$39&lt;&gt;"",ROW($AC$7:$AC$39)-MIN(ROW($AC$7:$AC$39))+1,""),""),ROW()-ROW(A$41)+1))),),"")</f>
        <v/>
      </c>
      <c r="AI53" s="0" t="str">
        <f aca="false" t="array" ref="AI53:AI53">IFERROR(CONCATENATE((INDEX($AL$7:$AL$39,SMALL(IF($AL$7:$AL$39&lt;&gt;"",IF($AI$7:$AI$39&lt;&gt;"",ROW($AI$7:$AI$39)-MIN(ROW($AI$7:$AI$39))+1,""),""),ROW()-ROW(A$41)+1)))," "),"")</f>
        <v/>
      </c>
      <c r="AJ53" s="0" t="str">
        <f aca="false" t="array" ref="AJ53:AJ53">IFERROR(CONCATENATE(TEXT(INDEX($AI$7:$AI$39,SMALL(IF($AL$7:$AL$39&lt;&gt;"",IF($AI$7:$AI$39&lt;&gt;"",ROW($AI$7:$AI$39)-MIN(ROW($AI$7:$AI$39))+1,""),""),ROW()-ROW(A$41)+1)),"##0")," "),"")</f>
        <v/>
      </c>
      <c r="AK53" s="0" t="str">
        <f aca="false" t="array" ref="AK53:AK53">IFERROR(CONCATENATE((INDEX($A$7:$A$39,SMALL(IF($AL$7:$AL$39&lt;&gt;"",IF($AI$7:$AI$39&lt;&gt;"",ROW($AI$7:$AI$39)-MIN(ROW($AI$7:$AI$39))+1,""),""),ROW()-ROW(A$41)+1))),),"")</f>
        <v/>
      </c>
    </row>
    <row r="54" customFormat="false" ht="15" hidden="false" customHeight="false" outlineLevel="0" collapsed="false">
      <c r="K54" s="0" t="str">
        <f aca="false" t="array" ref="K54:K54">IFERROR(CONCATENATE(TEXT(INDEX($K$7:$K$39,SMALL(IF($N$7:$N$39&lt;&gt;"",IF($K$7:$K$39&lt;&gt;"",ROW($K$7:$K$39)-MIN(ROW($K$7:$K$39))+1,""),""),ROW()-ROW(A$41)+1)),"##0"),","),"")</f>
        <v/>
      </c>
      <c r="L54" s="0" t="str">
        <f aca="false" t="array" ref="L54:L54">IFERROR(CONCATENATE((INDEX($N$7:$N$39,SMALL(IF($N$7:$N$39&lt;&gt;"",IF($K$7:$K$39&lt;&gt;"",ROW($K$7:$K$39)-MIN(ROW($K$7:$K$39))+1,""),""),ROW()-ROW(A$41)+1))),","),"")</f>
        <v/>
      </c>
      <c r="M54" s="0" t="str">
        <f aca="false" t="array" ref="M54:M54">IFERROR(CONCATENATE((INDEX($A$7:$A$39,SMALL(IF($N$7:$N$39&lt;&gt;"",IF($K$7:$K$39&lt;&gt;"",ROW($K$7:$K$39)-MIN(ROW($K$7:$K$39))+1,""),""),ROW()-ROW(A$41)+1))),),"")</f>
        <v/>
      </c>
      <c r="Q54" s="0" t="str">
        <f aca="false" t="array" ref="Q54:Q54">IFERROR(CONCATENATE((INDEX($T$7:$T$39,SMALL(IF($T$7:$T$39&lt;&gt;"",IF($Q$7:$Q$39&lt;&gt;"",ROW($Q$7:$Q$39)-MIN(ROW($Q$7:$Q$39))+1,""),""),ROW()-ROW(A$41)+1)))," "),"")</f>
        <v/>
      </c>
      <c r="R54" s="0" t="str">
        <f aca="false" t="array" ref="R54:R54">IFERROR(CONCATENATE(TEXT(INDEX($Q$7:$Q$39,SMALL(IF($T$7:$T$39&lt;&gt;"",IF($Q$7:$Q$39&lt;&gt;"",ROW($Q$7:$Q$39)-MIN(ROW($Q$7:$Q$39))+1,""),""),ROW()-ROW(A$41)+1)),"##0")," "),"")</f>
        <v/>
      </c>
      <c r="S54" s="0" t="str">
        <f aca="false" t="array" ref="S54:S54">IFERROR(CONCATENATE((INDEX($A$7:$A$39,SMALL(IF($T$7:$T$39&lt;&gt;"",IF($Q$7:$Q$39&lt;&gt;"",ROW($Q$7:$Q$39)-MIN(ROW($Q$7:$Q$39))+1,""),""),ROW()-ROW(A$41)+1))),),"")</f>
        <v/>
      </c>
      <c r="W54" s="0" t="str">
        <f aca="false" t="array" ref="W54:W54">IFERROR(CONCATENATE((INDEX($Z$7:$Z$39,SMALL(IF($Z$7:$Z$39&lt;&gt;"",IF($W$7:$W$39&lt;&gt;"",ROW($W$7:$W$39)-MIN(ROW($W$7:$W$39))+1,""),""),ROW()-ROW(A$41)+1)))," "),"")</f>
        <v/>
      </c>
      <c r="X54" s="0" t="str">
        <f aca="false" t="array" ref="X54:X54">IFERROR(CONCATENATE(TEXT(INDEX($W$7:$W$39,SMALL(IF($Z$7:$Z$39&lt;&gt;"",IF($W$7:$W$39&lt;&gt;"",ROW($W$7:$W$39)-MIN(ROW($W$7:$W$39))+1,""),""),ROW()-ROW(A$41)+1)),"##0")," "),"")</f>
        <v/>
      </c>
      <c r="Y54" s="0" t="str">
        <f aca="false" t="array" ref="Y54:Y54">IFERROR(CONCATENATE((INDEX($A$7:$A$39,SMALL(IF($Z$7:$Z$39&lt;&gt;"",IF($W$7:$W$39&lt;&gt;"",ROW($W$7:$W$39)-MIN(ROW($W$7:$W$39))+1,""),""),ROW()-ROW(A$41)+1))),),"")</f>
        <v/>
      </c>
      <c r="AC54" s="0" t="str">
        <f aca="false" t="array" ref="AC54:AC54">IFERROR(CONCATENATE((INDEX($AF$7:$AF$39,SMALL(IF($AF$7:$AF$39&lt;&gt;"",IF($AC$7:$AC$39&lt;&gt;"",ROW($AC$7:$AC$39)-MIN(ROW($AC$7:$AC$39))+1,""),""),ROW()-ROW(A$41)+1))),","),"")</f>
        <v/>
      </c>
      <c r="AD54" s="0" t="str">
        <f aca="false" t="array" ref="AD54:AD54">IFERROR(CONCATENATE(TEXT(INDEX($AC$7:$AC$39,SMALL(IF($AF$7:$AF$39&lt;&gt;"",IF($AC$7:$AC$39&lt;&gt;"",ROW($AC$7:$AC$39)-MIN(ROW($AC$7:$AC$39))+1,""),""),ROW()-ROW(A$41)+1)),"##0"),","),"")</f>
        <v/>
      </c>
      <c r="AE54" s="0" t="str">
        <f aca="false" t="array" ref="AE54:AE54">IFERROR(CONCATENATE((INDEX($A$7:$A$39,SMALL(IF($AF$7:$AF$39&lt;&gt;"",IF($AC$7:$AC$39&lt;&gt;"",ROW($AC$7:$AC$39)-MIN(ROW($AC$7:$AC$39))+1,""),""),ROW()-ROW(A$41)+1))),),"")</f>
        <v/>
      </c>
      <c r="AI54" s="0" t="str">
        <f aca="false" t="array" ref="AI54:AI54">IFERROR(CONCATENATE((INDEX($AL$7:$AL$39,SMALL(IF($AL$7:$AL$39&lt;&gt;"",IF($AI$7:$AI$39&lt;&gt;"",ROW($AI$7:$AI$39)-MIN(ROW($AI$7:$AI$39))+1,""),""),ROW()-ROW(A$41)+1)))," "),"")</f>
        <v/>
      </c>
      <c r="AJ54" s="0" t="str">
        <f aca="false" t="array" ref="AJ54:AJ54">IFERROR(CONCATENATE(TEXT(INDEX($AI$7:$AI$39,SMALL(IF($AL$7:$AL$39&lt;&gt;"",IF($AI$7:$AI$39&lt;&gt;"",ROW($AI$7:$AI$39)-MIN(ROW($AI$7:$AI$39))+1,""),""),ROW()-ROW(A$41)+1)),"##0")," "),"")</f>
        <v/>
      </c>
      <c r="AK54" s="0" t="str">
        <f aca="false" t="array" ref="AK54:AK54">IFERROR(CONCATENATE((INDEX($A$7:$A$39,SMALL(IF($AL$7:$AL$39&lt;&gt;"",IF($AI$7:$AI$39&lt;&gt;"",ROW($AI$7:$AI$39)-MIN(ROW($AI$7:$AI$39))+1,""),""),ROW()-ROW(A$41)+1))),),"")</f>
        <v/>
      </c>
    </row>
    <row r="55" customFormat="false" ht="15" hidden="false" customHeight="false" outlineLevel="0" collapsed="false">
      <c r="K55" s="0" t="str">
        <f aca="false" t="array" ref="K55:K55">IFERROR(CONCATENATE(TEXT(INDEX($K$7:$K$39,SMALL(IF($N$7:$N$39&lt;&gt;"",IF($K$7:$K$39&lt;&gt;"",ROW($K$7:$K$39)-MIN(ROW($K$7:$K$39))+1,""),""),ROW()-ROW(A$41)+1)),"##0"),","),"")</f>
        <v/>
      </c>
      <c r="L55" s="0" t="str">
        <f aca="false" t="array" ref="L55:L55">IFERROR(CONCATENATE((INDEX($N$7:$N$39,SMALL(IF($N$7:$N$39&lt;&gt;"",IF($K$7:$K$39&lt;&gt;"",ROW($K$7:$K$39)-MIN(ROW($K$7:$K$39))+1,""),""),ROW()-ROW(A$41)+1))),","),"")</f>
        <v/>
      </c>
      <c r="M55" s="0" t="str">
        <f aca="false" t="array" ref="M55:M55">IFERROR(CONCATENATE((INDEX($A$7:$A$39,SMALL(IF($N$7:$N$39&lt;&gt;"",IF($K$7:$K$39&lt;&gt;"",ROW($K$7:$K$39)-MIN(ROW($K$7:$K$39))+1,""),""),ROW()-ROW(A$41)+1))),),"")</f>
        <v/>
      </c>
      <c r="Q55" s="0" t="str">
        <f aca="false" t="array" ref="Q55:Q55">IFERROR(CONCATENATE((INDEX($T$7:$T$39,SMALL(IF($T$7:$T$39&lt;&gt;"",IF($Q$7:$Q$39&lt;&gt;"",ROW($Q$7:$Q$39)-MIN(ROW($Q$7:$Q$39))+1,""),""),ROW()-ROW(A$41)+1)))," "),"")</f>
        <v/>
      </c>
      <c r="R55" s="0" t="str">
        <f aca="false" t="array" ref="R55:R55">IFERROR(CONCATENATE(TEXT(INDEX($Q$7:$Q$39,SMALL(IF($T$7:$T$39&lt;&gt;"",IF($Q$7:$Q$39&lt;&gt;"",ROW($Q$7:$Q$39)-MIN(ROW($Q$7:$Q$39))+1,""),""),ROW()-ROW(A$41)+1)),"##0")," "),"")</f>
        <v/>
      </c>
      <c r="S55" s="0" t="str">
        <f aca="false" t="array" ref="S55:S55">IFERROR(CONCATENATE((INDEX($A$7:$A$39,SMALL(IF($T$7:$T$39&lt;&gt;"",IF($Q$7:$Q$39&lt;&gt;"",ROW($Q$7:$Q$39)-MIN(ROW($Q$7:$Q$39))+1,""),""),ROW()-ROW(A$41)+1))),),"")</f>
        <v/>
      </c>
      <c r="W55" s="0" t="str">
        <f aca="false" t="array" ref="W55:W55">IFERROR(CONCATENATE((INDEX($Z$7:$Z$39,SMALL(IF($Z$7:$Z$39&lt;&gt;"",IF($W$7:$W$39&lt;&gt;"",ROW($W$7:$W$39)-MIN(ROW($W$7:$W$39))+1,""),""),ROW()-ROW(A$41)+1)))," "),"")</f>
        <v/>
      </c>
      <c r="X55" s="0" t="str">
        <f aca="false" t="array" ref="X55:X55">IFERROR(CONCATENATE(TEXT(INDEX($W$7:$W$39,SMALL(IF($Z$7:$Z$39&lt;&gt;"",IF($W$7:$W$39&lt;&gt;"",ROW($W$7:$W$39)-MIN(ROW($W$7:$W$39))+1,""),""),ROW()-ROW(A$41)+1)),"##0")," "),"")</f>
        <v/>
      </c>
      <c r="Y55" s="0" t="str">
        <f aca="false" t="array" ref="Y55:Y55">IFERROR(CONCATENATE((INDEX($A$7:$A$39,SMALL(IF($Z$7:$Z$39&lt;&gt;"",IF($W$7:$W$39&lt;&gt;"",ROW($W$7:$W$39)-MIN(ROW($W$7:$W$39))+1,""),""),ROW()-ROW(A$41)+1))),),"")</f>
        <v/>
      </c>
      <c r="AC55" s="0" t="str">
        <f aca="false" t="array" ref="AC55:AC55">IFERROR(CONCATENATE((INDEX($AF$7:$AF$39,SMALL(IF($AF$7:$AF$39&lt;&gt;"",IF($AC$7:$AC$39&lt;&gt;"",ROW($AC$7:$AC$39)-MIN(ROW($AC$7:$AC$39))+1,""),""),ROW()-ROW(A$41)+1))),","),"")</f>
        <v/>
      </c>
      <c r="AD55" s="0" t="str">
        <f aca="false" t="array" ref="AD55:AD55">IFERROR(CONCATENATE(TEXT(INDEX($AC$7:$AC$39,SMALL(IF($AF$7:$AF$39&lt;&gt;"",IF($AC$7:$AC$39&lt;&gt;"",ROW($AC$7:$AC$39)-MIN(ROW($AC$7:$AC$39))+1,""),""),ROW()-ROW(A$41)+1)),"##0"),","),"")</f>
        <v/>
      </c>
      <c r="AE55" s="0" t="str">
        <f aca="false" t="array" ref="AE55:AE55">IFERROR(CONCATENATE((INDEX($A$7:$A$39,SMALL(IF($AF$7:$AF$39&lt;&gt;"",IF($AC$7:$AC$39&lt;&gt;"",ROW($AC$7:$AC$39)-MIN(ROW($AC$7:$AC$39))+1,""),""),ROW()-ROW(A$41)+1))),),"")</f>
        <v/>
      </c>
      <c r="AI55" s="0" t="str">
        <f aca="false" t="array" ref="AI55:AI55">IFERROR(CONCATENATE((INDEX($AL$7:$AL$39,SMALL(IF($AL$7:$AL$39&lt;&gt;"",IF($AI$7:$AI$39&lt;&gt;"",ROW($AI$7:$AI$39)-MIN(ROW($AI$7:$AI$39))+1,""),""),ROW()-ROW(A$41)+1)))," "),"")</f>
        <v/>
      </c>
      <c r="AJ55" s="0" t="str">
        <f aca="false" t="array" ref="AJ55:AJ55">IFERROR(CONCATENATE(TEXT(INDEX($AI$7:$AI$39,SMALL(IF($AL$7:$AL$39&lt;&gt;"",IF($AI$7:$AI$39&lt;&gt;"",ROW($AI$7:$AI$39)-MIN(ROW($AI$7:$AI$39))+1,""),""),ROW()-ROW(A$41)+1)),"##0")," "),"")</f>
        <v/>
      </c>
      <c r="AK55" s="0" t="str">
        <f aca="false" t="array" ref="AK55:AK55">IFERROR(CONCATENATE((INDEX($A$7:$A$39,SMALL(IF($AL$7:$AL$39&lt;&gt;"",IF($AI$7:$AI$39&lt;&gt;"",ROW($AI$7:$AI$39)-MIN(ROW($AI$7:$AI$39))+1,""),""),ROW()-ROW(A$41)+1))),),"")</f>
        <v/>
      </c>
    </row>
    <row r="56" customFormat="false" ht="15" hidden="false" customHeight="false" outlineLevel="0" collapsed="false">
      <c r="K56" s="0" t="str">
        <f aca="false" t="array" ref="K56:K56">IFERROR(CONCATENATE(TEXT(INDEX($K$7:$K$39,SMALL(IF($N$7:$N$39&lt;&gt;"",IF($K$7:$K$39&lt;&gt;"",ROW($K$7:$K$39)-MIN(ROW($K$7:$K$39))+1,""),""),ROW()-ROW(A$41)+1)),"##0"),","),"")</f>
        <v/>
      </c>
      <c r="L56" s="0" t="str">
        <f aca="false" t="array" ref="L56:L56">IFERROR(CONCATENATE((INDEX($N$7:$N$39,SMALL(IF($N$7:$N$39&lt;&gt;"",IF($K$7:$K$39&lt;&gt;"",ROW($K$7:$K$39)-MIN(ROW($K$7:$K$39))+1,""),""),ROW()-ROW(A$41)+1))),","),"")</f>
        <v/>
      </c>
      <c r="M56" s="0" t="str">
        <f aca="false" t="array" ref="M56:M56">IFERROR(CONCATENATE((INDEX($A$7:$A$39,SMALL(IF($N$7:$N$39&lt;&gt;"",IF($K$7:$K$39&lt;&gt;"",ROW($K$7:$K$39)-MIN(ROW($K$7:$K$39))+1,""),""),ROW()-ROW(A$41)+1))),),"")</f>
        <v/>
      </c>
      <c r="Q56" s="0" t="str">
        <f aca="false" t="array" ref="Q56:Q56">IFERROR(CONCATENATE((INDEX($T$7:$T$39,SMALL(IF($T$7:$T$39&lt;&gt;"",IF($Q$7:$Q$39&lt;&gt;"",ROW($Q$7:$Q$39)-MIN(ROW($Q$7:$Q$39))+1,""),""),ROW()-ROW(A$41)+1)))," "),"")</f>
        <v/>
      </c>
      <c r="R56" s="0" t="str">
        <f aca="false" t="array" ref="R56:R56">IFERROR(CONCATENATE(TEXT(INDEX($Q$7:$Q$39,SMALL(IF($T$7:$T$39&lt;&gt;"",IF($Q$7:$Q$39&lt;&gt;"",ROW($Q$7:$Q$39)-MIN(ROW($Q$7:$Q$39))+1,""),""),ROW()-ROW(A$41)+1)),"##0")," "),"")</f>
        <v/>
      </c>
      <c r="S56" s="0" t="str">
        <f aca="false" t="array" ref="S56:S56">IFERROR(CONCATENATE((INDEX($A$7:$A$39,SMALL(IF($T$7:$T$39&lt;&gt;"",IF($Q$7:$Q$39&lt;&gt;"",ROW($Q$7:$Q$39)-MIN(ROW($Q$7:$Q$39))+1,""),""),ROW()-ROW(A$41)+1))),),"")</f>
        <v/>
      </c>
      <c r="W56" s="0" t="str">
        <f aca="false" t="array" ref="W56:W56">IFERROR(CONCATENATE((INDEX($Z$7:$Z$39,SMALL(IF($Z$7:$Z$39&lt;&gt;"",IF($W$7:$W$39&lt;&gt;"",ROW($W$7:$W$39)-MIN(ROW($W$7:$W$39))+1,""),""),ROW()-ROW(A$41)+1)))," "),"")</f>
        <v/>
      </c>
      <c r="X56" s="0" t="str">
        <f aca="false" t="array" ref="X56:X56">IFERROR(CONCATENATE(TEXT(INDEX($W$7:$W$39,SMALL(IF($Z$7:$Z$39&lt;&gt;"",IF($W$7:$W$39&lt;&gt;"",ROW($W$7:$W$39)-MIN(ROW($W$7:$W$39))+1,""),""),ROW()-ROW(A$41)+1)),"##0")," "),"")</f>
        <v/>
      </c>
      <c r="Y56" s="0" t="str">
        <f aca="false" t="array" ref="Y56:Y56">IFERROR(CONCATENATE((INDEX($A$7:$A$39,SMALL(IF($Z$7:$Z$39&lt;&gt;"",IF($W$7:$W$39&lt;&gt;"",ROW($W$7:$W$39)-MIN(ROW($W$7:$W$39))+1,""),""),ROW()-ROW(A$41)+1))),),"")</f>
        <v/>
      </c>
      <c r="AC56" s="0" t="str">
        <f aca="false" t="array" ref="AC56:AC56">IFERROR(CONCATENATE((INDEX($AF$7:$AF$39,SMALL(IF($AF$7:$AF$39&lt;&gt;"",IF($AC$7:$AC$39&lt;&gt;"",ROW($AC$7:$AC$39)-MIN(ROW($AC$7:$AC$39))+1,""),""),ROW()-ROW(A$41)+1))),","),"")</f>
        <v/>
      </c>
      <c r="AD56" s="0" t="str">
        <f aca="false" t="array" ref="AD56:AD56">IFERROR(CONCATENATE(TEXT(INDEX($AC$7:$AC$39,SMALL(IF($AF$7:$AF$39&lt;&gt;"",IF($AC$7:$AC$39&lt;&gt;"",ROW($AC$7:$AC$39)-MIN(ROW($AC$7:$AC$39))+1,""),""),ROW()-ROW(A$41)+1)),"##0"),","),"")</f>
        <v/>
      </c>
      <c r="AE56" s="0" t="str">
        <f aca="false" t="array" ref="AE56:AE56">IFERROR(CONCATENATE((INDEX($A$7:$A$39,SMALL(IF($AF$7:$AF$39&lt;&gt;"",IF($AC$7:$AC$39&lt;&gt;"",ROW($AC$7:$AC$39)-MIN(ROW($AC$7:$AC$39))+1,""),""),ROW()-ROW(A$41)+1))),),"")</f>
        <v/>
      </c>
      <c r="AI56" s="0" t="str">
        <f aca="false" t="array" ref="AI56:AI56">IFERROR(CONCATENATE((INDEX($AL$7:$AL$39,SMALL(IF($AL$7:$AL$39&lt;&gt;"",IF($AI$7:$AI$39&lt;&gt;"",ROW($AI$7:$AI$39)-MIN(ROW($AI$7:$AI$39))+1,""),""),ROW()-ROW(A$41)+1)))," "),"")</f>
        <v/>
      </c>
      <c r="AJ56" s="0" t="str">
        <f aca="false" t="array" ref="AJ56:AJ56">IFERROR(CONCATENATE(TEXT(INDEX($AI$7:$AI$39,SMALL(IF($AL$7:$AL$39&lt;&gt;"",IF($AI$7:$AI$39&lt;&gt;"",ROW($AI$7:$AI$39)-MIN(ROW($AI$7:$AI$39))+1,""),""),ROW()-ROW(A$41)+1)),"##0")," "),"")</f>
        <v/>
      </c>
      <c r="AK56" s="0" t="str">
        <f aca="false" t="array" ref="AK56:AK56">IFERROR(CONCATENATE((INDEX($A$7:$A$39,SMALL(IF($AL$7:$AL$39&lt;&gt;"",IF($AI$7:$AI$39&lt;&gt;"",ROW($AI$7:$AI$39)-MIN(ROW($AI$7:$AI$39))+1,""),""),ROW()-ROW(A$41)+1))),),"")</f>
        <v/>
      </c>
    </row>
    <row r="57" customFormat="false" ht="15" hidden="false" customHeight="false" outlineLevel="0" collapsed="false">
      <c r="K57" s="0" t="str">
        <f aca="false" t="array" ref="K57:K57">IFERROR(CONCATENATE(TEXT(INDEX($K$7:$K$39,SMALL(IF($N$7:$N$39&lt;&gt;"",IF($K$7:$K$39&lt;&gt;"",ROW($K$7:$K$39)-MIN(ROW($K$7:$K$39))+1,""),""),ROW()-ROW(A$41)+1)),"##0"),","),"")</f>
        <v/>
      </c>
      <c r="L57" s="0" t="str">
        <f aca="false" t="array" ref="L57:L57">IFERROR(CONCATENATE((INDEX($N$7:$N$39,SMALL(IF($N$7:$N$39&lt;&gt;"",IF($K$7:$K$39&lt;&gt;"",ROW($K$7:$K$39)-MIN(ROW($K$7:$K$39))+1,""),""),ROW()-ROW(A$41)+1))),","),"")</f>
        <v/>
      </c>
      <c r="M57" s="0" t="str">
        <f aca="false" t="array" ref="M57:M57">IFERROR(CONCATENATE((INDEX($A$7:$A$39,SMALL(IF($N$7:$N$39&lt;&gt;"",IF($K$7:$K$39&lt;&gt;"",ROW($K$7:$K$39)-MIN(ROW($K$7:$K$39))+1,""),""),ROW()-ROW(A$41)+1))),),"")</f>
        <v/>
      </c>
      <c r="Q57" s="0" t="str">
        <f aca="false" t="array" ref="Q57:Q57">IFERROR(CONCATENATE((INDEX($T$7:$T$39,SMALL(IF($T$7:$T$39&lt;&gt;"",IF($Q$7:$Q$39&lt;&gt;"",ROW($Q$7:$Q$39)-MIN(ROW($Q$7:$Q$39))+1,""),""),ROW()-ROW(A$41)+1)))," "),"")</f>
        <v/>
      </c>
      <c r="R57" s="0" t="str">
        <f aca="false" t="array" ref="R57:R57">IFERROR(CONCATENATE(TEXT(INDEX($Q$7:$Q$39,SMALL(IF($T$7:$T$39&lt;&gt;"",IF($Q$7:$Q$39&lt;&gt;"",ROW($Q$7:$Q$39)-MIN(ROW($Q$7:$Q$39))+1,""),""),ROW()-ROW(A$41)+1)),"##0")," "),"")</f>
        <v/>
      </c>
      <c r="S57" s="0" t="str">
        <f aca="false" t="array" ref="S57:S57">IFERROR(CONCATENATE((INDEX($A$7:$A$39,SMALL(IF($T$7:$T$39&lt;&gt;"",IF($Q$7:$Q$39&lt;&gt;"",ROW($Q$7:$Q$39)-MIN(ROW($Q$7:$Q$39))+1,""),""),ROW()-ROW(A$41)+1))),),"")</f>
        <v/>
      </c>
      <c r="W57" s="0" t="str">
        <f aca="false" t="array" ref="W57:W57">IFERROR(CONCATENATE((INDEX($Z$7:$Z$39,SMALL(IF($Z$7:$Z$39&lt;&gt;"",IF($W$7:$W$39&lt;&gt;"",ROW($W$7:$W$39)-MIN(ROW($W$7:$W$39))+1,""),""),ROW()-ROW(A$41)+1)))," "),"")</f>
        <v/>
      </c>
      <c r="X57" s="0" t="str">
        <f aca="false" t="array" ref="X57:X57">IFERROR(CONCATENATE(TEXT(INDEX($W$7:$W$39,SMALL(IF($Z$7:$Z$39&lt;&gt;"",IF($W$7:$W$39&lt;&gt;"",ROW($W$7:$W$39)-MIN(ROW($W$7:$W$39))+1,""),""),ROW()-ROW(A$41)+1)),"##0")," "),"")</f>
        <v/>
      </c>
      <c r="Y57" s="0" t="str">
        <f aca="false" t="array" ref="Y57:Y57">IFERROR(CONCATENATE((INDEX($A$7:$A$39,SMALL(IF($Z$7:$Z$39&lt;&gt;"",IF($W$7:$W$39&lt;&gt;"",ROW($W$7:$W$39)-MIN(ROW($W$7:$W$39))+1,""),""),ROW()-ROW(A$41)+1))),),"")</f>
        <v/>
      </c>
      <c r="AC57" s="0" t="str">
        <f aca="false" t="array" ref="AC57:AC57">IFERROR(CONCATENATE((INDEX($AF$7:$AF$39,SMALL(IF($AF$7:$AF$39&lt;&gt;"",IF($AC$7:$AC$39&lt;&gt;"",ROW($AC$7:$AC$39)-MIN(ROW($AC$7:$AC$39))+1,""),""),ROW()-ROW(A$41)+1))),","),"")</f>
        <v/>
      </c>
      <c r="AD57" s="0" t="str">
        <f aca="false" t="array" ref="AD57:AD57">IFERROR(CONCATENATE(TEXT(INDEX($AC$7:$AC$39,SMALL(IF($AF$7:$AF$39&lt;&gt;"",IF($AC$7:$AC$39&lt;&gt;"",ROW($AC$7:$AC$39)-MIN(ROW($AC$7:$AC$39))+1,""),""),ROW()-ROW(A$41)+1)),"##0"),","),"")</f>
        <v/>
      </c>
      <c r="AE57" s="0" t="str">
        <f aca="false" t="array" ref="AE57:AE57">IFERROR(CONCATENATE((INDEX($A$7:$A$39,SMALL(IF($AF$7:$AF$39&lt;&gt;"",IF($AC$7:$AC$39&lt;&gt;"",ROW($AC$7:$AC$39)-MIN(ROW($AC$7:$AC$39))+1,""),""),ROW()-ROW(A$41)+1))),),"")</f>
        <v/>
      </c>
      <c r="AI57" s="0" t="str">
        <f aca="false" t="array" ref="AI57:AI57">IFERROR(CONCATENATE((INDEX($AL$7:$AL$39,SMALL(IF($AL$7:$AL$39&lt;&gt;"",IF($AI$7:$AI$39&lt;&gt;"",ROW($AI$7:$AI$39)-MIN(ROW($AI$7:$AI$39))+1,""),""),ROW()-ROW(A$41)+1)))," "),"")</f>
        <v/>
      </c>
      <c r="AJ57" s="0" t="str">
        <f aca="false" t="array" ref="AJ57:AJ57">IFERROR(CONCATENATE(TEXT(INDEX($AI$7:$AI$39,SMALL(IF($AL$7:$AL$39&lt;&gt;"",IF($AI$7:$AI$39&lt;&gt;"",ROW($AI$7:$AI$39)-MIN(ROW($AI$7:$AI$39))+1,""),""),ROW()-ROW(A$41)+1)),"##0")," "),"")</f>
        <v/>
      </c>
      <c r="AK57" s="0" t="str">
        <f aca="false" t="array" ref="AK57:AK57">IFERROR(CONCATENATE((INDEX($A$7:$A$39,SMALL(IF($AL$7:$AL$39&lt;&gt;"",IF($AI$7:$AI$39&lt;&gt;"",ROW($AI$7:$AI$39)-MIN(ROW($AI$7:$AI$39))+1,""),""),ROW()-ROW(A$41)+1))),),"")</f>
        <v/>
      </c>
    </row>
    <row r="58" customFormat="false" ht="15" hidden="false" customHeight="false" outlineLevel="0" collapsed="false">
      <c r="K58" s="0" t="str">
        <f aca="false" t="array" ref="K58:K58">IFERROR(CONCATENATE(TEXT(INDEX($K$7:$K$39,SMALL(IF($N$7:$N$39&lt;&gt;"",IF($K$7:$K$39&lt;&gt;"",ROW($K$7:$K$39)-MIN(ROW($K$7:$K$39))+1,""),""),ROW()-ROW(A$41)+1)),"##0"),","),"")</f>
        <v/>
      </c>
      <c r="L58" s="0" t="str">
        <f aca="false" t="array" ref="L58:L58">IFERROR(CONCATENATE((INDEX($N$7:$N$39,SMALL(IF($N$7:$N$39&lt;&gt;"",IF($K$7:$K$39&lt;&gt;"",ROW($K$7:$K$39)-MIN(ROW($K$7:$K$39))+1,""),""),ROW()-ROW(A$41)+1))),","),"")</f>
        <v/>
      </c>
      <c r="M58" s="0" t="str">
        <f aca="false" t="array" ref="M58:M58">IFERROR(CONCATENATE((INDEX($A$7:$A$39,SMALL(IF($N$7:$N$39&lt;&gt;"",IF($K$7:$K$39&lt;&gt;"",ROW($K$7:$K$39)-MIN(ROW($K$7:$K$39))+1,""),""),ROW()-ROW(A$41)+1))),),"")</f>
        <v/>
      </c>
      <c r="Q58" s="0" t="str">
        <f aca="false" t="array" ref="Q58:Q58">IFERROR(CONCATENATE((INDEX($T$7:$T$39,SMALL(IF($T$7:$T$39&lt;&gt;"",IF($Q$7:$Q$39&lt;&gt;"",ROW($Q$7:$Q$39)-MIN(ROW($Q$7:$Q$39))+1,""),""),ROW()-ROW(A$41)+1)))," "),"")</f>
        <v/>
      </c>
      <c r="R58" s="0" t="str">
        <f aca="false" t="array" ref="R58:R58">IFERROR(CONCATENATE(TEXT(INDEX($Q$7:$Q$39,SMALL(IF($T$7:$T$39&lt;&gt;"",IF($Q$7:$Q$39&lt;&gt;"",ROW($Q$7:$Q$39)-MIN(ROW($Q$7:$Q$39))+1,""),""),ROW()-ROW(A$41)+1)),"##0")," "),"")</f>
        <v/>
      </c>
      <c r="S58" s="0" t="str">
        <f aca="false" t="array" ref="S58:S58">IFERROR(CONCATENATE((INDEX($A$7:$A$39,SMALL(IF($T$7:$T$39&lt;&gt;"",IF($Q$7:$Q$39&lt;&gt;"",ROW($Q$7:$Q$39)-MIN(ROW($Q$7:$Q$39))+1,""),""),ROW()-ROW(A$41)+1))),),"")</f>
        <v/>
      </c>
      <c r="W58" s="0" t="str">
        <f aca="false" t="array" ref="W58:W58">IFERROR(CONCATENATE((INDEX($Z$7:$Z$39,SMALL(IF($Z$7:$Z$39&lt;&gt;"",IF($W$7:$W$39&lt;&gt;"",ROW($W$7:$W$39)-MIN(ROW($W$7:$W$39))+1,""),""),ROW()-ROW(A$41)+1)))," "),"")</f>
        <v/>
      </c>
      <c r="X58" s="0" t="str">
        <f aca="false" t="array" ref="X58:X58">IFERROR(CONCATENATE(TEXT(INDEX($W$7:$W$39,SMALL(IF($Z$7:$Z$39&lt;&gt;"",IF($W$7:$W$39&lt;&gt;"",ROW($W$7:$W$39)-MIN(ROW($W$7:$W$39))+1,""),""),ROW()-ROW(A$41)+1)),"##0")," "),"")</f>
        <v/>
      </c>
      <c r="Y58" s="0" t="str">
        <f aca="false" t="array" ref="Y58:Y58">IFERROR(CONCATENATE((INDEX($A$7:$A$39,SMALL(IF($Z$7:$Z$39&lt;&gt;"",IF($W$7:$W$39&lt;&gt;"",ROW($W$7:$W$39)-MIN(ROW($W$7:$W$39))+1,""),""),ROW()-ROW(A$41)+1))),),"")</f>
        <v/>
      </c>
      <c r="AC58" s="0" t="str">
        <f aca="false" t="array" ref="AC58:AC58">IFERROR(CONCATENATE((INDEX($AF$7:$AF$39,SMALL(IF($AF$7:$AF$39&lt;&gt;"",IF($AC$7:$AC$39&lt;&gt;"",ROW($AC$7:$AC$39)-MIN(ROW($AC$7:$AC$39))+1,""),""),ROW()-ROW(A$41)+1))),","),"")</f>
        <v/>
      </c>
      <c r="AD58" s="0" t="str">
        <f aca="false" t="array" ref="AD58:AD58">IFERROR(CONCATENATE(TEXT(INDEX($AC$7:$AC$39,SMALL(IF($AF$7:$AF$39&lt;&gt;"",IF($AC$7:$AC$39&lt;&gt;"",ROW($AC$7:$AC$39)-MIN(ROW($AC$7:$AC$39))+1,""),""),ROW()-ROW(A$41)+1)),"##0"),","),"")</f>
        <v/>
      </c>
      <c r="AE58" s="0" t="str">
        <f aca="false" t="array" ref="AE58:AE58">IFERROR(CONCATENATE((INDEX($A$7:$A$39,SMALL(IF($AF$7:$AF$39&lt;&gt;"",IF($AC$7:$AC$39&lt;&gt;"",ROW($AC$7:$AC$39)-MIN(ROW($AC$7:$AC$39))+1,""),""),ROW()-ROW(A$41)+1))),),"")</f>
        <v/>
      </c>
      <c r="AI58" s="0" t="str">
        <f aca="false" t="array" ref="AI58:AI58">IFERROR(CONCATENATE((INDEX($AL$7:$AL$39,SMALL(IF($AL$7:$AL$39&lt;&gt;"",IF($AI$7:$AI$39&lt;&gt;"",ROW($AI$7:$AI$39)-MIN(ROW($AI$7:$AI$39))+1,""),""),ROW()-ROW(A$41)+1)))," "),"")</f>
        <v/>
      </c>
      <c r="AJ58" s="0" t="str">
        <f aca="false" t="array" ref="AJ58:AJ58">IFERROR(CONCATENATE(TEXT(INDEX($AI$7:$AI$39,SMALL(IF($AL$7:$AL$39&lt;&gt;"",IF($AI$7:$AI$39&lt;&gt;"",ROW($AI$7:$AI$39)-MIN(ROW($AI$7:$AI$39))+1,""),""),ROW()-ROW(A$41)+1)),"##0")," "),"")</f>
        <v/>
      </c>
      <c r="AK58" s="0" t="str">
        <f aca="false" t="array" ref="AK58:AK58">IFERROR(CONCATENATE((INDEX($A$7:$A$39,SMALL(IF($AL$7:$AL$39&lt;&gt;"",IF($AI$7:$AI$39&lt;&gt;"",ROW($AI$7:$AI$39)-MIN(ROW($AI$7:$AI$39))+1,""),""),ROW()-ROW(A$41)+1))),),"")</f>
        <v/>
      </c>
    </row>
    <row r="59" customFormat="false" ht="15" hidden="false" customHeight="false" outlineLevel="0" collapsed="false">
      <c r="K59" s="0" t="str">
        <f aca="false" t="array" ref="K59:K59">IFERROR(CONCATENATE(TEXT(INDEX($K$7:$K$39,SMALL(IF($N$7:$N$39&lt;&gt;"",IF($K$7:$K$39&lt;&gt;"",ROW($K$7:$K$39)-MIN(ROW($K$7:$K$39))+1,""),""),ROW()-ROW(A$41)+1)),"##0"),","),"")</f>
        <v/>
      </c>
      <c r="L59" s="0" t="str">
        <f aca="false" t="array" ref="L59:L59">IFERROR(CONCATENATE((INDEX($N$7:$N$39,SMALL(IF($N$7:$N$39&lt;&gt;"",IF($K$7:$K$39&lt;&gt;"",ROW($K$7:$K$39)-MIN(ROW($K$7:$K$39))+1,""),""),ROW()-ROW(A$41)+1))),","),"")</f>
        <v/>
      </c>
      <c r="M59" s="0" t="str">
        <f aca="false" t="array" ref="M59:M59">IFERROR(CONCATENATE((INDEX($A$7:$A$39,SMALL(IF($N$7:$N$39&lt;&gt;"",IF($K$7:$K$39&lt;&gt;"",ROW($K$7:$K$39)-MIN(ROW($K$7:$K$39))+1,""),""),ROW()-ROW(A$41)+1))),),"")</f>
        <v/>
      </c>
      <c r="Q59" s="0" t="str">
        <f aca="false" t="array" ref="Q59:Q59">IFERROR(CONCATENATE((INDEX($T$7:$T$39,SMALL(IF($T$7:$T$39&lt;&gt;"",IF($Q$7:$Q$39&lt;&gt;"",ROW($Q$7:$Q$39)-MIN(ROW($Q$7:$Q$39))+1,""),""),ROW()-ROW(A$41)+1)))," "),"")</f>
        <v/>
      </c>
      <c r="R59" s="0" t="str">
        <f aca="false" t="array" ref="R59:R59">IFERROR(CONCATENATE(TEXT(INDEX($Q$7:$Q$39,SMALL(IF($T$7:$T$39&lt;&gt;"",IF($Q$7:$Q$39&lt;&gt;"",ROW($Q$7:$Q$39)-MIN(ROW($Q$7:$Q$39))+1,""),""),ROW()-ROW(A$41)+1)),"##0")," "),"")</f>
        <v/>
      </c>
      <c r="S59" s="0" t="str">
        <f aca="false" t="array" ref="S59:S59">IFERROR(CONCATENATE((INDEX($A$7:$A$39,SMALL(IF($T$7:$T$39&lt;&gt;"",IF($Q$7:$Q$39&lt;&gt;"",ROW($Q$7:$Q$39)-MIN(ROW($Q$7:$Q$39))+1,""),""),ROW()-ROW(A$41)+1))),),"")</f>
        <v/>
      </c>
      <c r="W59" s="0" t="str">
        <f aca="false" t="array" ref="W59:W59">IFERROR(CONCATENATE((INDEX($Z$7:$Z$39,SMALL(IF($Z$7:$Z$39&lt;&gt;"",IF($W$7:$W$39&lt;&gt;"",ROW($W$7:$W$39)-MIN(ROW($W$7:$W$39))+1,""),""),ROW()-ROW(A$41)+1)))," "),"")</f>
        <v/>
      </c>
      <c r="X59" s="0" t="str">
        <f aca="false" t="array" ref="X59:X59">IFERROR(CONCATENATE(TEXT(INDEX($W$7:$W$39,SMALL(IF($Z$7:$Z$39&lt;&gt;"",IF($W$7:$W$39&lt;&gt;"",ROW($W$7:$W$39)-MIN(ROW($W$7:$W$39))+1,""),""),ROW()-ROW(A$41)+1)),"##0")," "),"")</f>
        <v/>
      </c>
      <c r="Y59" s="0" t="str">
        <f aca="false" t="array" ref="Y59:Y59">IFERROR(CONCATENATE((INDEX($A$7:$A$39,SMALL(IF($Z$7:$Z$39&lt;&gt;"",IF($W$7:$W$39&lt;&gt;"",ROW($W$7:$W$39)-MIN(ROW($W$7:$W$39))+1,""),""),ROW()-ROW(A$41)+1))),),"")</f>
        <v/>
      </c>
      <c r="AC59" s="0" t="str">
        <f aca="false" t="array" ref="AC59:AC59">IFERROR(CONCATENATE((INDEX($AF$7:$AF$39,SMALL(IF($AF$7:$AF$39&lt;&gt;"",IF($AC$7:$AC$39&lt;&gt;"",ROW($AC$7:$AC$39)-MIN(ROW($AC$7:$AC$39))+1,""),""),ROW()-ROW(A$41)+1))),","),"")</f>
        <v/>
      </c>
      <c r="AD59" s="0" t="str">
        <f aca="false" t="array" ref="AD59:AD59">IFERROR(CONCATENATE(TEXT(INDEX($AC$7:$AC$39,SMALL(IF($AF$7:$AF$39&lt;&gt;"",IF($AC$7:$AC$39&lt;&gt;"",ROW($AC$7:$AC$39)-MIN(ROW($AC$7:$AC$39))+1,""),""),ROW()-ROW(A$41)+1)),"##0"),","),"")</f>
        <v/>
      </c>
      <c r="AE59" s="0" t="str">
        <f aca="false" t="array" ref="AE59:AE59">IFERROR(CONCATENATE((INDEX($A$7:$A$39,SMALL(IF($AF$7:$AF$39&lt;&gt;"",IF($AC$7:$AC$39&lt;&gt;"",ROW($AC$7:$AC$39)-MIN(ROW($AC$7:$AC$39))+1,""),""),ROW()-ROW(A$41)+1))),),"")</f>
        <v/>
      </c>
      <c r="AI59" s="0" t="str">
        <f aca="false" t="array" ref="AI59:AI59">IFERROR(CONCATENATE((INDEX($AL$7:$AL$39,SMALL(IF($AL$7:$AL$39&lt;&gt;"",IF($AI$7:$AI$39&lt;&gt;"",ROW($AI$7:$AI$39)-MIN(ROW($AI$7:$AI$39))+1,""),""),ROW()-ROW(A$41)+1)))," "),"")</f>
        <v/>
      </c>
      <c r="AJ59" s="0" t="str">
        <f aca="false" t="array" ref="AJ59:AJ59">IFERROR(CONCATENATE(TEXT(INDEX($AI$7:$AI$39,SMALL(IF($AL$7:$AL$39&lt;&gt;"",IF($AI$7:$AI$39&lt;&gt;"",ROW($AI$7:$AI$39)-MIN(ROW($AI$7:$AI$39))+1,""),""),ROW()-ROW(A$41)+1)),"##0")," "),"")</f>
        <v/>
      </c>
      <c r="AK59" s="0" t="str">
        <f aca="false" t="array" ref="AK59:AK59">IFERROR(CONCATENATE((INDEX($A$7:$A$39,SMALL(IF($AL$7:$AL$39&lt;&gt;"",IF($AI$7:$AI$39&lt;&gt;"",ROW($AI$7:$AI$39)-MIN(ROW($AI$7:$AI$39))+1,""),""),ROW()-ROW(A$41)+1))),),"")</f>
        <v/>
      </c>
    </row>
    <row r="60" customFormat="false" ht="15" hidden="false" customHeight="false" outlineLevel="0" collapsed="false">
      <c r="K60" s="0" t="str">
        <f aca="false" t="array" ref="K60:K60">IFERROR(CONCATENATE(TEXT(INDEX($K$7:$K$39,SMALL(IF($N$7:$N$39&lt;&gt;"",IF($K$7:$K$39&lt;&gt;"",ROW($K$7:$K$39)-MIN(ROW($K$7:$K$39))+1,""),""),ROW()-ROW(A$41)+1)),"##0"),","),"")</f>
        <v/>
      </c>
      <c r="L60" s="0" t="str">
        <f aca="false" t="array" ref="L60:L60">IFERROR(CONCATENATE((INDEX($N$7:$N$39,SMALL(IF($N$7:$N$39&lt;&gt;"",IF($K$7:$K$39&lt;&gt;"",ROW($K$7:$K$39)-MIN(ROW($K$7:$K$39))+1,""),""),ROW()-ROW(A$41)+1))),","),"")</f>
        <v/>
      </c>
      <c r="M60" s="0" t="str">
        <f aca="false" t="array" ref="M60:M60">IFERROR(CONCATENATE((INDEX($A$7:$A$39,SMALL(IF($N$7:$N$39&lt;&gt;"",IF($K$7:$K$39&lt;&gt;"",ROW($K$7:$K$39)-MIN(ROW($K$7:$K$39))+1,""),""),ROW()-ROW(A$41)+1))),),"")</f>
        <v/>
      </c>
      <c r="Q60" s="0" t="str">
        <f aca="false" t="array" ref="Q60:Q60">IFERROR(CONCATENATE((INDEX($T$7:$T$39,SMALL(IF($T$7:$T$39&lt;&gt;"",IF($Q$7:$Q$39&lt;&gt;"",ROW($Q$7:$Q$39)-MIN(ROW($Q$7:$Q$39))+1,""),""),ROW()-ROW(A$41)+1)))," "),"")</f>
        <v/>
      </c>
      <c r="R60" s="0" t="str">
        <f aca="false" t="array" ref="R60:R60">IFERROR(CONCATENATE(TEXT(INDEX($Q$7:$Q$39,SMALL(IF($T$7:$T$39&lt;&gt;"",IF($Q$7:$Q$39&lt;&gt;"",ROW($Q$7:$Q$39)-MIN(ROW($Q$7:$Q$39))+1,""),""),ROW()-ROW(A$41)+1)),"##0")," "),"")</f>
        <v/>
      </c>
      <c r="S60" s="0" t="str">
        <f aca="false" t="array" ref="S60:S60">IFERROR(CONCATENATE((INDEX($A$7:$A$39,SMALL(IF($T$7:$T$39&lt;&gt;"",IF($Q$7:$Q$39&lt;&gt;"",ROW($Q$7:$Q$39)-MIN(ROW($Q$7:$Q$39))+1,""),""),ROW()-ROW(A$41)+1))),),"")</f>
        <v/>
      </c>
      <c r="W60" s="0" t="str">
        <f aca="false" t="array" ref="W60:W60">IFERROR(CONCATENATE((INDEX($Z$7:$Z$39,SMALL(IF($Z$7:$Z$39&lt;&gt;"",IF($W$7:$W$39&lt;&gt;"",ROW($W$7:$W$39)-MIN(ROW($W$7:$W$39))+1,""),""),ROW()-ROW(A$41)+1)))," "),"")</f>
        <v/>
      </c>
      <c r="X60" s="0" t="str">
        <f aca="false" t="array" ref="X60:X60">IFERROR(CONCATENATE(TEXT(INDEX($W$7:$W$39,SMALL(IF($Z$7:$Z$39&lt;&gt;"",IF($W$7:$W$39&lt;&gt;"",ROW($W$7:$W$39)-MIN(ROW($W$7:$W$39))+1,""),""),ROW()-ROW(A$41)+1)),"##0")," "),"")</f>
        <v/>
      </c>
      <c r="Y60" s="0" t="str">
        <f aca="false" t="array" ref="Y60:Y60">IFERROR(CONCATENATE((INDEX($A$7:$A$39,SMALL(IF($Z$7:$Z$39&lt;&gt;"",IF($W$7:$W$39&lt;&gt;"",ROW($W$7:$W$39)-MIN(ROW($W$7:$W$39))+1,""),""),ROW()-ROW(A$41)+1))),),"")</f>
        <v/>
      </c>
      <c r="AC60" s="0" t="str">
        <f aca="false" t="array" ref="AC60:AC60">IFERROR(CONCATENATE((INDEX($AF$7:$AF$39,SMALL(IF($AF$7:$AF$39&lt;&gt;"",IF($AC$7:$AC$39&lt;&gt;"",ROW($AC$7:$AC$39)-MIN(ROW($AC$7:$AC$39))+1,""),""),ROW()-ROW(A$41)+1))),","),"")</f>
        <v/>
      </c>
      <c r="AD60" s="0" t="str">
        <f aca="false" t="array" ref="AD60:AD60">IFERROR(CONCATENATE(TEXT(INDEX($AC$7:$AC$39,SMALL(IF($AF$7:$AF$39&lt;&gt;"",IF($AC$7:$AC$39&lt;&gt;"",ROW($AC$7:$AC$39)-MIN(ROW($AC$7:$AC$39))+1,""),""),ROW()-ROW(A$41)+1)),"##0"),","),"")</f>
        <v/>
      </c>
      <c r="AE60" s="0" t="str">
        <f aca="false" t="array" ref="AE60:AE60">IFERROR(CONCATENATE((INDEX($A$7:$A$39,SMALL(IF($AF$7:$AF$39&lt;&gt;"",IF($AC$7:$AC$39&lt;&gt;"",ROW($AC$7:$AC$39)-MIN(ROW($AC$7:$AC$39))+1,""),""),ROW()-ROW(A$41)+1))),),"")</f>
        <v/>
      </c>
      <c r="AI60" s="0" t="str">
        <f aca="false" t="array" ref="AI60:AI60">IFERROR(CONCATENATE((INDEX($AL$7:$AL$39,SMALL(IF($AL$7:$AL$39&lt;&gt;"",IF($AI$7:$AI$39&lt;&gt;"",ROW($AI$7:$AI$39)-MIN(ROW($AI$7:$AI$39))+1,""),""),ROW()-ROW(A$41)+1)))," "),"")</f>
        <v/>
      </c>
      <c r="AJ60" s="0" t="str">
        <f aca="false" t="array" ref="AJ60:AJ60">IFERROR(CONCATENATE(TEXT(INDEX($AI$7:$AI$39,SMALL(IF($AL$7:$AL$39&lt;&gt;"",IF($AI$7:$AI$39&lt;&gt;"",ROW($AI$7:$AI$39)-MIN(ROW($AI$7:$AI$39))+1,""),""),ROW()-ROW(A$41)+1)),"##0")," "),"")</f>
        <v/>
      </c>
      <c r="AK60" s="0" t="str">
        <f aca="false" t="array" ref="AK60:AK60">IFERROR(CONCATENATE((INDEX($A$7:$A$39,SMALL(IF($AL$7:$AL$39&lt;&gt;"",IF($AI$7:$AI$39&lt;&gt;"",ROW($AI$7:$AI$39)-MIN(ROW($AI$7:$AI$39))+1,""),""),ROW()-ROW(A$41)+1))),),"")</f>
        <v/>
      </c>
    </row>
    <row r="61" customFormat="false" ht="15" hidden="false" customHeight="false" outlineLevel="0" collapsed="false">
      <c r="K61" s="0" t="str">
        <f aca="false" t="array" ref="K61:K61">IFERROR(CONCATENATE(TEXT(INDEX($K$7:$K$39,SMALL(IF($N$7:$N$39&lt;&gt;"",IF($K$7:$K$39&lt;&gt;"",ROW($K$7:$K$39)-MIN(ROW($K$7:$K$39))+1,""),""),ROW()-ROW(A$41)+1)),"##0"),","),"")</f>
        <v/>
      </c>
      <c r="L61" s="0" t="str">
        <f aca="false" t="array" ref="L61:L61">IFERROR(CONCATENATE((INDEX($N$7:$N$39,SMALL(IF($N$7:$N$39&lt;&gt;"",IF($K$7:$K$39&lt;&gt;"",ROW($K$7:$K$39)-MIN(ROW($K$7:$K$39))+1,""),""),ROW()-ROW(A$41)+1))),","),"")</f>
        <v/>
      </c>
      <c r="M61" s="0" t="str">
        <f aca="false" t="array" ref="M61:M61">IFERROR(CONCATENATE((INDEX($A$7:$A$39,SMALL(IF($N$7:$N$39&lt;&gt;"",IF($K$7:$K$39&lt;&gt;"",ROW($K$7:$K$39)-MIN(ROW($K$7:$K$39))+1,""),""),ROW()-ROW(A$41)+1))),),"")</f>
        <v/>
      </c>
      <c r="Q61" s="0" t="str">
        <f aca="false" t="array" ref="Q61:Q61">IFERROR(CONCATENATE((INDEX($T$7:$T$39,SMALL(IF($T$7:$T$39&lt;&gt;"",IF($Q$7:$Q$39&lt;&gt;"",ROW($Q$7:$Q$39)-MIN(ROW($Q$7:$Q$39))+1,""),""),ROW()-ROW(A$41)+1)))," "),"")</f>
        <v/>
      </c>
      <c r="R61" s="0" t="str">
        <f aca="false" t="array" ref="R61:R61">IFERROR(CONCATENATE(TEXT(INDEX($Q$7:$Q$39,SMALL(IF($T$7:$T$39&lt;&gt;"",IF($Q$7:$Q$39&lt;&gt;"",ROW($Q$7:$Q$39)-MIN(ROW($Q$7:$Q$39))+1,""),""),ROW()-ROW(A$41)+1)),"##0")," "),"")</f>
        <v/>
      </c>
      <c r="S61" s="0" t="str">
        <f aca="false" t="array" ref="S61:S61">IFERROR(CONCATENATE((INDEX($A$7:$A$39,SMALL(IF($T$7:$T$39&lt;&gt;"",IF($Q$7:$Q$39&lt;&gt;"",ROW($Q$7:$Q$39)-MIN(ROW($Q$7:$Q$39))+1,""),""),ROW()-ROW(A$41)+1))),),"")</f>
        <v/>
      </c>
      <c r="W61" s="0" t="str">
        <f aca="false" t="array" ref="W61:W61">IFERROR(CONCATENATE((INDEX($Z$7:$Z$39,SMALL(IF($Z$7:$Z$39&lt;&gt;"",IF($W$7:$W$39&lt;&gt;"",ROW($W$7:$W$39)-MIN(ROW($W$7:$W$39))+1,""),""),ROW()-ROW(A$41)+1)))," "),"")</f>
        <v/>
      </c>
      <c r="X61" s="0" t="str">
        <f aca="false" t="array" ref="X61:X61">IFERROR(CONCATENATE(TEXT(INDEX($W$7:$W$39,SMALL(IF($Z$7:$Z$39&lt;&gt;"",IF($W$7:$W$39&lt;&gt;"",ROW($W$7:$W$39)-MIN(ROW($W$7:$W$39))+1,""),""),ROW()-ROW(A$41)+1)),"##0")," "),"")</f>
        <v/>
      </c>
      <c r="Y61" s="0" t="str">
        <f aca="false" t="array" ref="Y61:Y61">IFERROR(CONCATENATE((INDEX($A$7:$A$39,SMALL(IF($Z$7:$Z$39&lt;&gt;"",IF($W$7:$W$39&lt;&gt;"",ROW($W$7:$W$39)-MIN(ROW($W$7:$W$39))+1,""),""),ROW()-ROW(A$41)+1))),),"")</f>
        <v/>
      </c>
      <c r="AC61" s="0" t="str">
        <f aca="false" t="array" ref="AC61:AC61">IFERROR(CONCATENATE((INDEX($AF$7:$AF$39,SMALL(IF($AF$7:$AF$39&lt;&gt;"",IF($AC$7:$AC$39&lt;&gt;"",ROW($AC$7:$AC$39)-MIN(ROW($AC$7:$AC$39))+1,""),""),ROW()-ROW(A$41)+1))),","),"")</f>
        <v/>
      </c>
      <c r="AD61" s="0" t="str">
        <f aca="false" t="array" ref="AD61:AD61">IFERROR(CONCATENATE(TEXT(INDEX($AC$7:$AC$39,SMALL(IF($AF$7:$AF$39&lt;&gt;"",IF($AC$7:$AC$39&lt;&gt;"",ROW($AC$7:$AC$39)-MIN(ROW($AC$7:$AC$39))+1,""),""),ROW()-ROW(A$41)+1)),"##0"),","),"")</f>
        <v/>
      </c>
      <c r="AE61" s="0" t="str">
        <f aca="false" t="array" ref="AE61:AE61">IFERROR(CONCATENATE((INDEX($A$7:$A$39,SMALL(IF($AF$7:$AF$39&lt;&gt;"",IF($AC$7:$AC$39&lt;&gt;"",ROW($AC$7:$AC$39)-MIN(ROW($AC$7:$AC$39))+1,""),""),ROW()-ROW(A$41)+1))),),"")</f>
        <v/>
      </c>
      <c r="AI61" s="0" t="str">
        <f aca="false" t="array" ref="AI61:AI61">IFERROR(CONCATENATE((INDEX($AL$7:$AL$39,SMALL(IF($AL$7:$AL$39&lt;&gt;"",IF($AI$7:$AI$39&lt;&gt;"",ROW($AI$7:$AI$39)-MIN(ROW($AI$7:$AI$39))+1,""),""),ROW()-ROW(A$41)+1)))," "),"")</f>
        <v/>
      </c>
      <c r="AJ61" s="0" t="str">
        <f aca="false" t="array" ref="AJ61:AJ61">IFERROR(CONCATENATE(TEXT(INDEX($AI$7:$AI$39,SMALL(IF($AL$7:$AL$39&lt;&gt;"",IF($AI$7:$AI$39&lt;&gt;"",ROW($AI$7:$AI$39)-MIN(ROW($AI$7:$AI$39))+1,""),""),ROW()-ROW(A$41)+1)),"##0")," "),"")</f>
        <v/>
      </c>
      <c r="AK61" s="0" t="str">
        <f aca="false" t="array" ref="AK61:AK61">IFERROR(CONCATENATE((INDEX($A$7:$A$39,SMALL(IF($AL$7:$AL$39&lt;&gt;"",IF($AI$7:$AI$39&lt;&gt;"",ROW($AI$7:$AI$39)-MIN(ROW($AI$7:$AI$39))+1,""),""),ROW()-ROW(A$41)+1))),),"")</f>
        <v/>
      </c>
    </row>
    <row r="62" customFormat="false" ht="15" hidden="false" customHeight="false" outlineLevel="0" collapsed="false">
      <c r="K62" s="0" t="str">
        <f aca="false" t="array" ref="K62:K62">IFERROR(CONCATENATE(TEXT(INDEX($K$7:$K$39,SMALL(IF($N$7:$N$39&lt;&gt;"",IF($K$7:$K$39&lt;&gt;"",ROW($K$7:$K$39)-MIN(ROW($K$7:$K$39))+1,""),""),ROW()-ROW(A$41)+1)),"##0"),","),"")</f>
        <v/>
      </c>
      <c r="L62" s="0" t="str">
        <f aca="false" t="array" ref="L62:L62">IFERROR(CONCATENATE((INDEX($N$7:$N$39,SMALL(IF($N$7:$N$39&lt;&gt;"",IF($K$7:$K$39&lt;&gt;"",ROW($K$7:$K$39)-MIN(ROW($K$7:$K$39))+1,""),""),ROW()-ROW(A$41)+1))),","),"")</f>
        <v/>
      </c>
      <c r="M62" s="0" t="str">
        <f aca="false" t="array" ref="M62:M62">IFERROR(CONCATENATE((INDEX($A$7:$A$39,SMALL(IF($N$7:$N$39&lt;&gt;"",IF($K$7:$K$39&lt;&gt;"",ROW($K$7:$K$39)-MIN(ROW($K$7:$K$39))+1,""),""),ROW()-ROW(A$41)+1))),),"")</f>
        <v/>
      </c>
      <c r="Q62" s="0" t="str">
        <f aca="false" t="array" ref="Q62:Q62">IFERROR(CONCATENATE((INDEX($T$7:$T$39,SMALL(IF($T$7:$T$39&lt;&gt;"",IF($Q$7:$Q$39&lt;&gt;"",ROW($Q$7:$Q$39)-MIN(ROW($Q$7:$Q$39))+1,""),""),ROW()-ROW(A$41)+1)))," "),"")</f>
        <v/>
      </c>
      <c r="R62" s="0" t="str">
        <f aca="false" t="array" ref="R62:R62">IFERROR(CONCATENATE(TEXT(INDEX($Q$7:$Q$39,SMALL(IF($T$7:$T$39&lt;&gt;"",IF($Q$7:$Q$39&lt;&gt;"",ROW($Q$7:$Q$39)-MIN(ROW($Q$7:$Q$39))+1,""),""),ROW()-ROW(A$41)+1)),"##0")," "),"")</f>
        <v/>
      </c>
      <c r="S62" s="0" t="str">
        <f aca="false" t="array" ref="S62:S62">IFERROR(CONCATENATE((INDEX($A$7:$A$39,SMALL(IF($T$7:$T$39&lt;&gt;"",IF($Q$7:$Q$39&lt;&gt;"",ROW($Q$7:$Q$39)-MIN(ROW($Q$7:$Q$39))+1,""),""),ROW()-ROW(A$41)+1))),),"")</f>
        <v/>
      </c>
      <c r="W62" s="0" t="str">
        <f aca="false" t="array" ref="W62:W62">IFERROR(CONCATENATE((INDEX($Z$7:$Z$39,SMALL(IF($Z$7:$Z$39&lt;&gt;"",IF($W$7:$W$39&lt;&gt;"",ROW($W$7:$W$39)-MIN(ROW($W$7:$W$39))+1,""),""),ROW()-ROW(A$41)+1)))," "),"")</f>
        <v/>
      </c>
      <c r="X62" s="0" t="str">
        <f aca="false" t="array" ref="X62:X62">IFERROR(CONCATENATE(TEXT(INDEX($W$7:$W$39,SMALL(IF($Z$7:$Z$39&lt;&gt;"",IF($W$7:$W$39&lt;&gt;"",ROW($W$7:$W$39)-MIN(ROW($W$7:$W$39))+1,""),""),ROW()-ROW(A$41)+1)),"##0")," "),"")</f>
        <v/>
      </c>
      <c r="Y62" s="0" t="str">
        <f aca="false" t="array" ref="Y62:Y62">IFERROR(CONCATENATE((INDEX($A$7:$A$39,SMALL(IF($Z$7:$Z$39&lt;&gt;"",IF($W$7:$W$39&lt;&gt;"",ROW($W$7:$W$39)-MIN(ROW($W$7:$W$39))+1,""),""),ROW()-ROW(A$41)+1))),),"")</f>
        <v/>
      </c>
      <c r="AC62" s="0" t="str">
        <f aca="false" t="array" ref="AC62:AC62">IFERROR(CONCATENATE((INDEX($AF$7:$AF$39,SMALL(IF($AF$7:$AF$39&lt;&gt;"",IF($AC$7:$AC$39&lt;&gt;"",ROW($AC$7:$AC$39)-MIN(ROW($AC$7:$AC$39))+1,""),""),ROW()-ROW(A$41)+1))),","),"")</f>
        <v/>
      </c>
      <c r="AD62" s="0" t="str">
        <f aca="false" t="array" ref="AD62:AD62">IFERROR(CONCATENATE(TEXT(INDEX($AC$7:$AC$39,SMALL(IF($AF$7:$AF$39&lt;&gt;"",IF($AC$7:$AC$39&lt;&gt;"",ROW($AC$7:$AC$39)-MIN(ROW($AC$7:$AC$39))+1,""),""),ROW()-ROW(A$41)+1)),"##0"),","),"")</f>
        <v/>
      </c>
      <c r="AE62" s="0" t="str">
        <f aca="false" t="array" ref="AE62:AE62">IFERROR(CONCATENATE((INDEX($A$7:$A$39,SMALL(IF($AF$7:$AF$39&lt;&gt;"",IF($AC$7:$AC$39&lt;&gt;"",ROW($AC$7:$AC$39)-MIN(ROW($AC$7:$AC$39))+1,""),""),ROW()-ROW(A$41)+1))),),"")</f>
        <v/>
      </c>
      <c r="AI62" s="0" t="str">
        <f aca="false" t="array" ref="AI62:AI62">IFERROR(CONCATENATE((INDEX($AL$7:$AL$39,SMALL(IF($AL$7:$AL$39&lt;&gt;"",IF($AI$7:$AI$39&lt;&gt;"",ROW($AI$7:$AI$39)-MIN(ROW($AI$7:$AI$39))+1,""),""),ROW()-ROW(A$41)+1)))," "),"")</f>
        <v/>
      </c>
      <c r="AJ62" s="0" t="str">
        <f aca="false" t="array" ref="AJ62:AJ62">IFERROR(CONCATENATE(TEXT(INDEX($AI$7:$AI$39,SMALL(IF($AL$7:$AL$39&lt;&gt;"",IF($AI$7:$AI$39&lt;&gt;"",ROW($AI$7:$AI$39)-MIN(ROW($AI$7:$AI$39))+1,""),""),ROW()-ROW(A$41)+1)),"##0")," "),"")</f>
        <v/>
      </c>
      <c r="AK62" s="0" t="str">
        <f aca="false" t="array" ref="AK62:AK62">IFERROR(CONCATENATE((INDEX($A$7:$A$39,SMALL(IF($AL$7:$AL$39&lt;&gt;"",IF($AI$7:$AI$39&lt;&gt;"",ROW($AI$7:$AI$39)-MIN(ROW($AI$7:$AI$39))+1,""),""),ROW()-ROW(A$41)+1))),),"")</f>
        <v/>
      </c>
    </row>
    <row r="63" customFormat="false" ht="15" hidden="false" customHeight="false" outlineLevel="0" collapsed="false">
      <c r="K63" s="0" t="str">
        <f aca="false" t="array" ref="K63:K63">IFERROR(CONCATENATE(TEXT(INDEX($K$7:$K$39,SMALL(IF($N$7:$N$39&lt;&gt;"",IF($K$7:$K$39&lt;&gt;"",ROW($K$7:$K$39)-MIN(ROW($K$7:$K$39))+1,""),""),ROW()-ROW(A$41)+1)),"##0"),","),"")</f>
        <v/>
      </c>
      <c r="L63" s="0" t="str">
        <f aca="false" t="array" ref="L63:L63">IFERROR(CONCATENATE((INDEX($N$7:$N$39,SMALL(IF($N$7:$N$39&lt;&gt;"",IF($K$7:$K$39&lt;&gt;"",ROW($K$7:$K$39)-MIN(ROW($K$7:$K$39))+1,""),""),ROW()-ROW(A$41)+1))),","),"")</f>
        <v/>
      </c>
      <c r="M63" s="0" t="str">
        <f aca="false" t="array" ref="M63:M63">IFERROR(CONCATENATE((INDEX($A$7:$A$39,SMALL(IF($N$7:$N$39&lt;&gt;"",IF($K$7:$K$39&lt;&gt;"",ROW($K$7:$K$39)-MIN(ROW($K$7:$K$39))+1,""),""),ROW()-ROW(A$41)+1))),),"")</f>
        <v/>
      </c>
      <c r="Q63" s="0" t="str">
        <f aca="false" t="array" ref="Q63:Q63">IFERROR(CONCATENATE((INDEX($T$7:$T$39,SMALL(IF($T$7:$T$39&lt;&gt;"",IF($Q$7:$Q$39&lt;&gt;"",ROW($Q$7:$Q$39)-MIN(ROW($Q$7:$Q$39))+1,""),""),ROW()-ROW(A$41)+1)))," "),"")</f>
        <v/>
      </c>
      <c r="R63" s="0" t="str">
        <f aca="false" t="array" ref="R63:R63">IFERROR(CONCATENATE(TEXT(INDEX($Q$7:$Q$39,SMALL(IF($T$7:$T$39&lt;&gt;"",IF($Q$7:$Q$39&lt;&gt;"",ROW($Q$7:$Q$39)-MIN(ROW($Q$7:$Q$39))+1,""),""),ROW()-ROW(A$41)+1)),"##0")," "),"")</f>
        <v/>
      </c>
      <c r="S63" s="0" t="str">
        <f aca="false" t="array" ref="S63:S63">IFERROR(CONCATENATE((INDEX($A$7:$A$39,SMALL(IF($T$7:$T$39&lt;&gt;"",IF($Q$7:$Q$39&lt;&gt;"",ROW($Q$7:$Q$39)-MIN(ROW($Q$7:$Q$39))+1,""),""),ROW()-ROW(A$41)+1))),),"")</f>
        <v/>
      </c>
      <c r="W63" s="0" t="str">
        <f aca="false" t="array" ref="W63:W63">IFERROR(CONCATENATE((INDEX($Z$7:$Z$39,SMALL(IF($Z$7:$Z$39&lt;&gt;"",IF($W$7:$W$39&lt;&gt;"",ROW($W$7:$W$39)-MIN(ROW($W$7:$W$39))+1,""),""),ROW()-ROW(A$41)+1)))," "),"")</f>
        <v/>
      </c>
      <c r="X63" s="0" t="str">
        <f aca="false" t="array" ref="X63:X63">IFERROR(CONCATENATE(TEXT(INDEX($W$7:$W$39,SMALL(IF($Z$7:$Z$39&lt;&gt;"",IF($W$7:$W$39&lt;&gt;"",ROW($W$7:$W$39)-MIN(ROW($W$7:$W$39))+1,""),""),ROW()-ROW(A$41)+1)),"##0")," "),"")</f>
        <v/>
      </c>
      <c r="Y63" s="0" t="str">
        <f aca="false" t="array" ref="Y63:Y63">IFERROR(CONCATENATE((INDEX($A$7:$A$39,SMALL(IF($Z$7:$Z$39&lt;&gt;"",IF($W$7:$W$39&lt;&gt;"",ROW($W$7:$W$39)-MIN(ROW($W$7:$W$39))+1,""),""),ROW()-ROW(A$41)+1))),),"")</f>
        <v/>
      </c>
      <c r="AC63" s="0" t="str">
        <f aca="false" t="array" ref="AC63:AC63">IFERROR(CONCATENATE((INDEX($AF$7:$AF$39,SMALL(IF($AF$7:$AF$39&lt;&gt;"",IF($AC$7:$AC$39&lt;&gt;"",ROW($AC$7:$AC$39)-MIN(ROW($AC$7:$AC$39))+1,""),""),ROW()-ROW(A$41)+1))),","),"")</f>
        <v/>
      </c>
      <c r="AD63" s="0" t="str">
        <f aca="false" t="array" ref="AD63:AD63">IFERROR(CONCATENATE(TEXT(INDEX($AC$7:$AC$39,SMALL(IF($AF$7:$AF$39&lt;&gt;"",IF($AC$7:$AC$39&lt;&gt;"",ROW($AC$7:$AC$39)-MIN(ROW($AC$7:$AC$39))+1,""),""),ROW()-ROW(A$41)+1)),"##0"),","),"")</f>
        <v/>
      </c>
      <c r="AE63" s="0" t="str">
        <f aca="false" t="array" ref="AE63:AE63">IFERROR(CONCATENATE((INDEX($A$7:$A$39,SMALL(IF($AF$7:$AF$39&lt;&gt;"",IF($AC$7:$AC$39&lt;&gt;"",ROW($AC$7:$AC$39)-MIN(ROW($AC$7:$AC$39))+1,""),""),ROW()-ROW(A$41)+1))),),"")</f>
        <v/>
      </c>
      <c r="AI63" s="0" t="str">
        <f aca="false" t="array" ref="AI63:AI63">IFERROR(CONCATENATE((INDEX($AL$7:$AL$39,SMALL(IF($AL$7:$AL$39&lt;&gt;"",IF($AI$7:$AI$39&lt;&gt;"",ROW($AI$7:$AI$39)-MIN(ROW($AI$7:$AI$39))+1,""),""),ROW()-ROW(A$41)+1)))," "),"")</f>
        <v/>
      </c>
      <c r="AJ63" s="0" t="str">
        <f aca="false" t="array" ref="AJ63:AJ63">IFERROR(CONCATENATE(TEXT(INDEX($AI$7:$AI$39,SMALL(IF($AL$7:$AL$39&lt;&gt;"",IF($AI$7:$AI$39&lt;&gt;"",ROW($AI$7:$AI$39)-MIN(ROW($AI$7:$AI$39))+1,""),""),ROW()-ROW(A$41)+1)),"##0")," "),"")</f>
        <v/>
      </c>
      <c r="AK63" s="0" t="str">
        <f aca="false" t="array" ref="AK63:AK63">IFERROR(CONCATENATE((INDEX($A$7:$A$39,SMALL(IF($AL$7:$AL$39&lt;&gt;"",IF($AI$7:$AI$39&lt;&gt;"",ROW($AI$7:$AI$39)-MIN(ROW($AI$7:$AI$39))+1,""),""),ROW()-ROW(A$41)+1))),),"")</f>
        <v/>
      </c>
    </row>
    <row r="64" customFormat="false" ht="15" hidden="false" customHeight="false" outlineLevel="0" collapsed="false">
      <c r="K64" s="0" t="str">
        <f aca="false" t="array" ref="K64:K64">IFERROR(CONCATENATE(TEXT(INDEX($K$7:$K$39,SMALL(IF($N$7:$N$39&lt;&gt;"",IF($K$7:$K$39&lt;&gt;"",ROW($K$7:$K$39)-MIN(ROW($K$7:$K$39))+1,""),""),ROW()-ROW(A$41)+1)),"##0"),","),"")</f>
        <v/>
      </c>
      <c r="L64" s="0" t="str">
        <f aca="false" t="array" ref="L64:L64">IFERROR(CONCATENATE((INDEX($N$7:$N$39,SMALL(IF($N$7:$N$39&lt;&gt;"",IF($K$7:$K$39&lt;&gt;"",ROW($K$7:$K$39)-MIN(ROW($K$7:$K$39))+1,""),""),ROW()-ROW(A$41)+1))),","),"")</f>
        <v/>
      </c>
      <c r="M64" s="0" t="str">
        <f aca="false" t="array" ref="M64:M64">IFERROR(CONCATENATE((INDEX($A$7:$A$39,SMALL(IF($N$7:$N$39&lt;&gt;"",IF($K$7:$K$39&lt;&gt;"",ROW($K$7:$K$39)-MIN(ROW($K$7:$K$39))+1,""),""),ROW()-ROW(A$41)+1))),),"")</f>
        <v/>
      </c>
      <c r="Q64" s="0" t="str">
        <f aca="false" t="array" ref="Q64:Q64">IFERROR(CONCATENATE((INDEX($T$7:$T$39,SMALL(IF($T$7:$T$39&lt;&gt;"",IF($Q$7:$Q$39&lt;&gt;"",ROW($Q$7:$Q$39)-MIN(ROW($Q$7:$Q$39))+1,""),""),ROW()-ROW(A$41)+1)))," "),"")</f>
        <v/>
      </c>
      <c r="R64" s="0" t="str">
        <f aca="false" t="array" ref="R64:R64">IFERROR(CONCATENATE(TEXT(INDEX($Q$7:$Q$39,SMALL(IF($T$7:$T$39&lt;&gt;"",IF($Q$7:$Q$39&lt;&gt;"",ROW($Q$7:$Q$39)-MIN(ROW($Q$7:$Q$39))+1,""),""),ROW()-ROW(A$41)+1)),"##0")," "),"")</f>
        <v/>
      </c>
      <c r="S64" s="0" t="str">
        <f aca="false" t="array" ref="S64:S64">IFERROR(CONCATENATE((INDEX($A$7:$A$39,SMALL(IF($T$7:$T$39&lt;&gt;"",IF($Q$7:$Q$39&lt;&gt;"",ROW($Q$7:$Q$39)-MIN(ROW($Q$7:$Q$39))+1,""),""),ROW()-ROW(A$41)+1))),),"")</f>
        <v/>
      </c>
      <c r="W64" s="0" t="str">
        <f aca="false" t="array" ref="W64:W64">IFERROR(CONCATENATE((INDEX($Z$7:$Z$39,SMALL(IF($Z$7:$Z$39&lt;&gt;"",IF($W$7:$W$39&lt;&gt;"",ROW($W$7:$W$39)-MIN(ROW($W$7:$W$39))+1,""),""),ROW()-ROW(A$41)+1)))," "),"")</f>
        <v/>
      </c>
      <c r="X64" s="0" t="str">
        <f aca="false" t="array" ref="X64:X64">IFERROR(CONCATENATE(TEXT(INDEX($W$7:$W$39,SMALL(IF($Z$7:$Z$39&lt;&gt;"",IF($W$7:$W$39&lt;&gt;"",ROW($W$7:$W$39)-MIN(ROW($W$7:$W$39))+1,""),""),ROW()-ROW(A$41)+1)),"##0")," "),"")</f>
        <v/>
      </c>
      <c r="Y64" s="0" t="str">
        <f aca="false" t="array" ref="Y64:Y64">IFERROR(CONCATENATE((INDEX($A$7:$A$39,SMALL(IF($Z$7:$Z$39&lt;&gt;"",IF($W$7:$W$39&lt;&gt;"",ROW($W$7:$W$39)-MIN(ROW($W$7:$W$39))+1,""),""),ROW()-ROW(A$41)+1))),),"")</f>
        <v/>
      </c>
      <c r="AC64" s="0" t="str">
        <f aca="false" t="array" ref="AC64:AC64">IFERROR(CONCATENATE((INDEX($AF$7:$AF$39,SMALL(IF($AF$7:$AF$39&lt;&gt;"",IF($AC$7:$AC$39&lt;&gt;"",ROW($AC$7:$AC$39)-MIN(ROW($AC$7:$AC$39))+1,""),""),ROW()-ROW(A$41)+1))),","),"")</f>
        <v/>
      </c>
      <c r="AD64" s="0" t="str">
        <f aca="false" t="array" ref="AD64:AD64">IFERROR(CONCATENATE(TEXT(INDEX($AC$7:$AC$39,SMALL(IF($AF$7:$AF$39&lt;&gt;"",IF($AC$7:$AC$39&lt;&gt;"",ROW($AC$7:$AC$39)-MIN(ROW($AC$7:$AC$39))+1,""),""),ROW()-ROW(A$41)+1)),"##0"),","),"")</f>
        <v/>
      </c>
      <c r="AE64" s="0" t="str">
        <f aca="false" t="array" ref="AE64:AE64">IFERROR(CONCATENATE((INDEX($A$7:$A$39,SMALL(IF($AF$7:$AF$39&lt;&gt;"",IF($AC$7:$AC$39&lt;&gt;"",ROW($AC$7:$AC$39)-MIN(ROW($AC$7:$AC$39))+1,""),""),ROW()-ROW(A$41)+1))),),"")</f>
        <v/>
      </c>
      <c r="AI64" s="0" t="str">
        <f aca="false" t="array" ref="AI64:AI64">IFERROR(CONCATENATE((INDEX($AL$7:$AL$39,SMALL(IF($AL$7:$AL$39&lt;&gt;"",IF($AI$7:$AI$39&lt;&gt;"",ROW($AI$7:$AI$39)-MIN(ROW($AI$7:$AI$39))+1,""),""),ROW()-ROW(A$41)+1)))," "),"")</f>
        <v/>
      </c>
      <c r="AJ64" s="0" t="str">
        <f aca="false" t="array" ref="AJ64:AJ64">IFERROR(CONCATENATE(TEXT(INDEX($AI$7:$AI$39,SMALL(IF($AL$7:$AL$39&lt;&gt;"",IF($AI$7:$AI$39&lt;&gt;"",ROW($AI$7:$AI$39)-MIN(ROW($AI$7:$AI$39))+1,""),""),ROW()-ROW(A$41)+1)),"##0")," "),"")</f>
        <v/>
      </c>
      <c r="AK64" s="0" t="str">
        <f aca="false" t="array" ref="AK64:AK64">IFERROR(CONCATENATE((INDEX($A$7:$A$39,SMALL(IF($AL$7:$AL$39&lt;&gt;"",IF($AI$7:$AI$39&lt;&gt;"",ROW($AI$7:$AI$39)-MIN(ROW($AI$7:$AI$39))+1,""),""),ROW()-ROW(A$41)+1))),),"")</f>
        <v/>
      </c>
    </row>
    <row r="65" customFormat="false" ht="15" hidden="false" customHeight="false" outlineLevel="0" collapsed="false">
      <c r="K65" s="0" t="str">
        <f aca="false" t="array" ref="K65:K65">IFERROR(CONCATENATE(TEXT(INDEX($K$7:$K$39,SMALL(IF($N$7:$N$39&lt;&gt;"",IF($K$7:$K$39&lt;&gt;"",ROW($K$7:$K$39)-MIN(ROW($K$7:$K$39))+1,""),""),ROW()-ROW(A$41)+1)),"##0"),","),"")</f>
        <v/>
      </c>
      <c r="L65" s="0" t="str">
        <f aca="false" t="array" ref="L65:L65">IFERROR(CONCATENATE((INDEX($N$7:$N$39,SMALL(IF($N$7:$N$39&lt;&gt;"",IF($K$7:$K$39&lt;&gt;"",ROW($K$7:$K$39)-MIN(ROW($K$7:$K$39))+1,""),""),ROW()-ROW(A$41)+1))),","),"")</f>
        <v/>
      </c>
      <c r="M65" s="0" t="str">
        <f aca="false" t="array" ref="M65:M65">IFERROR(CONCATENATE((INDEX($A$7:$A$39,SMALL(IF($N$7:$N$39&lt;&gt;"",IF($K$7:$K$39&lt;&gt;"",ROW($K$7:$K$39)-MIN(ROW($K$7:$K$39))+1,""),""),ROW()-ROW(A$41)+1))),),"")</f>
        <v/>
      </c>
      <c r="Q65" s="0" t="str">
        <f aca="false" t="array" ref="Q65:Q65">IFERROR(CONCATENATE((INDEX($T$7:$T$39,SMALL(IF($T$7:$T$39&lt;&gt;"",IF($Q$7:$Q$39&lt;&gt;"",ROW($Q$7:$Q$39)-MIN(ROW($Q$7:$Q$39))+1,""),""),ROW()-ROW(A$41)+1)))," "),"")</f>
        <v/>
      </c>
      <c r="R65" s="0" t="str">
        <f aca="false" t="array" ref="R65:R65">IFERROR(CONCATENATE(TEXT(INDEX($Q$7:$Q$39,SMALL(IF($T$7:$T$39&lt;&gt;"",IF($Q$7:$Q$39&lt;&gt;"",ROW($Q$7:$Q$39)-MIN(ROW($Q$7:$Q$39))+1,""),""),ROW()-ROW(A$41)+1)),"##0")," "),"")</f>
        <v/>
      </c>
      <c r="S65" s="0" t="str">
        <f aca="false" t="array" ref="S65:S65">IFERROR(CONCATENATE((INDEX($A$7:$A$39,SMALL(IF($T$7:$T$39&lt;&gt;"",IF($Q$7:$Q$39&lt;&gt;"",ROW($Q$7:$Q$39)-MIN(ROW($Q$7:$Q$39))+1,""),""),ROW()-ROW(A$41)+1))),),"")</f>
        <v/>
      </c>
      <c r="W65" s="0" t="str">
        <f aca="false" t="array" ref="W65:W65">IFERROR(CONCATENATE((INDEX($Z$7:$Z$39,SMALL(IF($Z$7:$Z$39&lt;&gt;"",IF($W$7:$W$39&lt;&gt;"",ROW($W$7:$W$39)-MIN(ROW($W$7:$W$39))+1,""),""),ROW()-ROW(A$41)+1)))," "),"")</f>
        <v/>
      </c>
      <c r="X65" s="0" t="str">
        <f aca="false" t="array" ref="X65:X65">IFERROR(CONCATENATE(TEXT(INDEX($W$7:$W$39,SMALL(IF($Z$7:$Z$39&lt;&gt;"",IF($W$7:$W$39&lt;&gt;"",ROW($W$7:$W$39)-MIN(ROW($W$7:$W$39))+1,""),""),ROW()-ROW(A$41)+1)),"##0")," "),"")</f>
        <v/>
      </c>
      <c r="Y65" s="0" t="str">
        <f aca="false" t="array" ref="Y65:Y65">IFERROR(CONCATENATE((INDEX($A$7:$A$39,SMALL(IF($Z$7:$Z$39&lt;&gt;"",IF($W$7:$W$39&lt;&gt;"",ROW($W$7:$W$39)-MIN(ROW($W$7:$W$39))+1,""),""),ROW()-ROW(A$41)+1))),),"")</f>
        <v/>
      </c>
      <c r="AC65" s="0" t="str">
        <f aca="false" t="array" ref="AC65:AC65">IFERROR(CONCATENATE((INDEX($AF$7:$AF$39,SMALL(IF($AF$7:$AF$39&lt;&gt;"",IF($AC$7:$AC$39&lt;&gt;"",ROW($AC$7:$AC$39)-MIN(ROW($AC$7:$AC$39))+1,""),""),ROW()-ROW(A$41)+1))),","),"")</f>
        <v/>
      </c>
      <c r="AD65" s="0" t="str">
        <f aca="false" t="array" ref="AD65:AD65">IFERROR(CONCATENATE(TEXT(INDEX($AC$7:$AC$39,SMALL(IF($AF$7:$AF$39&lt;&gt;"",IF($AC$7:$AC$39&lt;&gt;"",ROW($AC$7:$AC$39)-MIN(ROW($AC$7:$AC$39))+1,""),""),ROW()-ROW(A$41)+1)),"##0"),","),"")</f>
        <v/>
      </c>
      <c r="AE65" s="0" t="str">
        <f aca="false" t="array" ref="AE65:AE65">IFERROR(CONCATENATE((INDEX($A$7:$A$39,SMALL(IF($AF$7:$AF$39&lt;&gt;"",IF($AC$7:$AC$39&lt;&gt;"",ROW($AC$7:$AC$39)-MIN(ROW($AC$7:$AC$39))+1,""),""),ROW()-ROW(A$41)+1))),),"")</f>
        <v/>
      </c>
      <c r="AI65" s="0" t="str">
        <f aca="false" t="array" ref="AI65:AI65">IFERROR(CONCATENATE((INDEX($AL$7:$AL$39,SMALL(IF($AL$7:$AL$39&lt;&gt;"",IF($AI$7:$AI$39&lt;&gt;"",ROW($AI$7:$AI$39)-MIN(ROW($AI$7:$AI$39))+1,""),""),ROW()-ROW(A$41)+1)))," "),"")</f>
        <v/>
      </c>
      <c r="AJ65" s="0" t="str">
        <f aca="false" t="array" ref="AJ65:AJ65">IFERROR(CONCATENATE(TEXT(INDEX($AI$7:$AI$39,SMALL(IF($AL$7:$AL$39&lt;&gt;"",IF($AI$7:$AI$39&lt;&gt;"",ROW($AI$7:$AI$39)-MIN(ROW($AI$7:$AI$39))+1,""),""),ROW()-ROW(A$41)+1)),"##0")," "),"")</f>
        <v/>
      </c>
      <c r="AK65" s="0" t="str">
        <f aca="false" t="array" ref="AK65:AK65">IFERROR(CONCATENATE((INDEX($A$7:$A$39,SMALL(IF($AL$7:$AL$39&lt;&gt;"",IF($AI$7:$AI$39&lt;&gt;"",ROW($AI$7:$AI$39)-MIN(ROW($AI$7:$AI$39))+1,""),""),ROW()-ROW(A$41)+1))),),"")</f>
        <v/>
      </c>
    </row>
    <row r="66" customFormat="false" ht="15" hidden="false" customHeight="false" outlineLevel="0" collapsed="false">
      <c r="K66" s="0" t="str">
        <f aca="false" t="array" ref="K66:K66">IFERROR(CONCATENATE(TEXT(INDEX($K$7:$K$39,SMALL(IF($N$7:$N$39&lt;&gt;"",IF($K$7:$K$39&lt;&gt;"",ROW($K$7:$K$39)-MIN(ROW($K$7:$K$39))+1,""),""),ROW()-ROW(A$41)+1)),"##0"),","),"")</f>
        <v/>
      </c>
      <c r="L66" s="0" t="str">
        <f aca="false" t="array" ref="L66:L66">IFERROR(CONCATENATE((INDEX($N$7:$N$39,SMALL(IF($N$7:$N$39&lt;&gt;"",IF($K$7:$K$39&lt;&gt;"",ROW($K$7:$K$39)-MIN(ROW($K$7:$K$39))+1,""),""),ROW()-ROW(A$41)+1))),","),"")</f>
        <v/>
      </c>
      <c r="M66" s="0" t="str">
        <f aca="false" t="array" ref="M66:M66">IFERROR(CONCATENATE((INDEX($A$7:$A$39,SMALL(IF($N$7:$N$39&lt;&gt;"",IF($K$7:$K$39&lt;&gt;"",ROW($K$7:$K$39)-MIN(ROW($K$7:$K$39))+1,""),""),ROW()-ROW(A$41)+1))),),"")</f>
        <v/>
      </c>
      <c r="Q66" s="0" t="str">
        <f aca="false" t="array" ref="Q66:Q66">IFERROR(CONCATENATE((INDEX($T$7:$T$39,SMALL(IF($T$7:$T$39&lt;&gt;"",IF($Q$7:$Q$39&lt;&gt;"",ROW($Q$7:$Q$39)-MIN(ROW($Q$7:$Q$39))+1,""),""),ROW()-ROW(A$41)+1)))," "),"")</f>
        <v/>
      </c>
      <c r="R66" s="0" t="str">
        <f aca="false" t="array" ref="R66:R66">IFERROR(CONCATENATE(TEXT(INDEX($Q$7:$Q$39,SMALL(IF($T$7:$T$39&lt;&gt;"",IF($Q$7:$Q$39&lt;&gt;"",ROW($Q$7:$Q$39)-MIN(ROW($Q$7:$Q$39))+1,""),""),ROW()-ROW(A$41)+1)),"##0")," "),"")</f>
        <v/>
      </c>
      <c r="S66" s="0" t="str">
        <f aca="false" t="array" ref="S66:S66">IFERROR(CONCATENATE((INDEX($A$7:$A$39,SMALL(IF($T$7:$T$39&lt;&gt;"",IF($Q$7:$Q$39&lt;&gt;"",ROW($Q$7:$Q$39)-MIN(ROW($Q$7:$Q$39))+1,""),""),ROW()-ROW(A$41)+1))),),"")</f>
        <v/>
      </c>
      <c r="W66" s="0" t="str">
        <f aca="false" t="array" ref="W66:W66">IFERROR(CONCATENATE((INDEX($Z$7:$Z$39,SMALL(IF($Z$7:$Z$39&lt;&gt;"",IF($W$7:$W$39&lt;&gt;"",ROW($W$7:$W$39)-MIN(ROW($W$7:$W$39))+1,""),""),ROW()-ROW(A$41)+1)))," "),"")</f>
        <v/>
      </c>
      <c r="X66" s="0" t="str">
        <f aca="false" t="array" ref="X66:X66">IFERROR(CONCATENATE(TEXT(INDEX($W$7:$W$39,SMALL(IF($Z$7:$Z$39&lt;&gt;"",IF($W$7:$W$39&lt;&gt;"",ROW($W$7:$W$39)-MIN(ROW($W$7:$W$39))+1,""),""),ROW()-ROW(A$41)+1)),"##0")," "),"")</f>
        <v/>
      </c>
      <c r="Y66" s="0" t="str">
        <f aca="false" t="array" ref="Y66:Y66">IFERROR(CONCATENATE((INDEX($A$7:$A$39,SMALL(IF($Z$7:$Z$39&lt;&gt;"",IF($W$7:$W$39&lt;&gt;"",ROW($W$7:$W$39)-MIN(ROW($W$7:$W$39))+1,""),""),ROW()-ROW(A$41)+1))),),"")</f>
        <v/>
      </c>
      <c r="AC66" s="0" t="str">
        <f aca="false" t="array" ref="AC66:AC66">IFERROR(CONCATENATE((INDEX($AF$7:$AF$39,SMALL(IF($AF$7:$AF$39&lt;&gt;"",IF($AC$7:$AC$39&lt;&gt;"",ROW($AC$7:$AC$39)-MIN(ROW($AC$7:$AC$39))+1,""),""),ROW()-ROW(A$41)+1))),","),"")</f>
        <v/>
      </c>
      <c r="AD66" s="0" t="str">
        <f aca="false" t="array" ref="AD66:AD66">IFERROR(CONCATENATE(TEXT(INDEX($AC$7:$AC$39,SMALL(IF($AF$7:$AF$39&lt;&gt;"",IF($AC$7:$AC$39&lt;&gt;"",ROW($AC$7:$AC$39)-MIN(ROW($AC$7:$AC$39))+1,""),""),ROW()-ROW(A$41)+1)),"##0"),","),"")</f>
        <v/>
      </c>
      <c r="AE66" s="0" t="str">
        <f aca="false" t="array" ref="AE66:AE66">IFERROR(CONCATENATE((INDEX($A$7:$A$39,SMALL(IF($AF$7:$AF$39&lt;&gt;"",IF($AC$7:$AC$39&lt;&gt;"",ROW($AC$7:$AC$39)-MIN(ROW($AC$7:$AC$39))+1,""),""),ROW()-ROW(A$41)+1))),),"")</f>
        <v/>
      </c>
      <c r="AI66" s="0" t="str">
        <f aca="false" t="array" ref="AI66:AI66">IFERROR(CONCATENATE((INDEX($AL$7:$AL$39,SMALL(IF($AL$7:$AL$39&lt;&gt;"",IF($AI$7:$AI$39&lt;&gt;"",ROW($AI$7:$AI$39)-MIN(ROW($AI$7:$AI$39))+1,""),""),ROW()-ROW(A$41)+1)))," "),"")</f>
        <v/>
      </c>
      <c r="AJ66" s="0" t="str">
        <f aca="false" t="array" ref="AJ66:AJ66">IFERROR(CONCATENATE(TEXT(INDEX($AI$7:$AI$39,SMALL(IF($AL$7:$AL$39&lt;&gt;"",IF($AI$7:$AI$39&lt;&gt;"",ROW($AI$7:$AI$39)-MIN(ROW($AI$7:$AI$39))+1,""),""),ROW()-ROW(A$41)+1)),"##0")," "),"")</f>
        <v/>
      </c>
      <c r="AK66" s="0" t="str">
        <f aca="false" t="array" ref="AK66:AK66">IFERROR(CONCATENATE((INDEX($A$7:$A$39,SMALL(IF($AL$7:$AL$39&lt;&gt;"",IF($AI$7:$AI$39&lt;&gt;"",ROW($AI$7:$AI$39)-MIN(ROW($AI$7:$AI$39))+1,""),""),ROW()-ROW(A$41)+1))),),"")</f>
        <v/>
      </c>
    </row>
    <row r="67" customFormat="false" ht="15" hidden="false" customHeight="false" outlineLevel="0" collapsed="false">
      <c r="K67" s="0" t="str">
        <f aca="false" t="array" ref="K67:K67">IFERROR(CONCATENATE(TEXT(INDEX($K$7:$K$39,SMALL(IF($N$7:$N$39&lt;&gt;"",IF($K$7:$K$39&lt;&gt;"",ROW($K$7:$K$39)-MIN(ROW($K$7:$K$39))+1,""),""),ROW()-ROW(A$41)+1)),"##0"),","),"")</f>
        <v/>
      </c>
      <c r="L67" s="0" t="str">
        <f aca="false" t="array" ref="L67:L67">IFERROR(CONCATENATE((INDEX($N$7:$N$39,SMALL(IF($N$7:$N$39&lt;&gt;"",IF($K$7:$K$39&lt;&gt;"",ROW($K$7:$K$39)-MIN(ROW($K$7:$K$39))+1,""),""),ROW()-ROW(A$41)+1))),","),"")</f>
        <v/>
      </c>
      <c r="M67" s="0" t="str">
        <f aca="false" t="array" ref="M67:M67">IFERROR(CONCATENATE((INDEX($A$7:$A$39,SMALL(IF($N$7:$N$39&lt;&gt;"",IF($K$7:$K$39&lt;&gt;"",ROW($K$7:$K$39)-MIN(ROW($K$7:$K$39))+1,""),""),ROW()-ROW(A$41)+1))),),"")</f>
        <v/>
      </c>
      <c r="Q67" s="0" t="str">
        <f aca="false" t="array" ref="Q67:Q67">IFERROR(CONCATENATE((INDEX($T$7:$T$39,SMALL(IF($T$7:$T$39&lt;&gt;"",IF($Q$7:$Q$39&lt;&gt;"",ROW($Q$7:$Q$39)-MIN(ROW($Q$7:$Q$39))+1,""),""),ROW()-ROW(A$41)+1)))," "),"")</f>
        <v/>
      </c>
      <c r="R67" s="0" t="str">
        <f aca="false" t="array" ref="R67:R67">IFERROR(CONCATENATE(TEXT(INDEX($Q$7:$Q$39,SMALL(IF($T$7:$T$39&lt;&gt;"",IF($Q$7:$Q$39&lt;&gt;"",ROW($Q$7:$Q$39)-MIN(ROW($Q$7:$Q$39))+1,""),""),ROW()-ROW(A$41)+1)),"##0")," "),"")</f>
        <v/>
      </c>
      <c r="S67" s="0" t="str">
        <f aca="false" t="array" ref="S67:S67">IFERROR(CONCATENATE((INDEX($A$7:$A$39,SMALL(IF($T$7:$T$39&lt;&gt;"",IF($Q$7:$Q$39&lt;&gt;"",ROW($Q$7:$Q$39)-MIN(ROW($Q$7:$Q$39))+1,""),""),ROW()-ROW(A$41)+1))),),"")</f>
        <v/>
      </c>
      <c r="W67" s="0" t="str">
        <f aca="false" t="array" ref="W67:W67">IFERROR(CONCATENATE((INDEX($Z$7:$Z$39,SMALL(IF($Z$7:$Z$39&lt;&gt;"",IF($W$7:$W$39&lt;&gt;"",ROW($W$7:$W$39)-MIN(ROW($W$7:$W$39))+1,""),""),ROW()-ROW(A$41)+1)))," "),"")</f>
        <v/>
      </c>
      <c r="X67" s="0" t="str">
        <f aca="false" t="array" ref="X67:X67">IFERROR(CONCATENATE(TEXT(INDEX($W$7:$W$39,SMALL(IF($Z$7:$Z$39&lt;&gt;"",IF($W$7:$W$39&lt;&gt;"",ROW($W$7:$W$39)-MIN(ROW($W$7:$W$39))+1,""),""),ROW()-ROW(A$41)+1)),"##0")," "),"")</f>
        <v/>
      </c>
      <c r="Y67" s="0" t="str">
        <f aca="false" t="array" ref="Y67:Y67">IFERROR(CONCATENATE((INDEX($A$7:$A$39,SMALL(IF($Z$7:$Z$39&lt;&gt;"",IF($W$7:$W$39&lt;&gt;"",ROW($W$7:$W$39)-MIN(ROW($W$7:$W$39))+1,""),""),ROW()-ROW(A$41)+1))),),"")</f>
        <v/>
      </c>
      <c r="AC67" s="0" t="str">
        <f aca="false" t="array" ref="AC67:AC67">IFERROR(CONCATENATE((INDEX($AF$7:$AF$39,SMALL(IF($AF$7:$AF$39&lt;&gt;"",IF($AC$7:$AC$39&lt;&gt;"",ROW($AC$7:$AC$39)-MIN(ROW($AC$7:$AC$39))+1,""),""),ROW()-ROW(A$41)+1))),","),"")</f>
        <v/>
      </c>
      <c r="AD67" s="0" t="str">
        <f aca="false" t="array" ref="AD67:AD67">IFERROR(CONCATENATE(TEXT(INDEX($AC$7:$AC$39,SMALL(IF($AF$7:$AF$39&lt;&gt;"",IF($AC$7:$AC$39&lt;&gt;"",ROW($AC$7:$AC$39)-MIN(ROW($AC$7:$AC$39))+1,""),""),ROW()-ROW(A$41)+1)),"##0"),","),"")</f>
        <v/>
      </c>
      <c r="AE67" s="0" t="str">
        <f aca="false" t="array" ref="AE67:AE67">IFERROR(CONCATENATE((INDEX($A$7:$A$39,SMALL(IF($AF$7:$AF$39&lt;&gt;"",IF($AC$7:$AC$39&lt;&gt;"",ROW($AC$7:$AC$39)-MIN(ROW($AC$7:$AC$39))+1,""),""),ROW()-ROW(A$41)+1))),),"")</f>
        <v/>
      </c>
      <c r="AI67" s="0" t="str">
        <f aca="false" t="array" ref="AI67:AI67">IFERROR(CONCATENATE((INDEX($AL$7:$AL$39,SMALL(IF($AL$7:$AL$39&lt;&gt;"",IF($AI$7:$AI$39&lt;&gt;"",ROW($AI$7:$AI$39)-MIN(ROW($AI$7:$AI$39))+1,""),""),ROW()-ROW(A$41)+1)))," "),"")</f>
        <v/>
      </c>
      <c r="AJ67" s="0" t="str">
        <f aca="false" t="array" ref="AJ67:AJ67">IFERROR(CONCATENATE(TEXT(INDEX($AI$7:$AI$39,SMALL(IF($AL$7:$AL$39&lt;&gt;"",IF($AI$7:$AI$39&lt;&gt;"",ROW($AI$7:$AI$39)-MIN(ROW($AI$7:$AI$39))+1,""),""),ROW()-ROW(A$41)+1)),"##0")," "),"")</f>
        <v/>
      </c>
      <c r="AK67" s="0" t="str">
        <f aca="false" t="array" ref="AK67:AK67">IFERROR(CONCATENATE((INDEX($A$7:$A$39,SMALL(IF($AL$7:$AL$39&lt;&gt;"",IF($AI$7:$AI$39&lt;&gt;"",ROW($AI$7:$AI$39)-MIN(ROW($AI$7:$AI$39))+1,""),""),ROW()-ROW(A$41)+1))),),"")</f>
        <v/>
      </c>
    </row>
    <row r="68" customFormat="false" ht="15" hidden="false" customHeight="false" outlineLevel="0" collapsed="false">
      <c r="K68" s="0" t="str">
        <f aca="false" t="array" ref="K68:K68">IFERROR(CONCATENATE(TEXT(INDEX($K$7:$K$39,SMALL(IF($N$7:$N$39&lt;&gt;"",IF($K$7:$K$39&lt;&gt;"",ROW($K$7:$K$39)-MIN(ROW($K$7:$K$39))+1,""),""),ROW()-ROW(A$41)+1)),"##0"),","),"")</f>
        <v/>
      </c>
      <c r="L68" s="0" t="str">
        <f aca="false" t="array" ref="L68:L68">IFERROR(CONCATENATE((INDEX($N$7:$N$39,SMALL(IF($N$7:$N$39&lt;&gt;"",IF($K$7:$K$39&lt;&gt;"",ROW($K$7:$K$39)-MIN(ROW($K$7:$K$39))+1,""),""),ROW()-ROW(A$41)+1))),","),"")</f>
        <v/>
      </c>
      <c r="M68" s="0" t="str">
        <f aca="false" t="array" ref="M68:M68">IFERROR(CONCATENATE((INDEX($A$7:$A$39,SMALL(IF($N$7:$N$39&lt;&gt;"",IF($K$7:$K$39&lt;&gt;"",ROW($K$7:$K$39)-MIN(ROW($K$7:$K$39))+1,""),""),ROW()-ROW(A$41)+1))),),"")</f>
        <v/>
      </c>
      <c r="Q68" s="0" t="str">
        <f aca="false" t="array" ref="Q68:Q68">IFERROR(CONCATENATE((INDEX($T$7:$T$39,SMALL(IF($T$7:$T$39&lt;&gt;"",IF($Q$7:$Q$39&lt;&gt;"",ROW($Q$7:$Q$39)-MIN(ROW($Q$7:$Q$39))+1,""),""),ROW()-ROW(A$41)+1)))," "),"")</f>
        <v/>
      </c>
      <c r="R68" s="0" t="str">
        <f aca="false" t="array" ref="R68:R68">IFERROR(CONCATENATE(TEXT(INDEX($Q$7:$Q$39,SMALL(IF($T$7:$T$39&lt;&gt;"",IF($Q$7:$Q$39&lt;&gt;"",ROW($Q$7:$Q$39)-MIN(ROW($Q$7:$Q$39))+1,""),""),ROW()-ROW(A$41)+1)),"##0")," "),"")</f>
        <v/>
      </c>
      <c r="S68" s="0" t="str">
        <f aca="false" t="array" ref="S68:S68">IFERROR(CONCATENATE((INDEX($A$7:$A$39,SMALL(IF($T$7:$T$39&lt;&gt;"",IF($Q$7:$Q$39&lt;&gt;"",ROW($Q$7:$Q$39)-MIN(ROW($Q$7:$Q$39))+1,""),""),ROW()-ROW(A$41)+1))),),"")</f>
        <v/>
      </c>
      <c r="W68" s="0" t="str">
        <f aca="false" t="array" ref="W68:W68">IFERROR(CONCATENATE((INDEX($Z$7:$Z$39,SMALL(IF($Z$7:$Z$39&lt;&gt;"",IF($W$7:$W$39&lt;&gt;"",ROW($W$7:$W$39)-MIN(ROW($W$7:$W$39))+1,""),""),ROW()-ROW(A$41)+1)))," "),"")</f>
        <v/>
      </c>
      <c r="X68" s="0" t="str">
        <f aca="false" t="array" ref="X68:X68">IFERROR(CONCATENATE(TEXT(INDEX($W$7:$W$39,SMALL(IF($Z$7:$Z$39&lt;&gt;"",IF($W$7:$W$39&lt;&gt;"",ROW($W$7:$W$39)-MIN(ROW($W$7:$W$39))+1,""),""),ROW()-ROW(A$41)+1)),"##0")," "),"")</f>
        <v/>
      </c>
      <c r="Y68" s="0" t="str">
        <f aca="false" t="array" ref="Y68:Y68">IFERROR(CONCATENATE((INDEX($A$7:$A$39,SMALL(IF($Z$7:$Z$39&lt;&gt;"",IF($W$7:$W$39&lt;&gt;"",ROW($W$7:$W$39)-MIN(ROW($W$7:$W$39))+1,""),""),ROW()-ROW(A$41)+1))),),"")</f>
        <v/>
      </c>
      <c r="AC68" s="0" t="str">
        <f aca="false" t="array" ref="AC68:AC68">IFERROR(CONCATENATE((INDEX($AF$7:$AF$39,SMALL(IF($AF$7:$AF$39&lt;&gt;"",IF($AC$7:$AC$39&lt;&gt;"",ROW($AC$7:$AC$39)-MIN(ROW($AC$7:$AC$39))+1,""),""),ROW()-ROW(A$41)+1))),","),"")</f>
        <v/>
      </c>
      <c r="AD68" s="0" t="str">
        <f aca="false" t="array" ref="AD68:AD68">IFERROR(CONCATENATE(TEXT(INDEX($AC$7:$AC$39,SMALL(IF($AF$7:$AF$39&lt;&gt;"",IF($AC$7:$AC$39&lt;&gt;"",ROW($AC$7:$AC$39)-MIN(ROW($AC$7:$AC$39))+1,""),""),ROW()-ROW(A$41)+1)),"##0"),","),"")</f>
        <v/>
      </c>
      <c r="AE68" s="0" t="str">
        <f aca="false" t="array" ref="AE68:AE68">IFERROR(CONCATENATE((INDEX($A$7:$A$39,SMALL(IF($AF$7:$AF$39&lt;&gt;"",IF($AC$7:$AC$39&lt;&gt;"",ROW($AC$7:$AC$39)-MIN(ROW($AC$7:$AC$39))+1,""),""),ROW()-ROW(A$41)+1))),),"")</f>
        <v/>
      </c>
      <c r="AI68" s="0" t="str">
        <f aca="false" t="array" ref="AI68:AI68">IFERROR(CONCATENATE((INDEX($AL$7:$AL$39,SMALL(IF($AL$7:$AL$39&lt;&gt;"",IF($AI$7:$AI$39&lt;&gt;"",ROW($AI$7:$AI$39)-MIN(ROW($AI$7:$AI$39))+1,""),""),ROW()-ROW(A$41)+1)))," "),"")</f>
        <v/>
      </c>
      <c r="AJ68" s="0" t="str">
        <f aca="false" t="array" ref="AJ68:AJ68">IFERROR(CONCATENATE(TEXT(INDEX($AI$7:$AI$39,SMALL(IF($AL$7:$AL$39&lt;&gt;"",IF($AI$7:$AI$39&lt;&gt;"",ROW($AI$7:$AI$39)-MIN(ROW($AI$7:$AI$39))+1,""),""),ROW()-ROW(A$41)+1)),"##0")," "),"")</f>
        <v/>
      </c>
      <c r="AK68" s="0" t="str">
        <f aca="false" t="array" ref="AK68:AK68">IFERROR(CONCATENATE((INDEX($A$7:$A$39,SMALL(IF($AL$7:$AL$39&lt;&gt;"",IF($AI$7:$AI$39&lt;&gt;"",ROW($AI$7:$AI$39)-MIN(ROW($AI$7:$AI$39))+1,""),""),ROW()-ROW(A$41)+1))),),"")</f>
        <v/>
      </c>
    </row>
    <row r="69" customFormat="false" ht="15" hidden="false" customHeight="false" outlineLevel="0" collapsed="false">
      <c r="K69" s="0" t="str">
        <f aca="false" t="array" ref="K69:K69">IFERROR(CONCATENATE(TEXT(INDEX($K$7:$K$39,SMALL(IF($N$7:$N$39&lt;&gt;"",IF($K$7:$K$39&lt;&gt;"",ROW($K$7:$K$39)-MIN(ROW($K$7:$K$39))+1,""),""),ROW()-ROW(A$41)+1)),"##0"),","),"")</f>
        <v/>
      </c>
      <c r="L69" s="0" t="str">
        <f aca="false" t="array" ref="L69:L69">IFERROR(CONCATENATE((INDEX($N$7:$N$39,SMALL(IF($N$7:$N$39&lt;&gt;"",IF($K$7:$K$39&lt;&gt;"",ROW($K$7:$K$39)-MIN(ROW($K$7:$K$39))+1,""),""),ROW()-ROW(A$41)+1))),","),"")</f>
        <v/>
      </c>
      <c r="M69" s="0" t="str">
        <f aca="false" t="array" ref="M69:M69">IFERROR(CONCATENATE((INDEX($A$7:$A$39,SMALL(IF($N$7:$N$39&lt;&gt;"",IF($K$7:$K$39&lt;&gt;"",ROW($K$7:$K$39)-MIN(ROW($K$7:$K$39))+1,""),""),ROW()-ROW(A$41)+1))),),"")</f>
        <v/>
      </c>
      <c r="Q69" s="0" t="str">
        <f aca="false" t="array" ref="Q69:Q69">IFERROR(CONCATENATE((INDEX($T$7:$T$39,SMALL(IF($T$7:$T$39&lt;&gt;"",IF($Q$7:$Q$39&lt;&gt;"",ROW($Q$7:$Q$39)-MIN(ROW($Q$7:$Q$39))+1,""),""),ROW()-ROW(A$41)+1)))," "),"")</f>
        <v/>
      </c>
      <c r="R69" s="0" t="str">
        <f aca="false" t="array" ref="R69:R69">IFERROR(CONCATENATE(TEXT(INDEX($Q$7:$Q$39,SMALL(IF($T$7:$T$39&lt;&gt;"",IF($Q$7:$Q$39&lt;&gt;"",ROW($Q$7:$Q$39)-MIN(ROW($Q$7:$Q$39))+1,""),""),ROW()-ROW(A$41)+1)),"##0")," "),"")</f>
        <v/>
      </c>
      <c r="S69" s="0" t="str">
        <f aca="false" t="array" ref="S69:S69">IFERROR(CONCATENATE((INDEX($A$7:$A$39,SMALL(IF($T$7:$T$39&lt;&gt;"",IF($Q$7:$Q$39&lt;&gt;"",ROW($Q$7:$Q$39)-MIN(ROW($Q$7:$Q$39))+1,""),""),ROW()-ROW(A$41)+1))),),"")</f>
        <v/>
      </c>
      <c r="W69" s="0" t="str">
        <f aca="false" t="array" ref="W69:W69">IFERROR(CONCATENATE((INDEX($Z$7:$Z$39,SMALL(IF($Z$7:$Z$39&lt;&gt;"",IF($W$7:$W$39&lt;&gt;"",ROW($W$7:$W$39)-MIN(ROW($W$7:$W$39))+1,""),""),ROW()-ROW(A$41)+1)))," "),"")</f>
        <v/>
      </c>
      <c r="X69" s="0" t="str">
        <f aca="false" t="array" ref="X69:X69">IFERROR(CONCATENATE(TEXT(INDEX($W$7:$W$39,SMALL(IF($Z$7:$Z$39&lt;&gt;"",IF($W$7:$W$39&lt;&gt;"",ROW($W$7:$W$39)-MIN(ROW($W$7:$W$39))+1,""),""),ROW()-ROW(A$41)+1)),"##0")," "),"")</f>
        <v/>
      </c>
      <c r="Y69" s="0" t="str">
        <f aca="false" t="array" ref="Y69:Y69">IFERROR(CONCATENATE((INDEX($A$7:$A$39,SMALL(IF($Z$7:$Z$39&lt;&gt;"",IF($W$7:$W$39&lt;&gt;"",ROW($W$7:$W$39)-MIN(ROW($W$7:$W$39))+1,""),""),ROW()-ROW(A$41)+1))),),"")</f>
        <v/>
      </c>
      <c r="AC69" s="0" t="str">
        <f aca="false" t="array" ref="AC69:AC69">IFERROR(CONCATENATE((INDEX($AF$7:$AF$39,SMALL(IF($AF$7:$AF$39&lt;&gt;"",IF($AC$7:$AC$39&lt;&gt;"",ROW($AC$7:$AC$39)-MIN(ROW($AC$7:$AC$39))+1,""),""),ROW()-ROW(A$41)+1))),","),"")</f>
        <v/>
      </c>
      <c r="AD69" s="0" t="str">
        <f aca="false" t="array" ref="AD69:AD69">IFERROR(CONCATENATE(TEXT(INDEX($AC$7:$AC$39,SMALL(IF($AF$7:$AF$39&lt;&gt;"",IF($AC$7:$AC$39&lt;&gt;"",ROW($AC$7:$AC$39)-MIN(ROW($AC$7:$AC$39))+1,""),""),ROW()-ROW(A$41)+1)),"##0"),","),"")</f>
        <v/>
      </c>
      <c r="AE69" s="0" t="str">
        <f aca="false" t="array" ref="AE69:AE69">IFERROR(CONCATENATE((INDEX($A$7:$A$39,SMALL(IF($AF$7:$AF$39&lt;&gt;"",IF($AC$7:$AC$39&lt;&gt;"",ROW($AC$7:$AC$39)-MIN(ROW($AC$7:$AC$39))+1,""),""),ROW()-ROW(A$41)+1))),),"")</f>
        <v/>
      </c>
      <c r="AI69" s="0" t="str">
        <f aca="false" t="array" ref="AI69:AI69">IFERROR(CONCATENATE((INDEX($AL$7:$AL$39,SMALL(IF($AL$7:$AL$39&lt;&gt;"",IF($AI$7:$AI$39&lt;&gt;"",ROW($AI$7:$AI$39)-MIN(ROW($AI$7:$AI$39))+1,""),""),ROW()-ROW(A$41)+1)))," "),"")</f>
        <v/>
      </c>
      <c r="AJ69" s="0" t="str">
        <f aca="false" t="array" ref="AJ69:AJ69">IFERROR(CONCATENATE(TEXT(INDEX($AI$7:$AI$39,SMALL(IF($AL$7:$AL$39&lt;&gt;"",IF($AI$7:$AI$39&lt;&gt;"",ROW($AI$7:$AI$39)-MIN(ROW($AI$7:$AI$39))+1,""),""),ROW()-ROW(A$41)+1)),"##0")," "),"")</f>
        <v/>
      </c>
      <c r="AK69" s="0" t="str">
        <f aca="false" t="array" ref="AK69:AK69">IFERROR(CONCATENATE((INDEX($A$7:$A$39,SMALL(IF($AL$7:$AL$39&lt;&gt;"",IF($AI$7:$AI$39&lt;&gt;"",ROW($AI$7:$AI$39)-MIN(ROW($AI$7:$AI$39))+1,""),""),ROW()-ROW(A$41)+1))),),"")</f>
        <v/>
      </c>
    </row>
    <row r="70" customFormat="false" ht="15" hidden="false" customHeight="false" outlineLevel="0" collapsed="false">
      <c r="K70" s="0" t="str">
        <f aca="false" t="array" ref="K70:K70">IFERROR(CONCATENATE(TEXT(INDEX($K$7:$K$39,SMALL(IF($N$7:$N$39&lt;&gt;"",IF($K$7:$K$39&lt;&gt;"",ROW($K$7:$K$39)-MIN(ROW($K$7:$K$39))+1,""),""),ROW()-ROW(A$41)+1)),"##0"),","),"")</f>
        <v/>
      </c>
      <c r="L70" s="0" t="str">
        <f aca="false" t="array" ref="L70:L70">IFERROR(CONCATENATE((INDEX($N$7:$N$39,SMALL(IF($N$7:$N$39&lt;&gt;"",IF($K$7:$K$39&lt;&gt;"",ROW($K$7:$K$39)-MIN(ROW($K$7:$K$39))+1,""),""),ROW()-ROW(A$41)+1))),","),"")</f>
        <v/>
      </c>
      <c r="M70" s="0" t="str">
        <f aca="false" t="array" ref="M70:M70">IFERROR(CONCATENATE((INDEX($A$7:$A$39,SMALL(IF($N$7:$N$39&lt;&gt;"",IF($K$7:$K$39&lt;&gt;"",ROW($K$7:$K$39)-MIN(ROW($K$7:$K$39))+1,""),""),ROW()-ROW(A$41)+1))),),"")</f>
        <v/>
      </c>
      <c r="Q70" s="0" t="str">
        <f aca="false" t="array" ref="Q70:Q70">IFERROR(CONCATENATE((INDEX($T$7:$T$39,SMALL(IF($T$7:$T$39&lt;&gt;"",IF($Q$7:$Q$39&lt;&gt;"",ROW($Q$7:$Q$39)-MIN(ROW($Q$7:$Q$39))+1,""),""),ROW()-ROW(A$41)+1)))," "),"")</f>
        <v/>
      </c>
      <c r="R70" s="0" t="str">
        <f aca="false" t="array" ref="R70:R70">IFERROR(CONCATENATE(TEXT(INDEX($Q$7:$Q$39,SMALL(IF($T$7:$T$39&lt;&gt;"",IF($Q$7:$Q$39&lt;&gt;"",ROW($Q$7:$Q$39)-MIN(ROW($Q$7:$Q$39))+1,""),""),ROW()-ROW(A$41)+1)),"##0")," "),"")</f>
        <v/>
      </c>
      <c r="S70" s="0" t="str">
        <f aca="false" t="array" ref="S70:S70">IFERROR(CONCATENATE((INDEX($A$7:$A$39,SMALL(IF($T$7:$T$39&lt;&gt;"",IF($Q$7:$Q$39&lt;&gt;"",ROW($Q$7:$Q$39)-MIN(ROW($Q$7:$Q$39))+1,""),""),ROW()-ROW(A$41)+1))),),"")</f>
        <v/>
      </c>
      <c r="W70" s="0" t="str">
        <f aca="false" t="array" ref="W70:W70">IFERROR(CONCATENATE((INDEX($Z$7:$Z$39,SMALL(IF($Z$7:$Z$39&lt;&gt;"",IF($W$7:$W$39&lt;&gt;"",ROW($W$7:$W$39)-MIN(ROW($W$7:$W$39))+1,""),""),ROW()-ROW(A$41)+1)))," "),"")</f>
        <v/>
      </c>
      <c r="X70" s="0" t="str">
        <f aca="false" t="array" ref="X70:X70">IFERROR(CONCATENATE(TEXT(INDEX($W$7:$W$39,SMALL(IF($Z$7:$Z$39&lt;&gt;"",IF($W$7:$W$39&lt;&gt;"",ROW($W$7:$W$39)-MIN(ROW($W$7:$W$39))+1,""),""),ROW()-ROW(A$41)+1)),"##0")," "),"")</f>
        <v/>
      </c>
      <c r="Y70" s="0" t="str">
        <f aca="false" t="array" ref="Y70:Y70">IFERROR(CONCATENATE((INDEX($A$7:$A$39,SMALL(IF($Z$7:$Z$39&lt;&gt;"",IF($W$7:$W$39&lt;&gt;"",ROW($W$7:$W$39)-MIN(ROW($W$7:$W$39))+1,""),""),ROW()-ROW(A$41)+1))),),"")</f>
        <v/>
      </c>
      <c r="AC70" s="0" t="str">
        <f aca="false" t="array" ref="AC70:AC70">IFERROR(CONCATENATE((INDEX($AF$7:$AF$39,SMALL(IF($AF$7:$AF$39&lt;&gt;"",IF($AC$7:$AC$39&lt;&gt;"",ROW($AC$7:$AC$39)-MIN(ROW($AC$7:$AC$39))+1,""),""),ROW()-ROW(A$41)+1))),","),"")</f>
        <v/>
      </c>
      <c r="AD70" s="0" t="str">
        <f aca="false" t="array" ref="AD70:AD70">IFERROR(CONCATENATE(TEXT(INDEX($AC$7:$AC$39,SMALL(IF($AF$7:$AF$39&lt;&gt;"",IF($AC$7:$AC$39&lt;&gt;"",ROW($AC$7:$AC$39)-MIN(ROW($AC$7:$AC$39))+1,""),""),ROW()-ROW(A$41)+1)),"##0"),","),"")</f>
        <v/>
      </c>
      <c r="AE70" s="0" t="str">
        <f aca="false" t="array" ref="AE70:AE70">IFERROR(CONCATENATE((INDEX($A$7:$A$39,SMALL(IF($AF$7:$AF$39&lt;&gt;"",IF($AC$7:$AC$39&lt;&gt;"",ROW($AC$7:$AC$39)-MIN(ROW($AC$7:$AC$39))+1,""),""),ROW()-ROW(A$41)+1))),),"")</f>
        <v/>
      </c>
      <c r="AI70" s="0" t="str">
        <f aca="false" t="array" ref="AI70:AI70">IFERROR(CONCATENATE((INDEX($AL$7:$AL$39,SMALL(IF($AL$7:$AL$39&lt;&gt;"",IF($AI$7:$AI$39&lt;&gt;"",ROW($AI$7:$AI$39)-MIN(ROW($AI$7:$AI$39))+1,""),""),ROW()-ROW(A$41)+1)))," "),"")</f>
        <v/>
      </c>
      <c r="AJ70" s="0" t="str">
        <f aca="false" t="array" ref="AJ70:AJ70">IFERROR(CONCATENATE(TEXT(INDEX($AI$7:$AI$39,SMALL(IF($AL$7:$AL$39&lt;&gt;"",IF($AI$7:$AI$39&lt;&gt;"",ROW($AI$7:$AI$39)-MIN(ROW($AI$7:$AI$39))+1,""),""),ROW()-ROW(A$41)+1)),"##0")," "),"")</f>
        <v/>
      </c>
      <c r="AK70" s="0" t="str">
        <f aca="false" t="array" ref="AK70:AK70">IFERROR(CONCATENATE((INDEX($A$7:$A$39,SMALL(IF($AL$7:$AL$39&lt;&gt;"",IF($AI$7:$AI$39&lt;&gt;"",ROW($AI$7:$AI$39)-MIN(ROW($AI$7:$AI$39))+1,""),""),ROW()-ROW(A$41)+1))),),"")</f>
        <v/>
      </c>
    </row>
    <row r="71" customFormat="false" ht="15" hidden="false" customHeight="false" outlineLevel="0" collapsed="false">
      <c r="K71" s="0" t="str">
        <f aca="false" t="array" ref="K71:K71">IFERROR(CONCATENATE(TEXT(INDEX($K$7:$K$39,SMALL(IF($N$7:$N$39&lt;&gt;"",IF($K$7:$K$39&lt;&gt;"",ROW($K$7:$K$39)-MIN(ROW($K$7:$K$39))+1,""),""),ROW()-ROW(A$41)+1)),"##0"),","),"")</f>
        <v/>
      </c>
      <c r="L71" s="0" t="str">
        <f aca="false" t="array" ref="L71:L71">IFERROR(CONCATENATE((INDEX($N$7:$N$39,SMALL(IF($N$7:$N$39&lt;&gt;"",IF($K$7:$K$39&lt;&gt;"",ROW($K$7:$K$39)-MIN(ROW($K$7:$K$39))+1,""),""),ROW()-ROW(A$41)+1))),","),"")</f>
        <v/>
      </c>
      <c r="M71" s="0" t="str">
        <f aca="false" t="array" ref="M71:M71">IFERROR(CONCATENATE((INDEX($A$7:$A$39,SMALL(IF($N$7:$N$39&lt;&gt;"",IF($K$7:$K$39&lt;&gt;"",ROW($K$7:$K$39)-MIN(ROW($K$7:$K$39))+1,""),""),ROW()-ROW(A$41)+1))),),"")</f>
        <v/>
      </c>
      <c r="Q71" s="0" t="str">
        <f aca="false" t="array" ref="Q71:Q71">IFERROR(CONCATENATE((INDEX($T$7:$T$39,SMALL(IF($T$7:$T$39&lt;&gt;"",IF($Q$7:$Q$39&lt;&gt;"",ROW($Q$7:$Q$39)-MIN(ROW($Q$7:$Q$39))+1,""),""),ROW()-ROW(A$41)+1)))," "),"")</f>
        <v/>
      </c>
      <c r="R71" s="0" t="str">
        <f aca="false" t="array" ref="R71:R71">IFERROR(CONCATENATE(TEXT(INDEX($Q$7:$Q$39,SMALL(IF($T$7:$T$39&lt;&gt;"",IF($Q$7:$Q$39&lt;&gt;"",ROW($Q$7:$Q$39)-MIN(ROW($Q$7:$Q$39))+1,""),""),ROW()-ROW(A$41)+1)),"##0")," "),"")</f>
        <v/>
      </c>
      <c r="S71" s="0" t="str">
        <f aca="false" t="array" ref="S71:S71">IFERROR(CONCATENATE((INDEX($A$7:$A$39,SMALL(IF($T$7:$T$39&lt;&gt;"",IF($Q$7:$Q$39&lt;&gt;"",ROW($Q$7:$Q$39)-MIN(ROW($Q$7:$Q$39))+1,""),""),ROW()-ROW(A$41)+1))),),"")</f>
        <v/>
      </c>
      <c r="W71" s="0" t="str">
        <f aca="false" t="array" ref="W71:W71">IFERROR(CONCATENATE((INDEX($Z$7:$Z$39,SMALL(IF($Z$7:$Z$39&lt;&gt;"",IF($W$7:$W$39&lt;&gt;"",ROW($W$7:$W$39)-MIN(ROW($W$7:$W$39))+1,""),""),ROW()-ROW(A$41)+1)))," "),"")</f>
        <v/>
      </c>
      <c r="X71" s="0" t="str">
        <f aca="false" t="array" ref="X71:X71">IFERROR(CONCATENATE(TEXT(INDEX($W$7:$W$39,SMALL(IF($Z$7:$Z$39&lt;&gt;"",IF($W$7:$W$39&lt;&gt;"",ROW($W$7:$W$39)-MIN(ROW($W$7:$W$39))+1,""),""),ROW()-ROW(A$41)+1)),"##0")," "),"")</f>
        <v/>
      </c>
      <c r="Y71" s="0" t="str">
        <f aca="false" t="array" ref="Y71:Y71">IFERROR(CONCATENATE((INDEX($A$7:$A$39,SMALL(IF($Z$7:$Z$39&lt;&gt;"",IF($W$7:$W$39&lt;&gt;"",ROW($W$7:$W$39)-MIN(ROW($W$7:$W$39))+1,""),""),ROW()-ROW(A$41)+1))),),"")</f>
        <v/>
      </c>
      <c r="AC71" s="0" t="str">
        <f aca="false" t="array" ref="AC71:AC71">IFERROR(CONCATENATE((INDEX($AF$7:$AF$39,SMALL(IF($AF$7:$AF$39&lt;&gt;"",IF($AC$7:$AC$39&lt;&gt;"",ROW($AC$7:$AC$39)-MIN(ROW($AC$7:$AC$39))+1,""),""),ROW()-ROW(A$41)+1))),","),"")</f>
        <v/>
      </c>
      <c r="AD71" s="0" t="str">
        <f aca="false" t="array" ref="AD71:AD71">IFERROR(CONCATENATE(TEXT(INDEX($AC$7:$AC$39,SMALL(IF($AF$7:$AF$39&lt;&gt;"",IF($AC$7:$AC$39&lt;&gt;"",ROW($AC$7:$AC$39)-MIN(ROW($AC$7:$AC$39))+1,""),""),ROW()-ROW(A$41)+1)),"##0"),","),"")</f>
        <v/>
      </c>
      <c r="AE71" s="0" t="str">
        <f aca="false" t="array" ref="AE71:AE71">IFERROR(CONCATENATE((INDEX($A$7:$A$39,SMALL(IF($AF$7:$AF$39&lt;&gt;"",IF($AC$7:$AC$39&lt;&gt;"",ROW($AC$7:$AC$39)-MIN(ROW($AC$7:$AC$39))+1,""),""),ROW()-ROW(A$41)+1))),),"")</f>
        <v/>
      </c>
      <c r="AI71" s="0" t="str">
        <f aca="false" t="array" ref="AI71:AI71">IFERROR(CONCATENATE((INDEX($AL$7:$AL$39,SMALL(IF($AL$7:$AL$39&lt;&gt;"",IF($AI$7:$AI$39&lt;&gt;"",ROW($AI$7:$AI$39)-MIN(ROW($AI$7:$AI$39))+1,""),""),ROW()-ROW(A$41)+1)))," "),"")</f>
        <v/>
      </c>
      <c r="AJ71" s="0" t="str">
        <f aca="false" t="array" ref="AJ71:AJ71">IFERROR(CONCATENATE(TEXT(INDEX($AI$7:$AI$39,SMALL(IF($AL$7:$AL$39&lt;&gt;"",IF($AI$7:$AI$39&lt;&gt;"",ROW($AI$7:$AI$39)-MIN(ROW($AI$7:$AI$39))+1,""),""),ROW()-ROW(A$41)+1)),"##0")," "),"")</f>
        <v/>
      </c>
      <c r="AK71" s="0" t="str">
        <f aca="false" t="array" ref="AK71:AK71">IFERROR(CONCATENATE((INDEX($A$7:$A$39,SMALL(IF($AL$7:$AL$39&lt;&gt;"",IF($AI$7:$AI$39&lt;&gt;"",ROW($AI$7:$AI$39)-MIN(ROW($AI$7:$AI$39))+1,""),""),ROW()-ROW(A$41)+1))),),"")</f>
        <v/>
      </c>
    </row>
    <row r="72" customFormat="false" ht="15" hidden="false" customHeight="false" outlineLevel="0" collapsed="false">
      <c r="K72" s="0" t="str">
        <f aca="false" t="array" ref="K72:K72">IFERROR(CONCATENATE(TEXT(INDEX($K$7:$K$39,SMALL(IF($N$7:$N$39&lt;&gt;"",IF($K$7:$K$39&lt;&gt;"",ROW($K$7:$K$39)-MIN(ROW($K$7:$K$39))+1,""),""),ROW()-ROW(A$41)+1)),"##0"),","),"")</f>
        <v/>
      </c>
      <c r="L72" s="0" t="str">
        <f aca="false" t="array" ref="L72:L72">IFERROR(CONCATENATE((INDEX($N$7:$N$39,SMALL(IF($N$7:$N$39&lt;&gt;"",IF($K$7:$K$39&lt;&gt;"",ROW($K$7:$K$39)-MIN(ROW($K$7:$K$39))+1,""),""),ROW()-ROW(A$41)+1))),","),"")</f>
        <v/>
      </c>
      <c r="M72" s="0" t="str">
        <f aca="false" t="array" ref="M72:M72">IFERROR(CONCATENATE((INDEX($A$7:$A$39,SMALL(IF($N$7:$N$39&lt;&gt;"",IF($K$7:$K$39&lt;&gt;"",ROW($K$7:$K$39)-MIN(ROW($K$7:$K$39))+1,""),""),ROW()-ROW(A$41)+1))),),"")</f>
        <v/>
      </c>
      <c r="Q72" s="0" t="str">
        <f aca="false" t="array" ref="Q72:Q72">IFERROR(CONCATENATE((INDEX($T$7:$T$39,SMALL(IF($T$7:$T$39&lt;&gt;"",IF($Q$7:$Q$39&lt;&gt;"",ROW($Q$7:$Q$39)-MIN(ROW($Q$7:$Q$39))+1,""),""),ROW()-ROW(A$41)+1)))," "),"")</f>
        <v/>
      </c>
      <c r="R72" s="0" t="str">
        <f aca="false" t="array" ref="R72:R72">IFERROR(CONCATENATE(TEXT(INDEX($Q$7:$Q$39,SMALL(IF($T$7:$T$39&lt;&gt;"",IF($Q$7:$Q$39&lt;&gt;"",ROW($Q$7:$Q$39)-MIN(ROW($Q$7:$Q$39))+1,""),""),ROW()-ROW(A$41)+1)),"##0")," "),"")</f>
        <v/>
      </c>
      <c r="S72" s="0" t="str">
        <f aca="false" t="array" ref="S72:S72">IFERROR(CONCATENATE((INDEX($A$7:$A$39,SMALL(IF($T$7:$T$39&lt;&gt;"",IF($Q$7:$Q$39&lt;&gt;"",ROW($Q$7:$Q$39)-MIN(ROW($Q$7:$Q$39))+1,""),""),ROW()-ROW(A$41)+1))),),"")</f>
        <v/>
      </c>
      <c r="W72" s="0" t="str">
        <f aca="false" t="array" ref="W72:W72">IFERROR(CONCATENATE((INDEX($Z$7:$Z$39,SMALL(IF($Z$7:$Z$39&lt;&gt;"",IF($W$7:$W$39&lt;&gt;"",ROW($W$7:$W$39)-MIN(ROW($W$7:$W$39))+1,""),""),ROW()-ROW(A$41)+1)))," "),"")</f>
        <v/>
      </c>
      <c r="X72" s="0" t="str">
        <f aca="false" t="array" ref="X72:X72">IFERROR(CONCATENATE(TEXT(INDEX($W$7:$W$39,SMALL(IF($Z$7:$Z$39&lt;&gt;"",IF($W$7:$W$39&lt;&gt;"",ROW($W$7:$W$39)-MIN(ROW($W$7:$W$39))+1,""),""),ROW()-ROW(A$41)+1)),"##0")," "),"")</f>
        <v/>
      </c>
      <c r="Y72" s="0" t="str">
        <f aca="false" t="array" ref="Y72:Y72">IFERROR(CONCATENATE((INDEX($A$7:$A$39,SMALL(IF($Z$7:$Z$39&lt;&gt;"",IF($W$7:$W$39&lt;&gt;"",ROW($W$7:$W$39)-MIN(ROW($W$7:$W$39))+1,""),""),ROW()-ROW(A$41)+1))),),"")</f>
        <v/>
      </c>
      <c r="AC72" s="0" t="str">
        <f aca="false" t="array" ref="AC72:AC72">IFERROR(CONCATENATE((INDEX($AF$7:$AF$39,SMALL(IF($AF$7:$AF$39&lt;&gt;"",IF($AC$7:$AC$39&lt;&gt;"",ROW($AC$7:$AC$39)-MIN(ROW($AC$7:$AC$39))+1,""),""),ROW()-ROW(A$41)+1))),","),"")</f>
        <v/>
      </c>
      <c r="AD72" s="0" t="str">
        <f aca="false" t="array" ref="AD72:AD72">IFERROR(CONCATENATE(TEXT(INDEX($AC$7:$AC$39,SMALL(IF($AF$7:$AF$39&lt;&gt;"",IF($AC$7:$AC$39&lt;&gt;"",ROW($AC$7:$AC$39)-MIN(ROW($AC$7:$AC$39))+1,""),""),ROW()-ROW(A$41)+1)),"##0"),","),"")</f>
        <v/>
      </c>
      <c r="AE72" s="0" t="str">
        <f aca="false" t="array" ref="AE72:AE72">IFERROR(CONCATENATE((INDEX($A$7:$A$39,SMALL(IF($AF$7:$AF$39&lt;&gt;"",IF($AC$7:$AC$39&lt;&gt;"",ROW($AC$7:$AC$39)-MIN(ROW($AC$7:$AC$39))+1,""),""),ROW()-ROW(A$41)+1))),),"")</f>
        <v/>
      </c>
      <c r="AI72" s="0" t="str">
        <f aca="false" t="array" ref="AI72:AI72">IFERROR(CONCATENATE((INDEX($AL$7:$AL$39,SMALL(IF($AL$7:$AL$39&lt;&gt;"",IF($AI$7:$AI$39&lt;&gt;"",ROW($AI$7:$AI$39)-MIN(ROW($AI$7:$AI$39))+1,""),""),ROW()-ROW(A$41)+1)))," "),"")</f>
        <v/>
      </c>
      <c r="AJ72" s="0" t="str">
        <f aca="false" t="array" ref="AJ72:AJ72">IFERROR(CONCATENATE(TEXT(INDEX($AI$7:$AI$39,SMALL(IF($AL$7:$AL$39&lt;&gt;"",IF($AI$7:$AI$39&lt;&gt;"",ROW($AI$7:$AI$39)-MIN(ROW($AI$7:$AI$39))+1,""),""),ROW()-ROW(A$41)+1)),"##0")," "),"")</f>
        <v/>
      </c>
      <c r="AK72" s="0" t="str">
        <f aca="false" t="array" ref="AK72:AK72">IFERROR(CONCATENATE((INDEX($A$7:$A$39,SMALL(IF($AL$7:$AL$39&lt;&gt;"",IF($AI$7:$AI$39&lt;&gt;"",ROW($AI$7:$AI$39)-MIN(ROW($AI$7:$AI$39))+1,""),""),ROW()-ROW(A$41)+1))),),"")</f>
        <v/>
      </c>
    </row>
    <row r="73" customFormat="false" ht="15" hidden="false" customHeight="false" outlineLevel="0" collapsed="false">
      <c r="K73" s="0" t="str">
        <f aca="false" t="array" ref="K73:K73">IFERROR(CONCATENATE(TEXT(INDEX($K$7:$K$39,SMALL(IF($N$7:$N$39&lt;&gt;"",IF($K$7:$K$39&lt;&gt;"",ROW($K$7:$K$39)-MIN(ROW($K$7:$K$39))+1,""),""),ROW()-ROW(A$41)+1)),"##0"),","),"")</f>
        <v/>
      </c>
      <c r="L73" s="0" t="str">
        <f aca="false" t="array" ref="L73:L73">IFERROR(CONCATENATE((INDEX($N$7:$N$39,SMALL(IF($N$7:$N$39&lt;&gt;"",IF($K$7:$K$39&lt;&gt;"",ROW($K$7:$K$39)-MIN(ROW($K$7:$K$39))+1,""),""),ROW()-ROW(A$41)+1))),","),"")</f>
        <v/>
      </c>
      <c r="M73" s="0" t="str">
        <f aca="false" t="array" ref="M73:M73">IFERROR(CONCATENATE((INDEX($A$7:$A$39,SMALL(IF($N$7:$N$39&lt;&gt;"",IF($K$7:$K$39&lt;&gt;"",ROW($K$7:$K$39)-MIN(ROW($K$7:$K$39))+1,""),""),ROW()-ROW(A$41)+1))),),"")</f>
        <v/>
      </c>
      <c r="Q73" s="0" t="str">
        <f aca="false" t="array" ref="Q73:Q73">IFERROR(CONCATENATE((INDEX($T$7:$T$39,SMALL(IF($T$7:$T$39&lt;&gt;"",IF($Q$7:$Q$39&lt;&gt;"",ROW($Q$7:$Q$39)-MIN(ROW($Q$7:$Q$39))+1,""),""),ROW()-ROW(A$41)+1)))," "),"")</f>
        <v/>
      </c>
      <c r="R73" s="0" t="str">
        <f aca="false" t="array" ref="R73:R73">IFERROR(CONCATENATE(TEXT(INDEX($Q$7:$Q$39,SMALL(IF($T$7:$T$39&lt;&gt;"",IF($Q$7:$Q$39&lt;&gt;"",ROW($Q$7:$Q$39)-MIN(ROW($Q$7:$Q$39))+1,""),""),ROW()-ROW(A$41)+1)),"##0")," "),"")</f>
        <v/>
      </c>
      <c r="S73" s="0" t="str">
        <f aca="false" t="array" ref="S73:S73">IFERROR(CONCATENATE((INDEX($A$7:$A$39,SMALL(IF($T$7:$T$39&lt;&gt;"",IF($Q$7:$Q$39&lt;&gt;"",ROW($Q$7:$Q$39)-MIN(ROW($Q$7:$Q$39))+1,""),""),ROW()-ROW(A$41)+1))),),"")</f>
        <v/>
      </c>
      <c r="W73" s="0" t="str">
        <f aca="false" t="array" ref="W73:W73">IFERROR(CONCATENATE((INDEX($Z$7:$Z$39,SMALL(IF($Z$7:$Z$39&lt;&gt;"",IF($W$7:$W$39&lt;&gt;"",ROW($W$7:$W$39)-MIN(ROW($W$7:$W$39))+1,""),""),ROW()-ROW(A$41)+1)))," "),"")</f>
        <v/>
      </c>
      <c r="X73" s="0" t="str">
        <f aca="false" t="array" ref="X73:X73">IFERROR(CONCATENATE(TEXT(INDEX($W$7:$W$39,SMALL(IF($Z$7:$Z$39&lt;&gt;"",IF($W$7:$W$39&lt;&gt;"",ROW($W$7:$W$39)-MIN(ROW($W$7:$W$39))+1,""),""),ROW()-ROW(A$41)+1)),"##0")," "),"")</f>
        <v/>
      </c>
      <c r="Y73" s="0" t="str">
        <f aca="false" t="array" ref="Y73:Y73">IFERROR(CONCATENATE((INDEX($A$7:$A$39,SMALL(IF($Z$7:$Z$39&lt;&gt;"",IF($W$7:$W$39&lt;&gt;"",ROW($W$7:$W$39)-MIN(ROW($W$7:$W$39))+1,""),""),ROW()-ROW(A$41)+1))),),"")</f>
        <v/>
      </c>
      <c r="AC73" s="0" t="str">
        <f aca="false" t="array" ref="AC73:AC73">IFERROR(CONCATENATE((INDEX($AF$7:$AF$39,SMALL(IF($AF$7:$AF$39&lt;&gt;"",IF($AC$7:$AC$39&lt;&gt;"",ROW($AC$7:$AC$39)-MIN(ROW($AC$7:$AC$39))+1,""),""),ROW()-ROW(A$41)+1))),","),"")</f>
        <v/>
      </c>
      <c r="AD73" s="0" t="str">
        <f aca="false" t="array" ref="AD73:AD73">IFERROR(CONCATENATE(TEXT(INDEX($AC$7:$AC$39,SMALL(IF($AF$7:$AF$39&lt;&gt;"",IF($AC$7:$AC$39&lt;&gt;"",ROW($AC$7:$AC$39)-MIN(ROW($AC$7:$AC$39))+1,""),""),ROW()-ROW(A$41)+1)),"##0"),","),"")</f>
        <v/>
      </c>
      <c r="AE73" s="0" t="str">
        <f aca="false" t="array" ref="AE73:AE73">IFERROR(CONCATENATE((INDEX($A$7:$A$39,SMALL(IF($AF$7:$AF$39&lt;&gt;"",IF($AC$7:$AC$39&lt;&gt;"",ROW($AC$7:$AC$39)-MIN(ROW($AC$7:$AC$39))+1,""),""),ROW()-ROW(A$41)+1))),),"")</f>
        <v/>
      </c>
      <c r="AI73" s="0" t="str">
        <f aca="false" t="array" ref="AI73:AI73">IFERROR(CONCATENATE((INDEX($AL$7:$AL$39,SMALL(IF($AL$7:$AL$39&lt;&gt;"",IF($AI$7:$AI$39&lt;&gt;"",ROW($AI$7:$AI$39)-MIN(ROW($AI$7:$AI$39))+1,""),""),ROW()-ROW(A$41)+1)))," "),"")</f>
        <v/>
      </c>
      <c r="AJ73" s="0" t="str">
        <f aca="false" t="array" ref="AJ73:AJ73">IFERROR(CONCATENATE(TEXT(INDEX($AI$7:$AI$39,SMALL(IF($AL$7:$AL$39&lt;&gt;"",IF($AI$7:$AI$39&lt;&gt;"",ROW($AI$7:$AI$39)-MIN(ROW($AI$7:$AI$39))+1,""),""),ROW()-ROW(A$41)+1)),"##0")," "),"")</f>
        <v/>
      </c>
      <c r="AK73" s="0" t="str">
        <f aca="false" t="array" ref="AK73:AK73">IFERROR(CONCATENATE((INDEX($A$7:$A$39,SMALL(IF($AL$7:$AL$39&lt;&gt;"",IF($AI$7:$AI$39&lt;&gt;"",ROW($AI$7:$AI$39)-MIN(ROW($AI$7:$AI$39))+1,""),""),ROW()-ROW(A$41)+1))),),"")</f>
        <v/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10">
    <cfRule type="cellIs" priority="2" operator="lessThanOrEqual" aboveAverage="0" equalAverage="0" bottom="0" percent="0" rank="0" text="" dxfId="0">
      <formula>H10</formula>
    </cfRule>
  </conditionalFormatting>
  <conditionalFormatting sqref="AD17">
    <cfRule type="cellIs" priority="3" operator="lessThanOrEqual" aboveAverage="0" equalAverage="0" bottom="0" percent="0" rank="0" text="" dxfId="0">
      <formula>H17</formula>
    </cfRule>
  </conditionalFormatting>
  <conditionalFormatting sqref="AD20">
    <cfRule type="cellIs" priority="4" operator="lessThanOrEqual" aboveAverage="0" equalAverage="0" bottom="0" percent="0" rank="0" text="" dxfId="0">
      <formula>H20</formula>
    </cfRule>
  </conditionalFormatting>
  <conditionalFormatting sqref="AD23">
    <cfRule type="cellIs" priority="5" operator="lessThanOrEqual" aboveAverage="0" equalAverage="0" bottom="0" percent="0" rank="0" text="" dxfId="0">
      <formula>H23</formula>
    </cfRule>
  </conditionalFormatting>
  <conditionalFormatting sqref="AD24">
    <cfRule type="cellIs" priority="6" operator="lessThanOrEqual" aboveAverage="0" equalAverage="0" bottom="0" percent="0" rank="0" text="" dxfId="0">
      <formula>H24</formula>
    </cfRule>
  </conditionalFormatting>
  <conditionalFormatting sqref="AD27">
    <cfRule type="cellIs" priority="7" operator="lessThanOrEqual" aboveAverage="0" equalAverage="0" bottom="0" percent="0" rank="0" text="" dxfId="0">
      <formula>H27</formula>
    </cfRule>
  </conditionalFormatting>
  <conditionalFormatting sqref="AD29">
    <cfRule type="cellIs" priority="8" operator="lessThanOrEqual" aboveAverage="0" equalAverage="0" bottom="0" percent="0" rank="0" text="" dxfId="0">
      <formula>H29</formula>
    </cfRule>
  </conditionalFormatting>
  <conditionalFormatting sqref="AD33">
    <cfRule type="cellIs" priority="9" operator="lessThanOrEqual" aboveAverage="0" equalAverage="0" bottom="0" percent="0" rank="0" text="" dxfId="0">
      <formula>H33</formula>
    </cfRule>
  </conditionalFormatting>
  <conditionalFormatting sqref="AD38">
    <cfRule type="cellIs" priority="10" operator="lessThanOrEqual" aboveAverage="0" equalAverage="0" bottom="0" percent="0" rank="0" text="" dxfId="0">
      <formula>H38</formula>
    </cfRule>
  </conditionalFormatting>
  <conditionalFormatting sqref="AD39">
    <cfRule type="cellIs" priority="11" operator="lessThanOrEqual" aboveAverage="0" equalAverage="0" bottom="0" percent="0" rank="0" text="" dxfId="0">
      <formula>H39</formula>
    </cfRule>
  </conditionalFormatting>
  <conditionalFormatting sqref="AD7">
    <cfRule type="cellIs" priority="12" operator="lessThanOrEqual" aboveAverage="0" equalAverage="0" bottom="0" percent="0" rank="0" text="" dxfId="0">
      <formula>H7</formula>
    </cfRule>
  </conditionalFormatting>
  <conditionalFormatting sqref="AD9">
    <cfRule type="cellIs" priority="13" operator="lessThanOrEqual" aboveAverage="0" equalAverage="0" bottom="0" percent="0" rank="0" text="" dxfId="0">
      <formula>H9</formula>
    </cfRule>
  </conditionalFormatting>
  <conditionalFormatting sqref="AE10">
    <cfRule type="cellIs" priority="14" operator="lessThanOrEqual" aboveAverage="0" equalAverage="0" bottom="0" percent="0" rank="0" text="" dxfId="0">
      <formula>I10</formula>
    </cfRule>
  </conditionalFormatting>
  <conditionalFormatting sqref="AE17">
    <cfRule type="cellIs" priority="15" operator="lessThanOrEqual" aboveAverage="0" equalAverage="0" bottom="0" percent="0" rank="0" text="" dxfId="0">
      <formula>I17</formula>
    </cfRule>
  </conditionalFormatting>
  <conditionalFormatting sqref="AE20">
    <cfRule type="cellIs" priority="16" operator="lessThanOrEqual" aboveAverage="0" equalAverage="0" bottom="0" percent="0" rank="0" text="" dxfId="0">
      <formula>I20</formula>
    </cfRule>
  </conditionalFormatting>
  <conditionalFormatting sqref="AE23">
    <cfRule type="cellIs" priority="17" operator="lessThanOrEqual" aboveAverage="0" equalAverage="0" bottom="0" percent="0" rank="0" text="" dxfId="0">
      <formula>I23</formula>
    </cfRule>
  </conditionalFormatting>
  <conditionalFormatting sqref="AE24">
    <cfRule type="cellIs" priority="18" operator="lessThanOrEqual" aboveAverage="0" equalAverage="0" bottom="0" percent="0" rank="0" text="" dxfId="0">
      <formula>I24</formula>
    </cfRule>
  </conditionalFormatting>
  <conditionalFormatting sqref="AE27">
    <cfRule type="cellIs" priority="19" operator="lessThanOrEqual" aboveAverage="0" equalAverage="0" bottom="0" percent="0" rank="0" text="" dxfId="0">
      <formula>I27</formula>
    </cfRule>
  </conditionalFormatting>
  <conditionalFormatting sqref="AE29">
    <cfRule type="cellIs" priority="20" operator="lessThanOrEqual" aboveAverage="0" equalAverage="0" bottom="0" percent="0" rank="0" text="" dxfId="0">
      <formula>I29</formula>
    </cfRule>
  </conditionalFormatting>
  <conditionalFormatting sqref="AE33">
    <cfRule type="cellIs" priority="21" operator="lessThanOrEqual" aboveAverage="0" equalAverage="0" bottom="0" percent="0" rank="0" text="" dxfId="0">
      <formula>I33</formula>
    </cfRule>
  </conditionalFormatting>
  <conditionalFormatting sqref="AE38">
    <cfRule type="cellIs" priority="22" operator="lessThanOrEqual" aboveAverage="0" equalAverage="0" bottom="0" percent="0" rank="0" text="" dxfId="0">
      <formula>I38</formula>
    </cfRule>
  </conditionalFormatting>
  <conditionalFormatting sqref="AE39">
    <cfRule type="cellIs" priority="23" operator="lessThanOrEqual" aboveAverage="0" equalAverage="0" bottom="0" percent="0" rank="0" text="" dxfId="0">
      <formula>I39</formula>
    </cfRule>
  </conditionalFormatting>
  <conditionalFormatting sqref="AE7">
    <cfRule type="cellIs" priority="24" operator="lessThanOrEqual" aboveAverage="0" equalAverage="0" bottom="0" percent="0" rank="0" text="" dxfId="0">
      <formula>I7</formula>
    </cfRule>
  </conditionalFormatting>
  <conditionalFormatting sqref="AE9">
    <cfRule type="cellIs" priority="25" operator="lessThanOrEqual" aboveAverage="0" equalAverage="0" bottom="0" percent="0" rank="0" text="" dxfId="0">
      <formula>I9</formula>
    </cfRule>
  </conditionalFormatting>
  <conditionalFormatting sqref="AJ20">
    <cfRule type="cellIs" priority="26" operator="lessThanOrEqual" aboveAverage="0" equalAverage="0" bottom="0" percent="0" rank="0" text="" dxfId="0">
      <formula>H20</formula>
    </cfRule>
  </conditionalFormatting>
  <conditionalFormatting sqref="AJ21">
    <cfRule type="cellIs" priority="27" operator="lessThanOrEqual" aboveAverage="0" equalAverage="0" bottom="0" percent="0" rank="0" text="" dxfId="0">
      <formula>H21</formula>
    </cfRule>
  </conditionalFormatting>
  <conditionalFormatting sqref="AJ26">
    <cfRule type="cellIs" priority="28" operator="lessThanOrEqual" aboveAverage="0" equalAverage="0" bottom="0" percent="0" rank="0" text="" dxfId="0">
      <formula>H26</formula>
    </cfRule>
  </conditionalFormatting>
  <conditionalFormatting sqref="AJ35">
    <cfRule type="cellIs" priority="29" operator="lessThanOrEqual" aboveAverage="0" equalAverage="0" bottom="0" percent="0" rank="0" text="" dxfId="0">
      <formula>H35</formula>
    </cfRule>
  </conditionalFormatting>
  <conditionalFormatting sqref="AJ37">
    <cfRule type="cellIs" priority="30" operator="lessThanOrEqual" aboveAverage="0" equalAverage="0" bottom="0" percent="0" rank="0" text="" dxfId="0">
      <formula>H37</formula>
    </cfRule>
  </conditionalFormatting>
  <conditionalFormatting sqref="AJ38">
    <cfRule type="cellIs" priority="31" operator="lessThanOrEqual" aboveAverage="0" equalAverage="0" bottom="0" percent="0" rank="0" text="" dxfId="0">
      <formula>H38</formula>
    </cfRule>
  </conditionalFormatting>
  <conditionalFormatting sqref="AJ7">
    <cfRule type="cellIs" priority="32" operator="lessThanOrEqual" aboveAverage="0" equalAverage="0" bottom="0" percent="0" rank="0" text="" dxfId="0">
      <formula>H7</formula>
    </cfRule>
  </conditionalFormatting>
  <conditionalFormatting sqref="AJ9">
    <cfRule type="cellIs" priority="33" operator="lessThanOrEqual" aboveAverage="0" equalAverage="0" bottom="0" percent="0" rank="0" text="" dxfId="0">
      <formula>H9</formula>
    </cfRule>
  </conditionalFormatting>
  <conditionalFormatting sqref="AK20">
    <cfRule type="cellIs" priority="34" operator="lessThanOrEqual" aboveAverage="0" equalAverage="0" bottom="0" percent="0" rank="0" text="" dxfId="0">
      <formula>I20</formula>
    </cfRule>
  </conditionalFormatting>
  <conditionalFormatting sqref="AK21">
    <cfRule type="cellIs" priority="35" operator="lessThanOrEqual" aboveAverage="0" equalAverage="0" bottom="0" percent="0" rank="0" text="" dxfId="0">
      <formula>I21</formula>
    </cfRule>
  </conditionalFormatting>
  <conditionalFormatting sqref="AK26">
    <cfRule type="cellIs" priority="36" operator="lessThanOrEqual" aboveAverage="0" equalAverage="0" bottom="0" percent="0" rank="0" text="" dxfId="0">
      <formula>I26</formula>
    </cfRule>
  </conditionalFormatting>
  <conditionalFormatting sqref="AK35">
    <cfRule type="cellIs" priority="37" operator="lessThanOrEqual" aboveAverage="0" equalAverage="0" bottom="0" percent="0" rank="0" text="" dxfId="0">
      <formula>I35</formula>
    </cfRule>
  </conditionalFormatting>
  <conditionalFormatting sqref="AK37">
    <cfRule type="cellIs" priority="38" operator="lessThanOrEqual" aboveAverage="0" equalAverage="0" bottom="0" percent="0" rank="0" text="" dxfId="0">
      <formula>I37</formula>
    </cfRule>
  </conditionalFormatting>
  <conditionalFormatting sqref="AK38">
    <cfRule type="cellIs" priority="39" operator="lessThanOrEqual" aboveAverage="0" equalAverage="0" bottom="0" percent="0" rank="0" text="" dxfId="0">
      <formula>I38</formula>
    </cfRule>
  </conditionalFormatting>
  <conditionalFormatting sqref="AK7">
    <cfRule type="cellIs" priority="40" operator="lessThanOrEqual" aboveAverage="0" equalAverage="0" bottom="0" percent="0" rank="0" text="" dxfId="0">
      <formula>I7</formula>
    </cfRule>
  </conditionalFormatting>
  <conditionalFormatting sqref="AK9">
    <cfRule type="cellIs" priority="41" operator="lessThanOrEqual" aboveAverage="0" equalAverage="0" bottom="0" percent="0" rank="0" text="" dxfId="0">
      <formula>I9</formula>
    </cfRule>
  </conditionalFormatting>
  <conditionalFormatting sqref="L10">
    <cfRule type="cellIs" priority="42" operator="lessThanOrEqual" aboveAverage="0" equalAverage="0" bottom="0" percent="0" rank="0" text="" dxfId="0">
      <formula>H10</formula>
    </cfRule>
  </conditionalFormatting>
  <conditionalFormatting sqref="L13">
    <cfRule type="cellIs" priority="43" operator="lessThanOrEqual" aboveAverage="0" equalAverage="0" bottom="0" percent="0" rank="0" text="" dxfId="0">
      <formula>H13</formula>
    </cfRule>
  </conditionalFormatting>
  <conditionalFormatting sqref="L16">
    <cfRule type="cellIs" priority="44" operator="lessThanOrEqual" aboveAverage="0" equalAverage="0" bottom="0" percent="0" rank="0" text="" dxfId="0">
      <formula>H16</formula>
    </cfRule>
  </conditionalFormatting>
  <conditionalFormatting sqref="L17">
    <cfRule type="cellIs" priority="45" operator="lessThanOrEqual" aboveAverage="0" equalAverage="0" bottom="0" percent="0" rank="0" text="" dxfId="0">
      <formula>H17</formula>
    </cfRule>
  </conditionalFormatting>
  <conditionalFormatting sqref="L20">
    <cfRule type="cellIs" priority="46" operator="lessThanOrEqual" aboveAverage="0" equalAverage="0" bottom="0" percent="0" rank="0" text="" dxfId="0">
      <formula>H20</formula>
    </cfRule>
  </conditionalFormatting>
  <conditionalFormatting sqref="L21">
    <cfRule type="cellIs" priority="47" operator="lessThanOrEqual" aboveAverage="0" equalAverage="0" bottom="0" percent="0" rank="0" text="" dxfId="0">
      <formula>H21</formula>
    </cfRule>
  </conditionalFormatting>
  <conditionalFormatting sqref="L22">
    <cfRule type="cellIs" priority="48" operator="lessThanOrEqual" aboveAverage="0" equalAverage="0" bottom="0" percent="0" rank="0" text="" dxfId="0">
      <formula>H22</formula>
    </cfRule>
  </conditionalFormatting>
  <conditionalFormatting sqref="L23">
    <cfRule type="cellIs" priority="49" operator="lessThanOrEqual" aboveAverage="0" equalAverage="0" bottom="0" percent="0" rank="0" text="" dxfId="0">
      <formula>H23</formula>
    </cfRule>
  </conditionalFormatting>
  <conditionalFormatting sqref="L24">
    <cfRule type="cellIs" priority="50" operator="lessThanOrEqual" aboveAverage="0" equalAverage="0" bottom="0" percent="0" rank="0" text="" dxfId="0">
      <formula>H24</formula>
    </cfRule>
  </conditionalFormatting>
  <conditionalFormatting sqref="L25">
    <cfRule type="cellIs" priority="51" operator="lessThanOrEqual" aboveAverage="0" equalAverage="0" bottom="0" percent="0" rank="0" text="" dxfId="0">
      <formula>H25</formula>
    </cfRule>
  </conditionalFormatting>
  <conditionalFormatting sqref="L26">
    <cfRule type="cellIs" priority="52" operator="lessThanOrEqual" aboveAverage="0" equalAverage="0" bottom="0" percent="0" rank="0" text="" dxfId="0">
      <formula>H26</formula>
    </cfRule>
  </conditionalFormatting>
  <conditionalFormatting sqref="L27">
    <cfRule type="cellIs" priority="53" operator="lessThanOrEqual" aboveAverage="0" equalAverage="0" bottom="0" percent="0" rank="0" text="" dxfId="0">
      <formula>H27</formula>
    </cfRule>
  </conditionalFormatting>
  <conditionalFormatting sqref="L28">
    <cfRule type="cellIs" priority="54" operator="lessThanOrEqual" aboveAverage="0" equalAverage="0" bottom="0" percent="0" rank="0" text="" dxfId="0">
      <formula>H28</formula>
    </cfRule>
  </conditionalFormatting>
  <conditionalFormatting sqref="L29">
    <cfRule type="cellIs" priority="55" operator="lessThanOrEqual" aboveAverage="0" equalAverage="0" bottom="0" percent="0" rank="0" text="" dxfId="0">
      <formula>H29</formula>
    </cfRule>
  </conditionalFormatting>
  <conditionalFormatting sqref="L30">
    <cfRule type="cellIs" priority="56" operator="lessThanOrEqual" aboveAverage="0" equalAverage="0" bottom="0" percent="0" rank="0" text="" dxfId="0">
      <formula>H30</formula>
    </cfRule>
  </conditionalFormatting>
  <conditionalFormatting sqref="L31">
    <cfRule type="cellIs" priority="57" operator="lessThanOrEqual" aboveAverage="0" equalAverage="0" bottom="0" percent="0" rank="0" text="" dxfId="0">
      <formula>H31</formula>
    </cfRule>
  </conditionalFormatting>
  <conditionalFormatting sqref="L32">
    <cfRule type="cellIs" priority="58" operator="lessThanOrEqual" aboveAverage="0" equalAverage="0" bottom="0" percent="0" rank="0" text="" dxfId="0">
      <formula>H32</formula>
    </cfRule>
  </conditionalFormatting>
  <conditionalFormatting sqref="L33">
    <cfRule type="cellIs" priority="59" operator="lessThanOrEqual" aboveAverage="0" equalAverage="0" bottom="0" percent="0" rank="0" text="" dxfId="0">
      <formula>H33</formula>
    </cfRule>
  </conditionalFormatting>
  <conditionalFormatting sqref="L34">
    <cfRule type="cellIs" priority="60" operator="lessThanOrEqual" aboveAverage="0" equalAverage="0" bottom="0" percent="0" rank="0" text="" dxfId="0">
      <formula>H34</formula>
    </cfRule>
  </conditionalFormatting>
  <conditionalFormatting sqref="L35">
    <cfRule type="cellIs" priority="61" operator="lessThanOrEqual" aboveAverage="0" equalAverage="0" bottom="0" percent="0" rank="0" text="" dxfId="0">
      <formula>H35</formula>
    </cfRule>
  </conditionalFormatting>
  <conditionalFormatting sqref="L36">
    <cfRule type="cellIs" priority="62" operator="lessThanOrEqual" aboveAverage="0" equalAverage="0" bottom="0" percent="0" rank="0" text="" dxfId="0">
      <formula>H36</formula>
    </cfRule>
  </conditionalFormatting>
  <conditionalFormatting sqref="L37">
    <cfRule type="cellIs" priority="63" operator="lessThanOrEqual" aboveAverage="0" equalAverage="0" bottom="0" percent="0" rank="0" text="" dxfId="0">
      <formula>H37</formula>
    </cfRule>
  </conditionalFormatting>
  <conditionalFormatting sqref="L38">
    <cfRule type="cellIs" priority="64" operator="lessThanOrEqual" aboveAverage="0" equalAverage="0" bottom="0" percent="0" rank="0" text="" dxfId="0">
      <formula>H38</formula>
    </cfRule>
  </conditionalFormatting>
  <conditionalFormatting sqref="L39">
    <cfRule type="cellIs" priority="65" operator="lessThanOrEqual" aboveAverage="0" equalAverage="0" bottom="0" percent="0" rank="0" text="" dxfId="0">
      <formula>H39</formula>
    </cfRule>
  </conditionalFormatting>
  <conditionalFormatting sqref="L7">
    <cfRule type="cellIs" priority="66" operator="lessThanOrEqual" aboveAverage="0" equalAverage="0" bottom="0" percent="0" rank="0" text="" dxfId="0">
      <formula>H7</formula>
    </cfRule>
  </conditionalFormatting>
  <conditionalFormatting sqref="L8">
    <cfRule type="cellIs" priority="67" operator="lessThanOrEqual" aboveAverage="0" equalAverage="0" bottom="0" percent="0" rank="0" text="" dxfId="0">
      <formula>H8</formula>
    </cfRule>
  </conditionalFormatting>
  <conditionalFormatting sqref="L9">
    <cfRule type="cellIs" priority="68" operator="lessThanOrEqual" aboveAverage="0" equalAverage="0" bottom="0" percent="0" rank="0" text="" dxfId="0">
      <formula>H9</formula>
    </cfRule>
  </conditionalFormatting>
  <conditionalFormatting sqref="M10">
    <cfRule type="cellIs" priority="69" operator="lessThanOrEqual" aboveAverage="0" equalAverage="0" bottom="0" percent="0" rank="0" text="" dxfId="0">
      <formula>I10</formula>
    </cfRule>
  </conditionalFormatting>
  <conditionalFormatting sqref="M13">
    <cfRule type="cellIs" priority="70" operator="lessThanOrEqual" aboveAverage="0" equalAverage="0" bottom="0" percent="0" rank="0" text="" dxfId="0">
      <formula>I13</formula>
    </cfRule>
  </conditionalFormatting>
  <conditionalFormatting sqref="M16">
    <cfRule type="cellIs" priority="71" operator="lessThanOrEqual" aboveAverage="0" equalAverage="0" bottom="0" percent="0" rank="0" text="" dxfId="0">
      <formula>I16</formula>
    </cfRule>
  </conditionalFormatting>
  <conditionalFormatting sqref="M17">
    <cfRule type="cellIs" priority="72" operator="lessThanOrEqual" aboveAverage="0" equalAverage="0" bottom="0" percent="0" rank="0" text="" dxfId="0">
      <formula>I17</formula>
    </cfRule>
  </conditionalFormatting>
  <conditionalFormatting sqref="M20">
    <cfRule type="cellIs" priority="73" operator="lessThanOrEqual" aboveAverage="0" equalAverage="0" bottom="0" percent="0" rank="0" text="" dxfId="0">
      <formula>I20</formula>
    </cfRule>
  </conditionalFormatting>
  <conditionalFormatting sqref="M21">
    <cfRule type="cellIs" priority="74" operator="lessThanOrEqual" aboveAverage="0" equalAverage="0" bottom="0" percent="0" rank="0" text="" dxfId="0">
      <formula>I21</formula>
    </cfRule>
  </conditionalFormatting>
  <conditionalFormatting sqref="M22">
    <cfRule type="cellIs" priority="75" operator="lessThanOrEqual" aboveAverage="0" equalAverage="0" bottom="0" percent="0" rank="0" text="" dxfId="0">
      <formula>I22</formula>
    </cfRule>
  </conditionalFormatting>
  <conditionalFormatting sqref="M23">
    <cfRule type="cellIs" priority="76" operator="lessThanOrEqual" aboveAverage="0" equalAverage="0" bottom="0" percent="0" rank="0" text="" dxfId="0">
      <formula>I23</formula>
    </cfRule>
  </conditionalFormatting>
  <conditionalFormatting sqref="M24">
    <cfRule type="cellIs" priority="77" operator="lessThanOrEqual" aboveAverage="0" equalAverage="0" bottom="0" percent="0" rank="0" text="" dxfId="0">
      <formula>I24</formula>
    </cfRule>
  </conditionalFormatting>
  <conditionalFormatting sqref="M25">
    <cfRule type="cellIs" priority="78" operator="lessThanOrEqual" aboveAverage="0" equalAverage="0" bottom="0" percent="0" rank="0" text="" dxfId="0">
      <formula>I25</formula>
    </cfRule>
  </conditionalFormatting>
  <conditionalFormatting sqref="M26">
    <cfRule type="cellIs" priority="79" operator="lessThanOrEqual" aboveAverage="0" equalAverage="0" bottom="0" percent="0" rank="0" text="" dxfId="0">
      <formula>I26</formula>
    </cfRule>
  </conditionalFormatting>
  <conditionalFormatting sqref="M27">
    <cfRule type="cellIs" priority="80" operator="lessThanOrEqual" aboveAverage="0" equalAverage="0" bottom="0" percent="0" rank="0" text="" dxfId="0">
      <formula>I27</formula>
    </cfRule>
  </conditionalFormatting>
  <conditionalFormatting sqref="M28">
    <cfRule type="cellIs" priority="81" operator="lessThanOrEqual" aboveAverage="0" equalAverage="0" bottom="0" percent="0" rank="0" text="" dxfId="0">
      <formula>I28</formula>
    </cfRule>
  </conditionalFormatting>
  <conditionalFormatting sqref="M29">
    <cfRule type="cellIs" priority="82" operator="lessThanOrEqual" aboveAverage="0" equalAverage="0" bottom="0" percent="0" rank="0" text="" dxfId="0">
      <formula>I29</formula>
    </cfRule>
  </conditionalFormatting>
  <conditionalFormatting sqref="M30">
    <cfRule type="cellIs" priority="83" operator="lessThanOrEqual" aboveAverage="0" equalAverage="0" bottom="0" percent="0" rank="0" text="" dxfId="0">
      <formula>I30</formula>
    </cfRule>
  </conditionalFormatting>
  <conditionalFormatting sqref="M31">
    <cfRule type="cellIs" priority="84" operator="lessThanOrEqual" aboveAverage="0" equalAverage="0" bottom="0" percent="0" rank="0" text="" dxfId="0">
      <formula>I31</formula>
    </cfRule>
  </conditionalFormatting>
  <conditionalFormatting sqref="M32">
    <cfRule type="cellIs" priority="85" operator="lessThanOrEqual" aboveAverage="0" equalAverage="0" bottom="0" percent="0" rank="0" text="" dxfId="0">
      <formula>I32</formula>
    </cfRule>
  </conditionalFormatting>
  <conditionalFormatting sqref="M33">
    <cfRule type="cellIs" priority="86" operator="lessThanOrEqual" aboveAverage="0" equalAverage="0" bottom="0" percent="0" rank="0" text="" dxfId="0">
      <formula>I33</formula>
    </cfRule>
  </conditionalFormatting>
  <conditionalFormatting sqref="M34">
    <cfRule type="cellIs" priority="87" operator="lessThanOrEqual" aboveAverage="0" equalAverage="0" bottom="0" percent="0" rank="0" text="" dxfId="0">
      <formula>I34</formula>
    </cfRule>
  </conditionalFormatting>
  <conditionalFormatting sqref="M35">
    <cfRule type="cellIs" priority="88" operator="lessThanOrEqual" aboveAverage="0" equalAverage="0" bottom="0" percent="0" rank="0" text="" dxfId="0">
      <formula>I35</formula>
    </cfRule>
  </conditionalFormatting>
  <conditionalFormatting sqref="M36">
    <cfRule type="cellIs" priority="89" operator="lessThanOrEqual" aboveAverage="0" equalAverage="0" bottom="0" percent="0" rank="0" text="" dxfId="0">
      <formula>I36</formula>
    </cfRule>
  </conditionalFormatting>
  <conditionalFormatting sqref="M37">
    <cfRule type="cellIs" priority="90" operator="lessThanOrEqual" aboveAverage="0" equalAverage="0" bottom="0" percent="0" rank="0" text="" dxfId="0">
      <formula>I37</formula>
    </cfRule>
  </conditionalFormatting>
  <conditionalFormatting sqref="M38">
    <cfRule type="cellIs" priority="91" operator="lessThanOrEqual" aboveAverage="0" equalAverage="0" bottom="0" percent="0" rank="0" text="" dxfId="0">
      <formula>I38</formula>
    </cfRule>
  </conditionalFormatting>
  <conditionalFormatting sqref="M39">
    <cfRule type="cellIs" priority="92" operator="lessThanOrEqual" aboveAverage="0" equalAverage="0" bottom="0" percent="0" rank="0" text="" dxfId="0">
      <formula>I39</formula>
    </cfRule>
  </conditionalFormatting>
  <conditionalFormatting sqref="M7">
    <cfRule type="cellIs" priority="93" operator="lessThanOrEqual" aboveAverage="0" equalAverage="0" bottom="0" percent="0" rank="0" text="" dxfId="0">
      <formula>I7</formula>
    </cfRule>
  </conditionalFormatting>
  <conditionalFormatting sqref="M8">
    <cfRule type="cellIs" priority="94" operator="lessThanOrEqual" aboveAverage="0" equalAverage="0" bottom="0" percent="0" rank="0" text="" dxfId="0">
      <formula>I8</formula>
    </cfRule>
  </conditionalFormatting>
  <conditionalFormatting sqref="M9">
    <cfRule type="cellIs" priority="95" operator="lessThanOrEqual" aboveAverage="0" equalAverage="0" bottom="0" percent="0" rank="0" text="" dxfId="0">
      <formula>I9</formula>
    </cfRule>
  </conditionalFormatting>
  <conditionalFormatting sqref="R10">
    <cfRule type="cellIs" priority="96" operator="lessThanOrEqual" aboveAverage="0" equalAverage="0" bottom="0" percent="0" rank="0" text="" dxfId="0">
      <formula>H10</formula>
    </cfRule>
  </conditionalFormatting>
  <conditionalFormatting sqref="R17">
    <cfRule type="cellIs" priority="97" operator="lessThanOrEqual" aboveAverage="0" equalAverage="0" bottom="0" percent="0" rank="0" text="" dxfId="0">
      <formula>H17</formula>
    </cfRule>
  </conditionalFormatting>
  <conditionalFormatting sqref="R21">
    <cfRule type="cellIs" priority="98" operator="lessThanOrEqual" aboveAverage="0" equalAverage="0" bottom="0" percent="0" rank="0" text="" dxfId="0">
      <formula>H21</formula>
    </cfRule>
  </conditionalFormatting>
  <conditionalFormatting sqref="R22">
    <cfRule type="cellIs" priority="99" operator="lessThanOrEqual" aboveAverage="0" equalAverage="0" bottom="0" percent="0" rank="0" text="" dxfId="0">
      <formula>H22</formula>
    </cfRule>
  </conditionalFormatting>
  <conditionalFormatting sqref="R23">
    <cfRule type="cellIs" priority="100" operator="lessThanOrEqual" aboveAverage="0" equalAverage="0" bottom="0" percent="0" rank="0" text="" dxfId="0">
      <formula>H23</formula>
    </cfRule>
  </conditionalFormatting>
  <conditionalFormatting sqref="R24">
    <cfRule type="cellIs" priority="101" operator="lessThanOrEqual" aboveAverage="0" equalAverage="0" bottom="0" percent="0" rank="0" text="" dxfId="0">
      <formula>H24</formula>
    </cfRule>
  </conditionalFormatting>
  <conditionalFormatting sqref="R27">
    <cfRule type="cellIs" priority="102" operator="lessThanOrEqual" aboveAverage="0" equalAverage="0" bottom="0" percent="0" rank="0" text="" dxfId="0">
      <formula>H27</formula>
    </cfRule>
  </conditionalFormatting>
  <conditionalFormatting sqref="R29">
    <cfRule type="cellIs" priority="103" operator="lessThanOrEqual" aboveAverage="0" equalAverage="0" bottom="0" percent="0" rank="0" text="" dxfId="0">
      <formula>H29</formula>
    </cfRule>
  </conditionalFormatting>
  <conditionalFormatting sqref="R32">
    <cfRule type="cellIs" priority="104" operator="lessThanOrEqual" aboveAverage="0" equalAverage="0" bottom="0" percent="0" rank="0" text="" dxfId="0">
      <formula>H32</formula>
    </cfRule>
  </conditionalFormatting>
  <conditionalFormatting sqref="R33">
    <cfRule type="cellIs" priority="105" operator="lessThanOrEqual" aboveAverage="0" equalAverage="0" bottom="0" percent="0" rank="0" text="" dxfId="0">
      <formula>H33</formula>
    </cfRule>
  </conditionalFormatting>
  <conditionalFormatting sqref="R34">
    <cfRule type="cellIs" priority="106" operator="lessThanOrEqual" aboveAverage="0" equalAverage="0" bottom="0" percent="0" rank="0" text="" dxfId="0">
      <formula>H34</formula>
    </cfRule>
  </conditionalFormatting>
  <conditionalFormatting sqref="R37">
    <cfRule type="cellIs" priority="107" operator="lessThanOrEqual" aboveAverage="0" equalAverage="0" bottom="0" percent="0" rank="0" text="" dxfId="0">
      <formula>H37</formula>
    </cfRule>
  </conditionalFormatting>
  <conditionalFormatting sqref="R38">
    <cfRule type="cellIs" priority="108" operator="lessThanOrEqual" aboveAverage="0" equalAverage="0" bottom="0" percent="0" rank="0" text="" dxfId="0">
      <formula>H38</formula>
    </cfRule>
  </conditionalFormatting>
  <conditionalFormatting sqref="R7">
    <cfRule type="cellIs" priority="109" operator="lessThanOrEqual" aboveAverage="0" equalAverage="0" bottom="0" percent="0" rank="0" text="" dxfId="0">
      <formula>H7</formula>
    </cfRule>
  </conditionalFormatting>
  <conditionalFormatting sqref="R9">
    <cfRule type="cellIs" priority="110" operator="lessThanOrEqual" aboveAverage="0" equalAverage="0" bottom="0" percent="0" rank="0" text="" dxfId="0">
      <formula>H9</formula>
    </cfRule>
  </conditionalFormatting>
  <conditionalFormatting sqref="S10">
    <cfRule type="cellIs" priority="111" operator="lessThanOrEqual" aboveAverage="0" equalAverage="0" bottom="0" percent="0" rank="0" text="" dxfId="0">
      <formula>I10</formula>
    </cfRule>
  </conditionalFormatting>
  <conditionalFormatting sqref="S17">
    <cfRule type="cellIs" priority="112" operator="lessThanOrEqual" aboveAverage="0" equalAverage="0" bottom="0" percent="0" rank="0" text="" dxfId="0">
      <formula>I17</formula>
    </cfRule>
  </conditionalFormatting>
  <conditionalFormatting sqref="S21">
    <cfRule type="cellIs" priority="113" operator="lessThanOrEqual" aboveAverage="0" equalAverage="0" bottom="0" percent="0" rank="0" text="" dxfId="0">
      <formula>I21</formula>
    </cfRule>
  </conditionalFormatting>
  <conditionalFormatting sqref="S22">
    <cfRule type="cellIs" priority="114" operator="lessThanOrEqual" aboveAverage="0" equalAverage="0" bottom="0" percent="0" rank="0" text="" dxfId="0">
      <formula>I22</formula>
    </cfRule>
  </conditionalFormatting>
  <conditionalFormatting sqref="S23">
    <cfRule type="cellIs" priority="115" operator="lessThanOrEqual" aboveAverage="0" equalAverage="0" bottom="0" percent="0" rank="0" text="" dxfId="0">
      <formula>I23</formula>
    </cfRule>
  </conditionalFormatting>
  <conditionalFormatting sqref="S24">
    <cfRule type="cellIs" priority="116" operator="lessThanOrEqual" aboveAverage="0" equalAverage="0" bottom="0" percent="0" rank="0" text="" dxfId="0">
      <formula>I24</formula>
    </cfRule>
  </conditionalFormatting>
  <conditionalFormatting sqref="S27">
    <cfRule type="cellIs" priority="117" operator="lessThanOrEqual" aboveAverage="0" equalAverage="0" bottom="0" percent="0" rank="0" text="" dxfId="0">
      <formula>I27</formula>
    </cfRule>
  </conditionalFormatting>
  <conditionalFormatting sqref="S29">
    <cfRule type="cellIs" priority="118" operator="lessThanOrEqual" aboveAverage="0" equalAverage="0" bottom="0" percent="0" rank="0" text="" dxfId="0">
      <formula>I29</formula>
    </cfRule>
  </conditionalFormatting>
  <conditionalFormatting sqref="S32">
    <cfRule type="cellIs" priority="119" operator="lessThanOrEqual" aboveAverage="0" equalAverage="0" bottom="0" percent="0" rank="0" text="" dxfId="0">
      <formula>I32</formula>
    </cfRule>
  </conditionalFormatting>
  <conditionalFormatting sqref="S33">
    <cfRule type="cellIs" priority="120" operator="lessThanOrEqual" aboveAverage="0" equalAverage="0" bottom="0" percent="0" rank="0" text="" dxfId="0">
      <formula>I33</formula>
    </cfRule>
  </conditionalFormatting>
  <conditionalFormatting sqref="S34">
    <cfRule type="cellIs" priority="121" operator="lessThanOrEqual" aboveAverage="0" equalAverage="0" bottom="0" percent="0" rank="0" text="" dxfId="0">
      <formula>I34</formula>
    </cfRule>
  </conditionalFormatting>
  <conditionalFormatting sqref="S37">
    <cfRule type="cellIs" priority="122" operator="lessThanOrEqual" aboveAverage="0" equalAverage="0" bottom="0" percent="0" rank="0" text="" dxfId="0">
      <formula>I37</formula>
    </cfRule>
  </conditionalFormatting>
  <conditionalFormatting sqref="S38">
    <cfRule type="cellIs" priority="123" operator="lessThanOrEqual" aboveAverage="0" equalAverage="0" bottom="0" percent="0" rank="0" text="" dxfId="0">
      <formula>I38</formula>
    </cfRule>
  </conditionalFormatting>
  <conditionalFormatting sqref="S7">
    <cfRule type="cellIs" priority="124" operator="lessThanOrEqual" aboveAverage="0" equalAverage="0" bottom="0" percent="0" rank="0" text="" dxfId="0">
      <formula>I7</formula>
    </cfRule>
  </conditionalFormatting>
  <conditionalFormatting sqref="S9">
    <cfRule type="cellIs" priority="125" operator="lessThanOrEqual" aboveAverage="0" equalAverage="0" bottom="0" percent="0" rank="0" text="" dxfId="0">
      <formula>I9</formula>
    </cfRule>
  </conditionalFormatting>
  <hyperlinks>
    <hyperlink ref="O7" r:id="rId2" display="Link"/>
    <hyperlink ref="U7" r:id="rId3" display="Link"/>
    <hyperlink ref="AG7" r:id="rId4" display="Link"/>
    <hyperlink ref="AM7" r:id="rId5" display="Link"/>
    <hyperlink ref="O8" r:id="rId6" display="Link"/>
    <hyperlink ref="U8" r:id="rId7" display="Link"/>
    <hyperlink ref="AG8" r:id="rId8" display="Link"/>
    <hyperlink ref="O9" r:id="rId9" display="Link"/>
    <hyperlink ref="U9" r:id="rId10" display="Link"/>
    <hyperlink ref="AG9" r:id="rId11" display="Link"/>
    <hyperlink ref="AM9" r:id="rId12" display="Link"/>
    <hyperlink ref="O10" r:id="rId13" display="Link"/>
    <hyperlink ref="U10" r:id="rId14" display="Link"/>
    <hyperlink ref="AG10" r:id="rId15" display="Link"/>
    <hyperlink ref="O13" r:id="rId16" display="Link"/>
    <hyperlink ref="AG13" r:id="rId17" display="Link"/>
    <hyperlink ref="O16" r:id="rId18" display="Link"/>
    <hyperlink ref="U16" r:id="rId19" display="Link"/>
    <hyperlink ref="AG16" r:id="rId20" display="Link"/>
    <hyperlink ref="O17" r:id="rId21" display="Link"/>
    <hyperlink ref="U17" r:id="rId22" display="Link"/>
    <hyperlink ref="AG17" r:id="rId23" display="Link"/>
    <hyperlink ref="O20" r:id="rId24" display="Link"/>
    <hyperlink ref="AG20" r:id="rId25" display="Link"/>
    <hyperlink ref="AM20" r:id="rId26" display="Link"/>
    <hyperlink ref="O21" r:id="rId27" display="Link"/>
    <hyperlink ref="U21" r:id="rId28" display="Link"/>
    <hyperlink ref="AG21" r:id="rId29" display="Link"/>
    <hyperlink ref="AM21" r:id="rId30" display="Link"/>
    <hyperlink ref="O22" r:id="rId31" display="Link"/>
    <hyperlink ref="U22" r:id="rId32" display="Link"/>
    <hyperlink ref="AM22" r:id="rId33" display="Link"/>
    <hyperlink ref="O23" r:id="rId34" display="Link"/>
    <hyperlink ref="U23" r:id="rId35" display="Link"/>
    <hyperlink ref="AG23" r:id="rId36" display="Link"/>
    <hyperlink ref="AM23" r:id="rId37" display="Link"/>
    <hyperlink ref="O24" r:id="rId38" display="Link"/>
    <hyperlink ref="U24" r:id="rId39" display="Link"/>
    <hyperlink ref="AG24" r:id="rId40" display="Link"/>
    <hyperlink ref="AM24" r:id="rId41" display="Link"/>
    <hyperlink ref="O25" r:id="rId42" display="Link"/>
    <hyperlink ref="U25" r:id="rId43" display="Link"/>
    <hyperlink ref="AG25" r:id="rId44" display="Link"/>
    <hyperlink ref="O26" r:id="rId45" display="Link"/>
    <hyperlink ref="AG26" r:id="rId46" display="Link"/>
    <hyperlink ref="AM26" r:id="rId47" display="Link"/>
    <hyperlink ref="O27" r:id="rId48" display="Link"/>
    <hyperlink ref="U27" r:id="rId49" display="Link"/>
    <hyperlink ref="AG27" r:id="rId50" display="Link"/>
    <hyperlink ref="O28" r:id="rId51" display="Link"/>
    <hyperlink ref="AG28" r:id="rId52" display="Link"/>
    <hyperlink ref="O29" r:id="rId53" display="Link"/>
    <hyperlink ref="U29" r:id="rId54" display="Link"/>
    <hyperlink ref="AG29" r:id="rId55" display="Link"/>
    <hyperlink ref="O30" r:id="rId56" display="Link"/>
    <hyperlink ref="AG30" r:id="rId57" display="Link"/>
    <hyperlink ref="AM30" r:id="rId58" display="Link"/>
    <hyperlink ref="O31" r:id="rId59" display="Link"/>
    <hyperlink ref="AG31" r:id="rId60" display="Link"/>
    <hyperlink ref="O32" r:id="rId61" display="Link"/>
    <hyperlink ref="U32" r:id="rId62" display="Link"/>
    <hyperlink ref="O33" r:id="rId63" display="Link"/>
    <hyperlink ref="U33" r:id="rId64" display="Link"/>
    <hyperlink ref="AG33" r:id="rId65" display="Link"/>
    <hyperlink ref="O34" r:id="rId66" display="Link"/>
    <hyperlink ref="U34" r:id="rId67" display="Link"/>
    <hyperlink ref="AG34" r:id="rId68" display="Link"/>
    <hyperlink ref="O35" r:id="rId69" display="Link"/>
    <hyperlink ref="AG35" r:id="rId70" display="Link"/>
    <hyperlink ref="AM35" r:id="rId71" display="Link"/>
    <hyperlink ref="O36" r:id="rId72" display="Link"/>
    <hyperlink ref="O37" r:id="rId73" display="Link"/>
    <hyperlink ref="U37" r:id="rId74" display="Link"/>
    <hyperlink ref="AM37" r:id="rId75" display="Link"/>
    <hyperlink ref="O38" r:id="rId76" display="Link"/>
    <hyperlink ref="U38" r:id="rId77" display="Link"/>
    <hyperlink ref="AG38" r:id="rId78" display="Link"/>
    <hyperlink ref="AM38" r:id="rId79" display="Link"/>
    <hyperlink ref="O39" r:id="rId80" display="Link"/>
    <hyperlink ref="U39" r:id="rId81" display="Link"/>
    <hyperlink ref="AG39" r:id="rId82" display="Link"/>
    <hyperlink ref="AM39" r:id="rId83" display="Lin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LibreOffice/5.1.6.2.0$Linux_X86_64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2017-02-27T11:43:49Z</dcterms:created>
  <dc:creator/>
  <dc:description/>
  <dc:language>en-US</dc:language>
  <cp:lastModifiedBy>Abhimanyu </cp:lastModifiedBy>
  <dcterms:modified xsi:type="dcterms:W3CDTF">2017-02-27T06:46:11Z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