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m32_interface_board" sheetId="1" r:id="rId1"/>
  </sheets>
  <definedNames>
    <definedName name="BoardQty">'stm32_interface_board'!$I$1</definedName>
    <definedName name="digikey_part_data">'stm32_interface_board'!$J$5:$O$19</definedName>
    <definedName name="farnell_part_data">'stm32_interface_board'!$P$5:$U$19</definedName>
    <definedName name="global_part_data">'stm32_interface_board'!$A$5:$I$19</definedName>
    <definedName name="mouser_part_data">'stm32_interface_board'!$V$5:$AA$19</definedName>
    <definedName name="newark_part_data">'stm32_interface_board'!$AB$5:$AG$19</definedName>
    <definedName name="rs_part_data">'stm32_interface_board'!$AH$5:$AM$19</definedName>
    <definedName name="TotalCost">'stm32_interface_board'!$I$2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<sst xmlns="http://schemas.openxmlformats.org/spreadsheetml/2006/main" count="149" uniqueCount="90">
  <si>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</si>
  <si>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</si>
  <si>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</si>
  <si>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</si>
  <si>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</si>
  <si>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</si>
  <si>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</si>
  <si>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</si>
  <si>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</si>
  <si>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</si>
  <si>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P2,P3</t>
  </si>
  <si>
    <t>CONN_02X25</t>
  </si>
  <si>
    <t>Pin_Headers:Pin_Header_Straight_2x25</t>
  </si>
  <si>
    <t>SFH11-PBPC-D25-ST-BK</t>
  </si>
  <si>
    <t>P7,P8</t>
  </si>
  <si>
    <t>CONN_01X02</t>
  </si>
  <si>
    <t>P1</t>
  </si>
  <si>
    <t>USB_OTG</t>
  </si>
  <si>
    <t>Connect:USB_Micro-B</t>
  </si>
  <si>
    <t>10118193-0001LF</t>
  </si>
  <si>
    <t>P4-P6</t>
  </si>
  <si>
    <t>CONN_01X04</t>
  </si>
  <si>
    <t>P9,P10</t>
  </si>
  <si>
    <t>CONN_01X03</t>
  </si>
  <si>
    <t>U1</t>
  </si>
  <si>
    <t>A3909</t>
  </si>
  <si>
    <t>A3909GLYTR-T</t>
  </si>
  <si>
    <t>R1-R4</t>
  </si>
  <si>
    <t>R</t>
  </si>
  <si>
    <t>Resistors_SMD:R_0603_HandSoldering</t>
  </si>
  <si>
    <t>RC0603JR-074K7L</t>
  </si>
  <si>
    <t>C2,C5,C6,C9-C11</t>
  </si>
  <si>
    <t>0.1 uF</t>
  </si>
  <si>
    <t>Capacitors_SMD:C_0603_HandSoldering</t>
  </si>
  <si>
    <t>CC0603KRX7R8BB104</t>
  </si>
  <si>
    <t>C1,C3,C4</t>
  </si>
  <si>
    <t>22 uF</t>
  </si>
  <si>
    <t>Capacitors_SMD:C_1206_HandSoldering</t>
  </si>
  <si>
    <t>TMK316BBJ226ML-T</t>
  </si>
  <si>
    <t>U2</t>
  </si>
  <si>
    <t>FT231XS</t>
  </si>
  <si>
    <t>smd_tssop:SSOP-20-8.66x3.91_0.635mm</t>
  </si>
  <si>
    <t>FT231XS-U</t>
  </si>
  <si>
    <t>L1</t>
  </si>
  <si>
    <t>40-Ohm Ferrite</t>
  </si>
  <si>
    <t>Capacitors_SMD:C_0805_HandSoldering</t>
  </si>
  <si>
    <t>MI0805K400R-10</t>
  </si>
  <si>
    <t>R5,R6</t>
  </si>
  <si>
    <t>27</t>
  </si>
  <si>
    <t>RC0603JR-0727RL</t>
  </si>
  <si>
    <t>C7,C8</t>
  </si>
  <si>
    <t>47 pF</t>
  </si>
  <si>
    <t>06031A470FAT2A</t>
  </si>
  <si>
    <t>Board Qty:</t>
  </si>
  <si>
    <t>Total Cost:</t>
  </si>
  <si>
    <t>Unit Cost:</t>
  </si>
  <si>
    <t>Digi-Key</t>
  </si>
  <si>
    <t>Avail</t>
  </si>
  <si>
    <t>Purch</t>
  </si>
  <si>
    <t>Cat#</t>
  </si>
  <si>
    <t>Doc</t>
  </si>
  <si>
    <t>Link</t>
  </si>
  <si>
    <t>S9201-ND</t>
  </si>
  <si>
    <t>609-4616-1-ND</t>
  </si>
  <si>
    <t>620-1499-1-ND</t>
  </si>
  <si>
    <t>311-4.7KGRCT-ND</t>
  </si>
  <si>
    <t>311-1341-1-ND</t>
  </si>
  <si>
    <t>587-3246-1-ND</t>
  </si>
  <si>
    <t>768-1156-5-ND</t>
  </si>
  <si>
    <t>240-2389-1-ND</t>
  </si>
  <si>
    <t>311-27GRCT-ND</t>
  </si>
  <si>
    <t>478-3691-1-ND</t>
  </si>
  <si>
    <t>Farnell</t>
  </si>
  <si>
    <t>2506569</t>
  </si>
  <si>
    <t>9233466</t>
  </si>
  <si>
    <t>2368208</t>
  </si>
  <si>
    <t>2081328</t>
  </si>
  <si>
    <t>2292459</t>
  </si>
  <si>
    <t>2332566</t>
  </si>
  <si>
    <t>Mouser</t>
  </si>
  <si>
    <t>Newark</t>
  </si>
  <si>
    <t>67T2259</t>
  </si>
  <si>
    <t>68R0188</t>
  </si>
  <si>
    <t>68R4780</t>
  </si>
  <si>
    <t>67W0066</t>
  </si>
  <si>
    <t>96M1226</t>
  </si>
  <si>
    <t>Rs Components</t>
  </si>
  <si>
    <t>863-2989</t>
  </si>
  <si>
    <t>866-0798</t>
  </si>
  <si>
    <t>616-9391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</si>
</sst>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SFH11-PBPC-D25-ST-BK%20" TargetMode="External"/><Relationship Id="rId2" Type="http://schemas.openxmlformats.org/officeDocument/2006/relationships/hyperlink" Target="http://www.digikey.com/product-detail/en/amphenol-fci/10118193-0001LF/609-4616-1-ND/2785380" TargetMode="External"/><Relationship Id="rId3" Type="http://schemas.openxmlformats.org/officeDocument/2006/relationships/hyperlink" Target="http://it.farnell.com/webapp/wcs/stores/servlet/Search?catalogId=15001&amp;langId=-4&amp;storeId=10165&amp;gs=true&amp;st=10118193-0001LF%20" TargetMode="External"/><Relationship Id="rId4" Type="http://schemas.openxmlformats.org/officeDocument/2006/relationships/hyperlink" Target="http://www.newark.com/webapp/wcs/stores/servlet/Search?catalogId=15003&amp;langId=-1&amp;storeId=10194&amp;gs=true&amp;st=10118193-0001LF%20" TargetMode="External"/><Relationship Id="rId5" Type="http://schemas.openxmlformats.org/officeDocument/2006/relationships/hyperlink" Target="http://it.rs-online.com/web/c/?searchTerm=10118193-0001LF%20" TargetMode="External"/><Relationship Id="rId6" Type="http://schemas.openxmlformats.org/officeDocument/2006/relationships/hyperlink" Target="http://www.digikey.com/product-detail/en/allegro-microsystems-llc/A3909GLYTR-T/620-1499-1-ND/3979660" TargetMode="External"/><Relationship Id="rId7" Type="http://schemas.openxmlformats.org/officeDocument/2006/relationships/hyperlink" Target="http://www.newark.com/webapp/wcs/stores/servlet/Search?catalogId=15003&amp;langId=-1&amp;storeId=10194&amp;gs=true&amp;st=A3909GLYTR-T%20" TargetMode="External"/><Relationship Id="rId8" Type="http://schemas.openxmlformats.org/officeDocument/2006/relationships/hyperlink" Target="http://it.rs-online.com/web/c/?searchTerm=A3909GLYTR-T%20" TargetMode="External"/><Relationship Id="rId9" Type="http://schemas.openxmlformats.org/officeDocument/2006/relationships/hyperlink" Target="http://www.digikey.com/product-detail/en/yageo/RC0603JR-074K7L/311-4.7KGRCT-ND/729732" TargetMode="External"/><Relationship Id="rId10" Type="http://schemas.openxmlformats.org/officeDocument/2006/relationships/hyperlink" Target="http://it.farnell.com/yageo-phycomp/rc0603jr-074k7l/res-film-spesso-4k7-5-0-1w-0603/dp/9233466" TargetMode="External"/><Relationship Id="rId11" Type="http://schemas.openxmlformats.org/officeDocument/2006/relationships/hyperlink" Target="http://www.newark.com/yageo/rc0603jr-074k7l/res-thick-film-4k7-5-0-1w-0603/dp/68R0188" TargetMode="External"/><Relationship Id="rId12" Type="http://schemas.openxmlformats.org/officeDocument/2006/relationships/hyperlink" Target="http://www.digikey.com/product-detail/en/yageo/CC0603KRX7R8BB104/311-1341-1-ND/2103125" TargetMode="External"/><Relationship Id="rId13" Type="http://schemas.openxmlformats.org/officeDocument/2006/relationships/hyperlink" Target="http://it.farnell.com/webapp/wcs/stores/servlet/Search?catalogId=15001&amp;langId=-4&amp;storeId=10165&amp;gs=true&amp;st=CC0603KRX7R8BB104%20" TargetMode="External"/><Relationship Id="rId14" Type="http://schemas.openxmlformats.org/officeDocument/2006/relationships/hyperlink" Target="http://www.newark.com/yageo/cc0603krx7r8bb104/ceramic-capacitor-0-1uf-25v-x7r/dp/68R4780" TargetMode="External"/><Relationship Id="rId15" Type="http://schemas.openxmlformats.org/officeDocument/2006/relationships/hyperlink" Target="http://it.rs-online.com/web/c/?searchTerm=CC0603KRX7R8BB104%20" TargetMode="External"/><Relationship Id="rId16" Type="http://schemas.openxmlformats.org/officeDocument/2006/relationships/hyperlink" Target="http://www.digikey.com/product-detail/en/taiyo-yuden/TMK316BBJ226ML-T/587-3246-1-ND/3660105" TargetMode="External"/><Relationship Id="rId17" Type="http://schemas.openxmlformats.org/officeDocument/2006/relationships/hyperlink" Target="http://www.newark.com/taiyo-yuden/tmk316bbj226ml-t/capacitor-mlcc-x5r-22uf-25v-1206/dp/45W4104" TargetMode="External"/><Relationship Id="rId18" Type="http://schemas.openxmlformats.org/officeDocument/2006/relationships/hyperlink" Target="http://it.rs-online.com/web/c/?searchTerm=TMK316BBJ226ML-T%20" TargetMode="External"/><Relationship Id="rId19" Type="http://schemas.openxmlformats.org/officeDocument/2006/relationships/hyperlink" Target="http://www.digikey.com/scripts/DkSearch/dksus.dll?WT.z_header=search_go&amp;lang=en&amp;keywords=FT231XS-U%20" TargetMode="External"/><Relationship Id="rId20" Type="http://schemas.openxmlformats.org/officeDocument/2006/relationships/hyperlink" Target="http://it.farnell.com/webapp/wcs/stores/servlet/Search?catalogId=15001&amp;langId=-4&amp;storeId=10165&amp;gs=true&amp;st=FT231XS-U%20" TargetMode="External"/><Relationship Id="rId21" Type="http://schemas.openxmlformats.org/officeDocument/2006/relationships/hyperlink" Target="http://it.rs-online.com/web/c/?searchTerm=FT231XS-U%20" TargetMode="External"/><Relationship Id="rId22" Type="http://schemas.openxmlformats.org/officeDocument/2006/relationships/hyperlink" Target="http://www.digikey.com/product-detail/en/laird-signal-integrity-products/MI0805K400R-10/240-2389-1-ND/806749" TargetMode="External"/><Relationship Id="rId23" Type="http://schemas.openxmlformats.org/officeDocument/2006/relationships/hyperlink" Target="http://it.farnell.com/laird-technologies/mi0805k400r-10/ferrite-bead-2012-100mhz-40r/dp/2292459" TargetMode="External"/><Relationship Id="rId24" Type="http://schemas.openxmlformats.org/officeDocument/2006/relationships/hyperlink" Target="http://www.newark.com/webapp/wcs/stores/servlet/Search?catalogId=15003&amp;langId=-1&amp;storeId=10194&amp;gs=true&amp;st=MI0805K400R-10%20" TargetMode="External"/><Relationship Id="rId25" Type="http://schemas.openxmlformats.org/officeDocument/2006/relationships/hyperlink" Target="http://it.rs-online.com/web/c/?searchTerm=MI0805K400R-10%20" TargetMode="External"/><Relationship Id="rId26" Type="http://schemas.openxmlformats.org/officeDocument/2006/relationships/hyperlink" Target="http://www.digikey.com/product-detail/en/yageo/RC0603JR-0727RL/311-27GRCT-ND/729698" TargetMode="External"/><Relationship Id="rId27" Type="http://schemas.openxmlformats.org/officeDocument/2006/relationships/hyperlink" Target="http://it.farnell.com/yageo-phycomp/rc0603jr-0727rl/res-film-spesso-27r-5-0-1w-0603/dp/9233180" TargetMode="External"/><Relationship Id="rId28" Type="http://schemas.openxmlformats.org/officeDocument/2006/relationships/hyperlink" Target="http://www.newark.com/yageo/rc0603jr-0727rl/resistor-thick-film-27-ohm-100mw/dp/66R2720" TargetMode="External"/><Relationship Id="rId29" Type="http://schemas.openxmlformats.org/officeDocument/2006/relationships/hyperlink" Target="http://www.digikey.com/product-detail/en/avx-corporation/06031A470FAT2A/478-3691-1-ND/1116389" TargetMode="External"/><Relationship Id="rId30" Type="http://schemas.openxmlformats.org/officeDocument/2006/relationships/hyperlink" Target="http://it.farnell.com/avx/06031a470fat2a/conden-mlcc-c0g-np0-47pf-100v/dp/2332566" TargetMode="External"/><Relationship Id="rId31" Type="http://schemas.openxmlformats.org/officeDocument/2006/relationships/hyperlink" Target="http://www.newark.com/avx/06031a470fat2a/ceramic-capacitor-47pf-100v-c0g/dp/96M1226" TargetMode="External"/><Relationship Id="rId32" Type="http://schemas.openxmlformats.org/officeDocument/2006/relationships/hyperlink" Target="http://it.rs-online.com/web/c/?searchTerm=06031A470FAT2A%20" TargetMode="External"/><Relationship Id="rId33" Type="http://schemas.openxmlformats.org/officeDocument/2006/relationships/vmlDrawing" Target="../drawings/vmlDrawing1.vml"/><Relationship Id="rId3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53</v>
      </c>
      <c r="I1" s="2">
        <v>100</v>
      </c>
    </row>
    <row r="2" spans="1:39">
      <c r="H2" s="3" t="s">
        <v>54</v>
      </c>
      <c r="I2" s="4">
        <f>sum(I7:I19)</f>
        <v>0</v>
      </c>
      <c r="M2" s="4">
        <f>sum(M7:M19)</f>
        <v>0</v>
      </c>
      <c r="S2" s="4">
        <f>sum(S7:S19)</f>
        <v>0</v>
      </c>
      <c r="Y2" s="4">
        <f>sum(Y7:Y19)</f>
        <v>0</v>
      </c>
      <c r="AE2" s="4">
        <f>sum(AE7:AE19)</f>
        <v>0</v>
      </c>
      <c r="AK2" s="4">
        <f>sum(AK7:AK19)</f>
        <v>0</v>
      </c>
    </row>
    <row r="3" spans="1:39">
      <c r="H3" s="3" t="s">
        <v>55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56</v>
      </c>
      <c r="K5" s="7"/>
      <c r="L5" s="7"/>
      <c r="M5" s="7"/>
      <c r="N5" s="7"/>
      <c r="O5" s="7"/>
      <c r="P5" s="8" t="s">
        <v>72</v>
      </c>
      <c r="Q5" s="8"/>
      <c r="R5" s="8"/>
      <c r="S5" s="8"/>
      <c r="T5" s="8"/>
      <c r="U5" s="8"/>
      <c r="V5" s="9" t="s">
        <v>79</v>
      </c>
      <c r="W5" s="9"/>
      <c r="X5" s="9"/>
      <c r="Y5" s="9"/>
      <c r="Z5" s="9"/>
      <c r="AA5" s="9"/>
      <c r="AB5" s="10" t="s">
        <v>80</v>
      </c>
      <c r="AC5" s="10"/>
      <c r="AD5" s="10"/>
      <c r="AE5" s="10"/>
      <c r="AF5" s="10"/>
      <c r="AG5" s="10"/>
      <c r="AH5" s="11" t="s">
        <v>86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57</v>
      </c>
      <c r="K6" s="12" t="s">
        <v>58</v>
      </c>
      <c r="L6" s="12" t="s">
        <v>8</v>
      </c>
      <c r="M6" s="12" t="s">
        <v>9</v>
      </c>
      <c r="N6" s="12" t="s">
        <v>59</v>
      </c>
      <c r="O6" s="12" t="s">
        <v>60</v>
      </c>
      <c r="P6" s="12" t="s">
        <v>57</v>
      </c>
      <c r="Q6" s="12" t="s">
        <v>58</v>
      </c>
      <c r="R6" s="12" t="s">
        <v>8</v>
      </c>
      <c r="S6" s="12" t="s">
        <v>9</v>
      </c>
      <c r="T6" s="12" t="s">
        <v>59</v>
      </c>
      <c r="U6" s="12" t="s">
        <v>60</v>
      </c>
      <c r="V6" s="12" t="s">
        <v>57</v>
      </c>
      <c r="W6" s="12" t="s">
        <v>58</v>
      </c>
      <c r="X6" s="12" t="s">
        <v>8</v>
      </c>
      <c r="Y6" s="12" t="s">
        <v>9</v>
      </c>
      <c r="Z6" s="12" t="s">
        <v>59</v>
      </c>
      <c r="AA6" s="12" t="s">
        <v>60</v>
      </c>
      <c r="AB6" s="12" t="s">
        <v>57</v>
      </c>
      <c r="AC6" s="12" t="s">
        <v>58</v>
      </c>
      <c r="AD6" s="12" t="s">
        <v>8</v>
      </c>
      <c r="AE6" s="12" t="s">
        <v>9</v>
      </c>
      <c r="AF6" s="12" t="s">
        <v>59</v>
      </c>
      <c r="AG6" s="12" t="s">
        <v>60</v>
      </c>
      <c r="AH6" s="12" t="s">
        <v>57</v>
      </c>
      <c r="AI6" s="12" t="s">
        <v>58</v>
      </c>
      <c r="AJ6" s="12" t="s">
        <v>8</v>
      </c>
      <c r="AK6" s="12" t="s">
        <v>9</v>
      </c>
      <c r="AL6" s="12" t="s">
        <v>59</v>
      </c>
      <c r="AM6" s="12" t="s">
        <v>60</v>
      </c>
    </row>
    <row r="7" spans="1:39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7" s="13">
        <f>iferror(G7*H7,"")</f>
        <v>0</v>
      </c>
      <c r="J7">
        <v>5431</v>
      </c>
      <c r="L7" s="13">
        <f>iferror(lookup(if(K7="",G7,K7),{0,1,10,25,50,100,250,500,1000,2500},{0.0,2.89,2.393,2.2432,1.994,1.7946,1.65504,1.4955,1.32601,1.27118}),"")</f>
        <v>0</v>
      </c>
      <c r="M7" s="13">
        <f>iferror(if(K7="",G7,K7)*L7,"")</f>
        <v>0</v>
      </c>
      <c r="N7" t="s">
        <v>62</v>
      </c>
      <c r="O7" s="14" t="s">
        <v>61</v>
      </c>
    </row>
    <row r="8" spans="1:39">
      <c r="A8" t="s">
        <v>14</v>
      </c>
      <c r="B8" t="s">
        <v>15</v>
      </c>
      <c r="G8">
        <f>BoardQty*2</f>
        <v>0</v>
      </c>
      <c r="H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8" s="13">
        <f>iferror(G8*H8,"")</f>
        <v>0</v>
      </c>
    </row>
    <row r="9" spans="1:39">
      <c r="A9" t="s">
        <v>16</v>
      </c>
      <c r="B9" t="s">
        <v>17</v>
      </c>
      <c r="D9" t="s">
        <v>18</v>
      </c>
      <c r="F9" t="s">
        <v>19</v>
      </c>
      <c r="G9">
        <f>BoardQty*1</f>
        <v>0</v>
      </c>
      <c r="H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9" s="13">
        <f>iferror(G9*H9,"")</f>
        <v>0</v>
      </c>
      <c r="J9">
        <v>123436</v>
      </c>
      <c r="L9" s="13">
        <f>iferror(lookup(if(K9="",G9,K9),{0,1,10,25,50,100,250,500,1200,2400,6000,8400,12000,30000,60000},{0.0,0.46,0.437,0.3744,0.318,0.3056,0.27444,0.26196,0.19845,0.18144,0.1701,0.15876,0.15309,0.15082,0.14742}),"")</f>
        <v>0</v>
      </c>
      <c r="M9" s="13">
        <f>iferror(if(K9="",G9,K9)*L9,"")</f>
        <v>0</v>
      </c>
      <c r="N9" t="s">
        <v>63</v>
      </c>
      <c r="O9" s="14" t="s">
        <v>61</v>
      </c>
      <c r="P9">
        <v>6469</v>
      </c>
      <c r="R9" s="13">
        <f>iferror(lookup(if(Q9="",G9,Q9),{0,1,10,100,500,1000,2500},{0.0,0.49289,0.48217499999999996,0.332165,0.289305,0.23572999999999997,0.2143}),"")</f>
        <v>0</v>
      </c>
      <c r="S9" s="13">
        <f>iferror(if(Q9="",G9,Q9)*R9,"")</f>
        <v>0</v>
      </c>
      <c r="T9" t="s">
        <v>73</v>
      </c>
      <c r="U9" s="14" t="s">
        <v>61</v>
      </c>
      <c r="AB9">
        <v>6469</v>
      </c>
      <c r="AD9" s="13">
        <f>iferror(lookup(if(AC9="",G9,AC9),{0,1,10,100,500,1000,2500,5000},{0.0,0.403,0.388,0.273,0.234,0.194,0.178,0.167}),"")</f>
        <v>0</v>
      </c>
      <c r="AE9" s="13">
        <f>iferror(if(AC9="",G9,AC9)*AD9,"")</f>
        <v>0</v>
      </c>
      <c r="AF9" t="s">
        <v>81</v>
      </c>
      <c r="AG9" s="14" t="s">
        <v>61</v>
      </c>
      <c r="AH9">
        <v>3</v>
      </c>
      <c r="AJ9" s="13">
        <f>iferror(lookup(if(AI9="",G9,AI9),{0,1,5,10,25,50},{0.0,25.362405,22.062185,20.969254999999997,18.75125,17.647605}),"")</f>
        <v>0</v>
      </c>
      <c r="AK9" s="13">
        <f>iferror(if(AI9="",G9,AI9)*AJ9,"")</f>
        <v>0</v>
      </c>
      <c r="AL9" t="s">
        <v>87</v>
      </c>
      <c r="AM9" s="14" t="s">
        <v>61</v>
      </c>
    </row>
    <row r="10" spans="1:39">
      <c r="A10" t="s">
        <v>20</v>
      </c>
      <c r="B10" t="s">
        <v>21</v>
      </c>
      <c r="G10">
        <f>BoardQty*3</f>
        <v>0</v>
      </c>
      <c r="H10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0" s="13">
        <f>iferror(G10*H10,"")</f>
        <v>0</v>
      </c>
    </row>
    <row r="11" spans="1:39">
      <c r="A11" t="s">
        <v>22</v>
      </c>
      <c r="B11" t="s">
        <v>23</v>
      </c>
      <c r="G11">
        <f>BoardQty*2</f>
        <v>0</v>
      </c>
      <c r="H11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1" s="13">
        <f>iferror(G11*H11,"")</f>
        <v>0</v>
      </c>
    </row>
    <row r="12" spans="1:39">
      <c r="A12" t="s">
        <v>24</v>
      </c>
      <c r="B12" t="s">
        <v>25</v>
      </c>
      <c r="F12" t="s">
        <v>26</v>
      </c>
      <c r="G12">
        <f>BoardQty*1</f>
        <v>0</v>
      </c>
      <c r="H12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2" s="13">
        <f>iferror(G12*H12,"")</f>
        <v>0</v>
      </c>
      <c r="J12">
        <v>13504</v>
      </c>
      <c r="L12" s="13">
        <f>iferror(lookup(if(K12="",G12,K12),{0,1,10,100,500,1000,4000},{0.0,1.56,1.398,1.0897,0.90022,0.7107,0.644}),"")</f>
        <v>0</v>
      </c>
      <c r="M12" s="13">
        <f>iferror(if(K12="",G12,K12)*L12,"")</f>
        <v>0</v>
      </c>
      <c r="N12" t="s">
        <v>64</v>
      </c>
      <c r="O12" s="14" t="s">
        <v>61</v>
      </c>
      <c r="AG12" s="14" t="s">
        <v>61</v>
      </c>
      <c r="AH12">
        <v>152</v>
      </c>
      <c r="AJ12" s="13">
        <f>iferror(lookup(if(AI12="",G12,AI12),{0,1,4,20},{0.0,1.3800919999999999,1.3800919999999999,1.2429399999999997}),"")</f>
        <v>0</v>
      </c>
      <c r="AK12" s="13">
        <f>iferror(if(AI12="",G12,AI12)*AJ12,"")</f>
        <v>0</v>
      </c>
      <c r="AL12" t="s">
        <v>88</v>
      </c>
      <c r="AM12" s="14" t="s">
        <v>61</v>
      </c>
    </row>
    <row r="13" spans="1:39">
      <c r="A13" t="s">
        <v>27</v>
      </c>
      <c r="B13" t="s">
        <v>28</v>
      </c>
      <c r="D13" t="s">
        <v>29</v>
      </c>
      <c r="F13" t="s">
        <v>30</v>
      </c>
      <c r="G13">
        <f>BoardQty*4</f>
        <v>0</v>
      </c>
      <c r="H13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3" s="13">
        <f>iferror(G13*H13,"")</f>
        <v>0</v>
      </c>
      <c r="J13">
        <v>2270973</v>
      </c>
      <c r="L13" s="13">
        <f>iferror(lookup(if(K13="",G13,K13),{0,1,10,25,50,100,250,500,1000,5000,10000,25000,50000,125000},{0.0,0.1,0.01,0.0072,0.0054,0.004,0.00308,0.00244,0.0018,0.00129,0.00112,0.00099,0.0009,0.00089}),"")</f>
        <v>0</v>
      </c>
      <c r="M13" s="13">
        <f>iferror(if(K13="",G13,K13)*L13,"")</f>
        <v>0</v>
      </c>
      <c r="N13" t="s">
        <v>65</v>
      </c>
      <c r="O13" s="14" t="s">
        <v>61</v>
      </c>
      <c r="P13">
        <v>5639</v>
      </c>
      <c r="R13" s="13">
        <f>iferror(lookup(if(Q13="",G13,Q13),{0,1,100,500,1000,2500,5000,25000,50000},{0.0,0.0056789499999999994,0.0056789499999999994,0.004928899999999999,0.004286,0.0034287999999999996,0.00289305,0.0013929499999999998,0.00117865}),"")</f>
        <v>0</v>
      </c>
      <c r="S13" s="13">
        <f>iferror(if(Q13="",G13,Q13)*R13,"")</f>
        <v>0</v>
      </c>
      <c r="T13" t="s">
        <v>74</v>
      </c>
      <c r="U13" s="14" t="s">
        <v>61</v>
      </c>
      <c r="AB13">
        <v>1480</v>
      </c>
      <c r="AD13" s="13">
        <f>iferror(lookup(if(AC13="",G13,AC13),{0,1,10,25,100,250,1000},{0.0,0.06,0.01,0.007,0.004,0.003,0.002}),"")</f>
        <v>0</v>
      </c>
      <c r="AE13" s="13">
        <f>iferror(if(AC13="",G13,AC13)*AD13,"")</f>
        <v>0</v>
      </c>
      <c r="AF13" t="s">
        <v>82</v>
      </c>
      <c r="AG13" s="14" t="s">
        <v>61</v>
      </c>
    </row>
    <row r="14" spans="1:39">
      <c r="A14" t="s">
        <v>31</v>
      </c>
      <c r="B14" t="s">
        <v>32</v>
      </c>
      <c r="D14" t="s">
        <v>33</v>
      </c>
      <c r="F14" t="s">
        <v>34</v>
      </c>
      <c r="G14">
        <f>BoardQty*6</f>
        <v>0</v>
      </c>
      <c r="H14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4" s="13">
        <f>iferror(G14*H14,"")</f>
        <v>0</v>
      </c>
      <c r="J14">
        <v>28840</v>
      </c>
      <c r="L14" s="13">
        <f>iferror(lookup(if(K14="",G14,K14),{0,1,10,25,50,100,250,500,1000,4000,8000,12000,28000,100000},{0.0,0.1,0.02,0.0144,0.0108,0.0087,0.00732,0.00624,0.00491,0.00367,0.00335,0.00319,0.00303,0.00219}),"")</f>
        <v>0</v>
      </c>
      <c r="M14" s="13">
        <f>iferror(if(K14="",G14,K14)*L14,"")</f>
        <v>0</v>
      </c>
      <c r="N14" t="s">
        <v>66</v>
      </c>
      <c r="O14" s="14" t="s">
        <v>61</v>
      </c>
      <c r="P14">
        <v>80000</v>
      </c>
      <c r="R14" s="13">
        <f>iferror(lookup(if(Q14="",G14,Q14),{0,1,4000,8000,12000},{0.0,0.006214699999999999,0.006214699999999999,0.005893249999999999,0.005357499999999999}),"")</f>
        <v>0</v>
      </c>
      <c r="S14" s="13">
        <f>iferror(if(Q14="",G14,Q14)*R14,"")</f>
        <v>0</v>
      </c>
      <c r="T14" t="s">
        <v>75</v>
      </c>
      <c r="U14" s="14" t="s">
        <v>61</v>
      </c>
      <c r="AB14">
        <v>8280</v>
      </c>
      <c r="AD14" s="13">
        <f>iferror(lookup(if(AC14="",G14,AC14),{0,1,10,25,100,250,500,1000},{0.0,0.073,0.026,0.019,0.011,0.008,0.006,0.005}),"")</f>
        <v>0</v>
      </c>
      <c r="AE14" s="13">
        <f>iferror(if(AC14="",G14,AC14)*AD14,"")</f>
        <v>0</v>
      </c>
      <c r="AF14" t="s">
        <v>83</v>
      </c>
      <c r="AG14" s="14" t="s">
        <v>61</v>
      </c>
      <c r="AH14">
        <v>2</v>
      </c>
      <c r="AJ14" s="13">
        <f>iferror(lookup(if(AI14="",G14,AI14),{0,1,5,10},{0.0,26.70178,23.444419999999997,20.165629999999997}),"")</f>
        <v>0</v>
      </c>
      <c r="AK14" s="13">
        <f>iferror(if(AI14="",G14,AI14)*AJ14,"")</f>
        <v>0</v>
      </c>
      <c r="AL14" t="s">
        <v>89</v>
      </c>
      <c r="AM14" s="14" t="s">
        <v>61</v>
      </c>
    </row>
    <row r="15" spans="1:39">
      <c r="A15" t="s">
        <v>35</v>
      </c>
      <c r="B15" t="s">
        <v>36</v>
      </c>
      <c r="D15" t="s">
        <v>37</v>
      </c>
      <c r="F15" t="s">
        <v>38</v>
      </c>
      <c r="G15">
        <f>BoardQty*3</f>
        <v>0</v>
      </c>
      <c r="H15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5" s="13">
        <f>iferror(G15*H15,"")</f>
        <v>0</v>
      </c>
      <c r="J15">
        <v>165112</v>
      </c>
      <c r="L15" s="13">
        <f>iferror(lookup(if(K15="",G15,K15),{0,1,10,25,50,100,250,500,1000,2000,4000,10000,14000,50000},{0.0,0.47,0.335,0.286,0.2532,0.2206,0.18792,0.1634,0.13889,0.11683,0.10953,0.10223,0.1004,0.09712}),"")</f>
        <v>0</v>
      </c>
      <c r="M15" s="13">
        <f>iferror(if(K15="",G15,K15)*L15,"")</f>
        <v>0</v>
      </c>
      <c r="N15" t="s">
        <v>67</v>
      </c>
      <c r="O15" s="14" t="s">
        <v>61</v>
      </c>
      <c r="AG15" s="14" t="s">
        <v>61</v>
      </c>
      <c r="AM15" s="14" t="s">
        <v>61</v>
      </c>
    </row>
    <row r="16" spans="1:39">
      <c r="A16" t="s">
        <v>39</v>
      </c>
      <c r="B16" t="s">
        <v>40</v>
      </c>
      <c r="D16" t="s">
        <v>41</v>
      </c>
      <c r="F16" t="s">
        <v>42</v>
      </c>
      <c r="G16">
        <f>BoardQty*1</f>
        <v>0</v>
      </c>
      <c r="H16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6" s="13">
        <f>iferror(G16*H16,"")</f>
        <v>0</v>
      </c>
      <c r="J16">
        <v>31164</v>
      </c>
      <c r="L16" s="13">
        <f>iferror(lookup(if(K16="",G16,K16),{0,1,25,100,250,500,1000,2000},{0.0,2.12,2.05,1.98,1.78,1.6,1.55,1.55}),"")</f>
        <v>0</v>
      </c>
      <c r="M16" s="13">
        <f>iferror(if(K16="",G16,K16)*L16,"")</f>
        <v>0</v>
      </c>
      <c r="N16" t="s">
        <v>68</v>
      </c>
      <c r="O16" s="14" t="s">
        <v>61</v>
      </c>
      <c r="P16">
        <v>2722</v>
      </c>
      <c r="R16" s="13">
        <f>iferror(lookup(if(Q16="",G16,Q16),{0,1,25,100,500},{0.0,2.560885,2.1537149999999996,1.86441,1.6179649999999999}),"")</f>
        <v>0</v>
      </c>
      <c r="S16" s="13">
        <f>iferror(if(Q16="",G16,Q16)*R16,"")</f>
        <v>0</v>
      </c>
      <c r="T16" t="s">
        <v>76</v>
      </c>
      <c r="U16" s="14" t="s">
        <v>61</v>
      </c>
      <c r="AM16" s="14" t="s">
        <v>61</v>
      </c>
    </row>
    <row r="17" spans="1:39">
      <c r="A17" t="s">
        <v>43</v>
      </c>
      <c r="B17" t="s">
        <v>44</v>
      </c>
      <c r="D17" t="s">
        <v>45</v>
      </c>
      <c r="F17" t="s">
        <v>46</v>
      </c>
      <c r="G17">
        <f>BoardQty*1</f>
        <v>0</v>
      </c>
      <c r="H17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7" s="13">
        <f>iferror(G17*H17,"")</f>
        <v>0</v>
      </c>
      <c r="J17">
        <v>170179</v>
      </c>
      <c r="L17" s="13">
        <f>iferror(lookup(if(K17="",G17,K17),{0,1,10,25,50,100,250,500,1000,4000,8000,12000,28000,100000},{0.0,0.1,0.078,0.0696,0.0512,0.0442,0.03488,0.02946,0.02482,0.02256,0.02045,0.01974,0.01833,0.01812}),"")</f>
        <v>0</v>
      </c>
      <c r="M17" s="13">
        <f>iferror(if(K17="",G17,K17)*L17,"")</f>
        <v>0</v>
      </c>
      <c r="N17" t="s">
        <v>69</v>
      </c>
      <c r="O17" s="14" t="s">
        <v>61</v>
      </c>
      <c r="P17">
        <v>3999</v>
      </c>
      <c r="R17" s="13">
        <f>iferror(lookup(if(Q17="",G17,Q17),{0,1,100,500,1000,2000,4000,20000,40000},{0.0,0.052717799999999995,0.052717799999999995,0.037609649999999994,0.033002199999999995,0.02925195,0.02560885,0.02196575,0.021537149999999998}),"")</f>
        <v>0</v>
      </c>
      <c r="S17" s="13">
        <f>iferror(if(Q17="",G17,Q17)*R17,"")</f>
        <v>0</v>
      </c>
      <c r="T17" t="s">
        <v>77</v>
      </c>
      <c r="U17" s="14" t="s">
        <v>61</v>
      </c>
      <c r="AB17">
        <v>1939</v>
      </c>
      <c r="AD17" s="13">
        <f>iferror(lookup(if(AC17="",G17,AC17),{0,1,250,500,1000,5000},{0.0,0.058,0.044,0.039,0.035,0.032}),"")</f>
        <v>0</v>
      </c>
      <c r="AE17" s="13">
        <f>iferror(if(AC17="",G17,AC17)*AD17,"")</f>
        <v>0</v>
      </c>
      <c r="AF17" t="s">
        <v>84</v>
      </c>
      <c r="AG17" s="14" t="s">
        <v>61</v>
      </c>
      <c r="AM17" s="14" t="s">
        <v>61</v>
      </c>
    </row>
    <row r="18" spans="1:39">
      <c r="A18" t="s">
        <v>47</v>
      </c>
      <c r="B18" t="s">
        <v>48</v>
      </c>
      <c r="D18" t="s">
        <v>29</v>
      </c>
      <c r="F18" t="s">
        <v>49</v>
      </c>
      <c r="G18">
        <f>BoardQty*2</f>
        <v>0</v>
      </c>
      <c r="H18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8" s="13">
        <f>iferror(G18*H18,"")</f>
        <v>0</v>
      </c>
      <c r="J18">
        <v>172306</v>
      </c>
      <c r="L18" s="13">
        <f>iferror(lookup(if(K18="",G18,K18),{0,1,10,25,50,100,250,500,1000,5000,10000,25000,50000,125000},{0.0,0.1,0.01,0.0072,0.0054,0.004,0.00308,0.00244,0.0018,0.00129,0.00112,0.00099,0.0009,0.00089}),"")</f>
        <v>0</v>
      </c>
      <c r="M18" s="13">
        <f>iferror(if(K18="",G18,K18)*L18,"")</f>
        <v>0</v>
      </c>
      <c r="N18" t="s">
        <v>70</v>
      </c>
      <c r="O18" s="14" t="s">
        <v>61</v>
      </c>
      <c r="U18" s="14" t="s">
        <v>61</v>
      </c>
      <c r="AG18" s="14" t="s">
        <v>61</v>
      </c>
    </row>
    <row r="19" spans="1:39">
      <c r="A19" t="s">
        <v>50</v>
      </c>
      <c r="B19" t="s">
        <v>51</v>
      </c>
      <c r="D19" t="s">
        <v>33</v>
      </c>
      <c r="F19" t="s">
        <v>52</v>
      </c>
      <c r="G19">
        <f>BoardQty*2</f>
        <v>0</v>
      </c>
      <c r="H19" s="13">
        <f>MINA(INDIRECT(ADDRESS(ROW(),COLUMN(digikey_part_data)+2)),INDIRECT(ADDRESS(ROW(),COLUMN(newark_part_data)+2)),INDIRECT(ADDRESS(ROW(),COLUMN(mouser_part_data)+2)),INDIRECT(ADDRESS(ROW(),COLUMN(rs_part_data)+2)),INDIRECT(ADDRESS(ROW(),COLUMN(farnell_part_data)+2)))</f>
        <v>0</v>
      </c>
      <c r="I19" s="13">
        <f>iferror(G19*H19,"")</f>
        <v>0</v>
      </c>
      <c r="J19">
        <v>88542</v>
      </c>
      <c r="L19" s="13">
        <f>iferror(lookup(if(K19="",G19,K19),{0,1,10,25,50,100,250,500,1000,4000,8000,12000,28000,100000},{0.0,0.44,0.305,0.25,0.2136,0.1831,0.15256,0.1373,0.11594,0.09272,0.08726,0.08454,0.08181,0.07254}),"")</f>
        <v>0</v>
      </c>
      <c r="M19" s="13">
        <f>iferror(if(K19="",G19,K19)*L19,"")</f>
        <v>0</v>
      </c>
      <c r="N19" t="s">
        <v>71</v>
      </c>
      <c r="O19" s="14" t="s">
        <v>61</v>
      </c>
      <c r="P19">
        <v>2234</v>
      </c>
      <c r="R19" s="13">
        <f>iferror(lookup(if(Q19="",G19,Q19),{0,1,100,500,1000,2000},{0.0,0.2067995,0.2067995,0.139295,0.122151,0.10522129999999999}),"")</f>
        <v>0</v>
      </c>
      <c r="S19" s="13">
        <f>iferror(if(Q19="",G19,Q19)*R19,"")</f>
        <v>0</v>
      </c>
      <c r="T19" t="s">
        <v>78</v>
      </c>
      <c r="U19" s="14" t="s">
        <v>61</v>
      </c>
      <c r="AB19">
        <v>4047</v>
      </c>
      <c r="AD19" s="13">
        <f>iferror(lookup(if(AC19="",G19,AC19),{0,1,50,100,500,1000},{0.0,0.33,0.25,0.137,0.124,0.11}),"")</f>
        <v>0</v>
      </c>
      <c r="AE19" s="13">
        <f>iferror(if(AC19="",G19,AC19)*AD19,"")</f>
        <v>0</v>
      </c>
      <c r="AF19" t="s">
        <v>85</v>
      </c>
      <c r="AG19" s="14" t="s">
        <v>61</v>
      </c>
      <c r="AM19" s="14" t="s">
        <v>61</v>
      </c>
    </row>
    <row r="21" spans="1:39">
      <c r="K21">
        <f t="array" ref="K21">IFERROR(CONCATENATE(TEXT(INDEX($K$7:$K$19,SMALL(IF($N$7:$N$19&lt;&gt;"",IF($K$7:$K$19&lt;&gt;"",ROW($K$7:$K$19)-MIN(ROW($K$7:$K$19))+1,""),""),ROW()-ROW(A$21)+1)),"##0"),","),"")</f>
        <v>0</v>
      </c>
      <c r="L21">
        <f t="array" ref="L21">IFERROR(CONCATENATE((INDEX($N$7:$N$19,SMALL(IF($N$7:$N$19&lt;&gt;"",IF($K$7:$K$19&lt;&gt;"",ROW($K$7:$K$19)-MIN(ROW($K$7:$K$19))+1,""),""),ROW()-ROW(A$21)+1))),","),"")</f>
        <v>0</v>
      </c>
      <c r="M21">
        <f t="array" ref="M21">IFERROR(CONCATENATE((INDEX($A$7:$A$19,SMALL(IF($N$7:$N$19&lt;&gt;"",IF($K$7:$K$19&lt;&gt;"",ROW($K$7:$K$19)-MIN(ROW($K$7:$K$19))+1,""),""),ROW()-ROW(A$21)+1))),),"")</f>
        <v>0</v>
      </c>
      <c r="Q21">
        <f t="array" ref="Q21">IFERROR(CONCATENATE((INDEX($T$7:$T$19,SMALL(IF($T$7:$T$19&lt;&gt;"",IF($Q$7:$Q$19&lt;&gt;"",ROW($Q$7:$Q$19)-MIN(ROW($Q$7:$Q$19))+1,""),""),ROW()-ROW(A$21)+1)))," "),"")</f>
        <v>0</v>
      </c>
      <c r="R21">
        <f t="array" ref="R21">IFERROR(CONCATENATE(TEXT(INDEX($Q$7:$Q$19,SMALL(IF($T$7:$T$19&lt;&gt;"",IF($Q$7:$Q$19&lt;&gt;"",ROW($Q$7:$Q$19)-MIN(ROW($Q$7:$Q$19))+1,""),""),ROW()-ROW(A$21)+1)),"##0")," "),"")</f>
        <v>0</v>
      </c>
      <c r="S21">
        <f t="array" ref="S21">IFERROR(CONCATENATE((INDEX($A$7:$A$19,SMALL(IF($T$7:$T$19&lt;&gt;"",IF($Q$7:$Q$19&lt;&gt;"",ROW($Q$7:$Q$19)-MIN(ROW($Q$7:$Q$19))+1,""),""),ROW()-ROW(A$21)+1))),),"")</f>
        <v>0</v>
      </c>
      <c r="W21">
        <f t="array" ref="W21">IFERROR(CONCATENATE((INDEX($Z$7:$Z$19,SMALL(IF($Z$7:$Z$19&lt;&gt;"",IF($W$7:$W$19&lt;&gt;"",ROW($W$7:$W$19)-MIN(ROW($W$7:$W$19))+1,""),""),ROW()-ROW(A$21)+1)))," "),"")</f>
        <v>0</v>
      </c>
      <c r="X21">
        <f t="array" ref="X21">IFERROR(CONCATENATE(TEXT(INDEX($W$7:$W$19,SMALL(IF($Z$7:$Z$19&lt;&gt;"",IF($W$7:$W$19&lt;&gt;"",ROW($W$7:$W$19)-MIN(ROW($W$7:$W$19))+1,""),""),ROW()-ROW(A$21)+1)),"##0")," "),"")</f>
        <v>0</v>
      </c>
      <c r="Y21">
        <f t="array" ref="Y21">IFERROR(CONCATENATE((INDEX($A$7:$A$19,SMALL(IF($Z$7:$Z$19&lt;&gt;"",IF($W$7:$W$19&lt;&gt;"",ROW($W$7:$W$19)-MIN(ROW($W$7:$W$19))+1,""),""),ROW()-ROW(A$21)+1))),),"")</f>
        <v>0</v>
      </c>
      <c r="AC21">
        <f t="array" ref="AC21">IFERROR(CONCATENATE((INDEX($AF$7:$AF$19,SMALL(IF($AF$7:$AF$19&lt;&gt;"",IF($AC$7:$AC$19&lt;&gt;"",ROW($AC$7:$AC$19)-MIN(ROW($AC$7:$AC$19))+1,""),""),ROW()-ROW(A$21)+1))),","),"")</f>
        <v>0</v>
      </c>
      <c r="AD21">
        <f t="array" ref="AD21">IFERROR(CONCATENATE(TEXT(INDEX($AC$7:$AC$19,SMALL(IF($AF$7:$AF$19&lt;&gt;"",IF($AC$7:$AC$19&lt;&gt;"",ROW($AC$7:$AC$19)-MIN(ROW($AC$7:$AC$19))+1,""),""),ROW()-ROW(A$21)+1)),"##0"),","),"")</f>
        <v>0</v>
      </c>
      <c r="AE21">
        <f t="array" ref="AE21">IFERROR(CONCATENATE((INDEX($A$7:$A$19,SMALL(IF($AF$7:$AF$19&lt;&gt;"",IF($AC$7:$AC$19&lt;&gt;"",ROW($AC$7:$AC$19)-MIN(ROW($AC$7:$AC$19))+1,""),""),ROW()-ROW(A$21)+1))),),"")</f>
        <v>0</v>
      </c>
      <c r="AI21">
        <f t="array" ref="AI21">IFERROR(CONCATENATE((INDEX($AL$7:$AL$19,SMALL(IF($AL$7:$AL$19&lt;&gt;"",IF($AI$7:$AI$19&lt;&gt;"",ROW($AI$7:$AI$19)-MIN(ROW($AI$7:$AI$19))+1,""),""),ROW()-ROW(A$21)+1)))," "),"")</f>
        <v>0</v>
      </c>
      <c r="AJ21">
        <f t="array" ref="AJ21">IFERROR(CONCATENATE(TEXT(INDEX($AI$7:$AI$19,SMALL(IF($AL$7:$AL$19&lt;&gt;"",IF($AI$7:$AI$19&lt;&gt;"",ROW($AI$7:$AI$19)-MIN(ROW($AI$7:$AI$19))+1,""),""),ROW()-ROW(A$21)+1)),"##0")," "),"")</f>
        <v>0</v>
      </c>
      <c r="AK21">
        <f t="array" ref="AK21">IFERROR(CONCATENATE((INDEX($A$7:$A$19,SMALL(IF($AL$7:$AL$19&lt;&gt;"",IF($AI$7:$AI$19&lt;&gt;"",ROW($AI$7:$AI$19)-MIN(ROW($AI$7:$AI$19))+1,""),""),ROW()-ROW(A$21)+1))),),"")</f>
        <v>0</v>
      </c>
    </row>
    <row r="22" spans="1:39">
      <c r="K22">
        <f t="array" ref="K22">IFERROR(CONCATENATE(TEXT(INDEX($K$7:$K$19,SMALL(IF($N$7:$N$19&lt;&gt;"",IF($K$7:$K$19&lt;&gt;"",ROW($K$7:$K$19)-MIN(ROW($K$7:$K$19))+1,""),""),ROW()-ROW(A$21)+1)),"##0"),","),"")</f>
        <v>0</v>
      </c>
      <c r="L22">
        <f t="array" ref="L22">IFERROR(CONCATENATE((INDEX($N$7:$N$19,SMALL(IF($N$7:$N$19&lt;&gt;"",IF($K$7:$K$19&lt;&gt;"",ROW($K$7:$K$19)-MIN(ROW($K$7:$K$19))+1,""),""),ROW()-ROW(A$21)+1))),","),"")</f>
        <v>0</v>
      </c>
      <c r="M22">
        <f t="array" ref="M22">IFERROR(CONCATENATE((INDEX($A$7:$A$19,SMALL(IF($N$7:$N$19&lt;&gt;"",IF($K$7:$K$19&lt;&gt;"",ROW($K$7:$K$19)-MIN(ROW($K$7:$K$19))+1,""),""),ROW()-ROW(A$21)+1))),),"")</f>
        <v>0</v>
      </c>
      <c r="Q22">
        <f t="array" ref="Q22">IFERROR(CONCATENATE((INDEX($T$7:$T$19,SMALL(IF($T$7:$T$19&lt;&gt;"",IF($Q$7:$Q$19&lt;&gt;"",ROW($Q$7:$Q$19)-MIN(ROW($Q$7:$Q$19))+1,""),""),ROW()-ROW(A$21)+1)))," "),"")</f>
        <v>0</v>
      </c>
      <c r="R22">
        <f t="array" ref="R22">IFERROR(CONCATENATE(TEXT(INDEX($Q$7:$Q$19,SMALL(IF($T$7:$T$19&lt;&gt;"",IF($Q$7:$Q$19&lt;&gt;"",ROW($Q$7:$Q$19)-MIN(ROW($Q$7:$Q$19))+1,""),""),ROW()-ROW(A$21)+1)),"##0")," "),"")</f>
        <v>0</v>
      </c>
      <c r="S22">
        <f t="array" ref="S22">IFERROR(CONCATENATE((INDEX($A$7:$A$19,SMALL(IF($T$7:$T$19&lt;&gt;"",IF($Q$7:$Q$19&lt;&gt;"",ROW($Q$7:$Q$19)-MIN(ROW($Q$7:$Q$19))+1,""),""),ROW()-ROW(A$21)+1))),),"")</f>
        <v>0</v>
      </c>
      <c r="W22">
        <f t="array" ref="W22">IFERROR(CONCATENATE((INDEX($Z$7:$Z$19,SMALL(IF($Z$7:$Z$19&lt;&gt;"",IF($W$7:$W$19&lt;&gt;"",ROW($W$7:$W$19)-MIN(ROW($W$7:$W$19))+1,""),""),ROW()-ROW(A$21)+1)))," "),"")</f>
        <v>0</v>
      </c>
      <c r="X22">
        <f t="array" ref="X22">IFERROR(CONCATENATE(TEXT(INDEX($W$7:$W$19,SMALL(IF($Z$7:$Z$19&lt;&gt;"",IF($W$7:$W$19&lt;&gt;"",ROW($W$7:$W$19)-MIN(ROW($W$7:$W$19))+1,""),""),ROW()-ROW(A$21)+1)),"##0")," "),"")</f>
        <v>0</v>
      </c>
      <c r="Y22">
        <f t="array" ref="Y22">IFERROR(CONCATENATE((INDEX($A$7:$A$19,SMALL(IF($Z$7:$Z$19&lt;&gt;"",IF($W$7:$W$19&lt;&gt;"",ROW($W$7:$W$19)-MIN(ROW($W$7:$W$19))+1,""),""),ROW()-ROW(A$21)+1))),),"")</f>
        <v>0</v>
      </c>
      <c r="AC22">
        <f t="array" ref="AC22">IFERROR(CONCATENATE((INDEX($AF$7:$AF$19,SMALL(IF($AF$7:$AF$19&lt;&gt;"",IF($AC$7:$AC$19&lt;&gt;"",ROW($AC$7:$AC$19)-MIN(ROW($AC$7:$AC$19))+1,""),""),ROW()-ROW(A$21)+1))),","),"")</f>
        <v>0</v>
      </c>
      <c r="AD22">
        <f t="array" ref="AD22">IFERROR(CONCATENATE(TEXT(INDEX($AC$7:$AC$19,SMALL(IF($AF$7:$AF$19&lt;&gt;"",IF($AC$7:$AC$19&lt;&gt;"",ROW($AC$7:$AC$19)-MIN(ROW($AC$7:$AC$19))+1,""),""),ROW()-ROW(A$21)+1)),"##0"),","),"")</f>
        <v>0</v>
      </c>
      <c r="AE22">
        <f t="array" ref="AE22">IFERROR(CONCATENATE((INDEX($A$7:$A$19,SMALL(IF($AF$7:$AF$19&lt;&gt;"",IF($AC$7:$AC$19&lt;&gt;"",ROW($AC$7:$AC$19)-MIN(ROW($AC$7:$AC$19))+1,""),""),ROW()-ROW(A$21)+1))),),"")</f>
        <v>0</v>
      </c>
      <c r="AI22">
        <f t="array" ref="AI22">IFERROR(CONCATENATE((INDEX($AL$7:$AL$19,SMALL(IF($AL$7:$AL$19&lt;&gt;"",IF($AI$7:$AI$19&lt;&gt;"",ROW($AI$7:$AI$19)-MIN(ROW($AI$7:$AI$19))+1,""),""),ROW()-ROW(A$21)+1)))," "),"")</f>
        <v>0</v>
      </c>
      <c r="AJ22">
        <f t="array" ref="AJ22">IFERROR(CONCATENATE(TEXT(INDEX($AI$7:$AI$19,SMALL(IF($AL$7:$AL$19&lt;&gt;"",IF($AI$7:$AI$19&lt;&gt;"",ROW($AI$7:$AI$19)-MIN(ROW($AI$7:$AI$19))+1,""),""),ROW()-ROW(A$21)+1)),"##0")," "),"")</f>
        <v>0</v>
      </c>
      <c r="AK22">
        <f t="array" ref="AK22">IFERROR(CONCATENATE((INDEX($A$7:$A$19,SMALL(IF($AL$7:$AL$19&lt;&gt;"",IF($AI$7:$AI$19&lt;&gt;"",ROW($AI$7:$AI$19)-MIN(ROW($AI$7:$AI$19))+1,""),""),ROW()-ROW(A$21)+1))),),"")</f>
        <v>0</v>
      </c>
    </row>
    <row r="23" spans="1:39">
      <c r="K23">
        <f t="array" ref="K23">IFERROR(CONCATENATE(TEXT(INDEX($K$7:$K$19,SMALL(IF($N$7:$N$19&lt;&gt;"",IF($K$7:$K$19&lt;&gt;"",ROW($K$7:$K$19)-MIN(ROW($K$7:$K$19))+1,""),""),ROW()-ROW(A$21)+1)),"##0"),","),"")</f>
        <v>0</v>
      </c>
      <c r="L23">
        <f t="array" ref="L23">IFERROR(CONCATENATE((INDEX($N$7:$N$19,SMALL(IF($N$7:$N$19&lt;&gt;"",IF($K$7:$K$19&lt;&gt;"",ROW($K$7:$K$19)-MIN(ROW($K$7:$K$19))+1,""),""),ROW()-ROW(A$21)+1))),","),"")</f>
        <v>0</v>
      </c>
      <c r="M23">
        <f t="array" ref="M23">IFERROR(CONCATENATE((INDEX($A$7:$A$19,SMALL(IF($N$7:$N$19&lt;&gt;"",IF($K$7:$K$19&lt;&gt;"",ROW($K$7:$K$19)-MIN(ROW($K$7:$K$19))+1,""),""),ROW()-ROW(A$21)+1))),),"")</f>
        <v>0</v>
      </c>
      <c r="Q23">
        <f t="array" ref="Q23">IFERROR(CONCATENATE((INDEX($T$7:$T$19,SMALL(IF($T$7:$T$19&lt;&gt;"",IF($Q$7:$Q$19&lt;&gt;"",ROW($Q$7:$Q$19)-MIN(ROW($Q$7:$Q$19))+1,""),""),ROW()-ROW(A$21)+1)))," "),"")</f>
        <v>0</v>
      </c>
      <c r="R23">
        <f t="array" ref="R23">IFERROR(CONCATENATE(TEXT(INDEX($Q$7:$Q$19,SMALL(IF($T$7:$T$19&lt;&gt;"",IF($Q$7:$Q$19&lt;&gt;"",ROW($Q$7:$Q$19)-MIN(ROW($Q$7:$Q$19))+1,""),""),ROW()-ROW(A$21)+1)),"##0")," "),"")</f>
        <v>0</v>
      </c>
      <c r="S23">
        <f t="array" ref="S23">IFERROR(CONCATENATE((INDEX($A$7:$A$19,SMALL(IF($T$7:$T$19&lt;&gt;"",IF($Q$7:$Q$19&lt;&gt;"",ROW($Q$7:$Q$19)-MIN(ROW($Q$7:$Q$19))+1,""),""),ROW()-ROW(A$21)+1))),),"")</f>
        <v>0</v>
      </c>
      <c r="W23">
        <f t="array" ref="W23">IFERROR(CONCATENATE((INDEX($Z$7:$Z$19,SMALL(IF($Z$7:$Z$19&lt;&gt;"",IF($W$7:$W$19&lt;&gt;"",ROW($W$7:$W$19)-MIN(ROW($W$7:$W$19))+1,""),""),ROW()-ROW(A$21)+1)))," "),"")</f>
        <v>0</v>
      </c>
      <c r="X23">
        <f t="array" ref="X23">IFERROR(CONCATENATE(TEXT(INDEX($W$7:$W$19,SMALL(IF($Z$7:$Z$19&lt;&gt;"",IF($W$7:$W$19&lt;&gt;"",ROW($W$7:$W$19)-MIN(ROW($W$7:$W$19))+1,""),""),ROW()-ROW(A$21)+1)),"##0")," "),"")</f>
        <v>0</v>
      </c>
      <c r="Y23">
        <f t="array" ref="Y23">IFERROR(CONCATENATE((INDEX($A$7:$A$19,SMALL(IF($Z$7:$Z$19&lt;&gt;"",IF($W$7:$W$19&lt;&gt;"",ROW($W$7:$W$19)-MIN(ROW($W$7:$W$19))+1,""),""),ROW()-ROW(A$21)+1))),),"")</f>
        <v>0</v>
      </c>
      <c r="AC23">
        <f t="array" ref="AC23">IFERROR(CONCATENATE((INDEX($AF$7:$AF$19,SMALL(IF($AF$7:$AF$19&lt;&gt;"",IF($AC$7:$AC$19&lt;&gt;"",ROW($AC$7:$AC$19)-MIN(ROW($AC$7:$AC$19))+1,""),""),ROW()-ROW(A$21)+1))),","),"")</f>
        <v>0</v>
      </c>
      <c r="AD23">
        <f t="array" ref="AD23">IFERROR(CONCATENATE(TEXT(INDEX($AC$7:$AC$19,SMALL(IF($AF$7:$AF$19&lt;&gt;"",IF($AC$7:$AC$19&lt;&gt;"",ROW($AC$7:$AC$19)-MIN(ROW($AC$7:$AC$19))+1,""),""),ROW()-ROW(A$21)+1)),"##0"),","),"")</f>
        <v>0</v>
      </c>
      <c r="AE23">
        <f t="array" ref="AE23">IFERROR(CONCATENATE((INDEX($A$7:$A$19,SMALL(IF($AF$7:$AF$19&lt;&gt;"",IF($AC$7:$AC$19&lt;&gt;"",ROW($AC$7:$AC$19)-MIN(ROW($AC$7:$AC$19))+1,""),""),ROW()-ROW(A$21)+1))),),"")</f>
        <v>0</v>
      </c>
      <c r="AI23">
        <f t="array" ref="AI23">IFERROR(CONCATENATE((INDEX($AL$7:$AL$19,SMALL(IF($AL$7:$AL$19&lt;&gt;"",IF($AI$7:$AI$19&lt;&gt;"",ROW($AI$7:$AI$19)-MIN(ROW($AI$7:$AI$19))+1,""),""),ROW()-ROW(A$21)+1)))," "),"")</f>
        <v>0</v>
      </c>
      <c r="AJ23">
        <f t="array" ref="AJ23">IFERROR(CONCATENATE(TEXT(INDEX($AI$7:$AI$19,SMALL(IF($AL$7:$AL$19&lt;&gt;"",IF($AI$7:$AI$19&lt;&gt;"",ROW($AI$7:$AI$19)-MIN(ROW($AI$7:$AI$19))+1,""),""),ROW()-ROW(A$21)+1)),"##0")," "),"")</f>
        <v>0</v>
      </c>
      <c r="AK23">
        <f t="array" ref="AK23">IFERROR(CONCATENATE((INDEX($A$7:$A$19,SMALL(IF($AL$7:$AL$19&lt;&gt;"",IF($AI$7:$AI$19&lt;&gt;"",ROW($AI$7:$AI$19)-MIN(ROW($AI$7:$AI$19))+1,""),""),ROW()-ROW(A$21)+1))),),"")</f>
        <v>0</v>
      </c>
    </row>
    <row r="24" spans="1:39">
      <c r="K24">
        <f t="array" ref="K24">IFERROR(CONCATENATE(TEXT(INDEX($K$7:$K$19,SMALL(IF($N$7:$N$19&lt;&gt;"",IF($K$7:$K$19&lt;&gt;"",ROW($K$7:$K$19)-MIN(ROW($K$7:$K$19))+1,""),""),ROW()-ROW(A$21)+1)),"##0"),","),"")</f>
        <v>0</v>
      </c>
      <c r="L24">
        <f t="array" ref="L24">IFERROR(CONCATENATE((INDEX($N$7:$N$19,SMALL(IF($N$7:$N$19&lt;&gt;"",IF($K$7:$K$19&lt;&gt;"",ROW($K$7:$K$19)-MIN(ROW($K$7:$K$19))+1,""),""),ROW()-ROW(A$21)+1))),","),"")</f>
        <v>0</v>
      </c>
      <c r="M24">
        <f t="array" ref="M24">IFERROR(CONCATENATE((INDEX($A$7:$A$19,SMALL(IF($N$7:$N$19&lt;&gt;"",IF($K$7:$K$19&lt;&gt;"",ROW($K$7:$K$19)-MIN(ROW($K$7:$K$19))+1,""),""),ROW()-ROW(A$21)+1))),),"")</f>
        <v>0</v>
      </c>
      <c r="Q24">
        <f t="array" ref="Q24">IFERROR(CONCATENATE((INDEX($T$7:$T$19,SMALL(IF($T$7:$T$19&lt;&gt;"",IF($Q$7:$Q$19&lt;&gt;"",ROW($Q$7:$Q$19)-MIN(ROW($Q$7:$Q$19))+1,""),""),ROW()-ROW(A$21)+1)))," "),"")</f>
        <v>0</v>
      </c>
      <c r="R24">
        <f t="array" ref="R24">IFERROR(CONCATENATE(TEXT(INDEX($Q$7:$Q$19,SMALL(IF($T$7:$T$19&lt;&gt;"",IF($Q$7:$Q$19&lt;&gt;"",ROW($Q$7:$Q$19)-MIN(ROW($Q$7:$Q$19))+1,""),""),ROW()-ROW(A$21)+1)),"##0")," "),"")</f>
        <v>0</v>
      </c>
      <c r="S24">
        <f t="array" ref="S24">IFERROR(CONCATENATE((INDEX($A$7:$A$19,SMALL(IF($T$7:$T$19&lt;&gt;"",IF($Q$7:$Q$19&lt;&gt;"",ROW($Q$7:$Q$19)-MIN(ROW($Q$7:$Q$19))+1,""),""),ROW()-ROW(A$21)+1))),),"")</f>
        <v>0</v>
      </c>
      <c r="W24">
        <f t="array" ref="W24">IFERROR(CONCATENATE((INDEX($Z$7:$Z$19,SMALL(IF($Z$7:$Z$19&lt;&gt;"",IF($W$7:$W$19&lt;&gt;"",ROW($W$7:$W$19)-MIN(ROW($W$7:$W$19))+1,""),""),ROW()-ROW(A$21)+1)))," "),"")</f>
        <v>0</v>
      </c>
      <c r="X24">
        <f t="array" ref="X24">IFERROR(CONCATENATE(TEXT(INDEX($W$7:$W$19,SMALL(IF($Z$7:$Z$19&lt;&gt;"",IF($W$7:$W$19&lt;&gt;"",ROW($W$7:$W$19)-MIN(ROW($W$7:$W$19))+1,""),""),ROW()-ROW(A$21)+1)),"##0")," "),"")</f>
        <v>0</v>
      </c>
      <c r="Y24">
        <f t="array" ref="Y24">IFERROR(CONCATENATE((INDEX($A$7:$A$19,SMALL(IF($Z$7:$Z$19&lt;&gt;"",IF($W$7:$W$19&lt;&gt;"",ROW($W$7:$W$19)-MIN(ROW($W$7:$W$19))+1,""),""),ROW()-ROW(A$21)+1))),),"")</f>
        <v>0</v>
      </c>
      <c r="AC24">
        <f t="array" ref="AC24">IFERROR(CONCATENATE((INDEX($AF$7:$AF$19,SMALL(IF($AF$7:$AF$19&lt;&gt;"",IF($AC$7:$AC$19&lt;&gt;"",ROW($AC$7:$AC$19)-MIN(ROW($AC$7:$AC$19))+1,""),""),ROW()-ROW(A$21)+1))),","),"")</f>
        <v>0</v>
      </c>
      <c r="AD24">
        <f t="array" ref="AD24">IFERROR(CONCATENATE(TEXT(INDEX($AC$7:$AC$19,SMALL(IF($AF$7:$AF$19&lt;&gt;"",IF($AC$7:$AC$19&lt;&gt;"",ROW($AC$7:$AC$19)-MIN(ROW($AC$7:$AC$19))+1,""),""),ROW()-ROW(A$21)+1)),"##0"),","),"")</f>
        <v>0</v>
      </c>
      <c r="AE24">
        <f t="array" ref="AE24">IFERROR(CONCATENATE((INDEX($A$7:$A$19,SMALL(IF($AF$7:$AF$19&lt;&gt;"",IF($AC$7:$AC$19&lt;&gt;"",ROW($AC$7:$AC$19)-MIN(ROW($AC$7:$AC$19))+1,""),""),ROW()-ROW(A$21)+1))),),"")</f>
        <v>0</v>
      </c>
      <c r="AI24">
        <f t="array" ref="AI24">IFERROR(CONCATENATE((INDEX($AL$7:$AL$19,SMALL(IF($AL$7:$AL$19&lt;&gt;"",IF($AI$7:$AI$19&lt;&gt;"",ROW($AI$7:$AI$19)-MIN(ROW($AI$7:$AI$19))+1,""),""),ROW()-ROW(A$21)+1)))," "),"")</f>
        <v>0</v>
      </c>
      <c r="AJ24">
        <f t="array" ref="AJ24">IFERROR(CONCATENATE(TEXT(INDEX($AI$7:$AI$19,SMALL(IF($AL$7:$AL$19&lt;&gt;"",IF($AI$7:$AI$19&lt;&gt;"",ROW($AI$7:$AI$19)-MIN(ROW($AI$7:$AI$19))+1,""),""),ROW()-ROW(A$21)+1)),"##0")," "),"")</f>
        <v>0</v>
      </c>
      <c r="AK24">
        <f t="array" ref="AK24">IFERROR(CONCATENATE((INDEX($A$7:$A$19,SMALL(IF($AL$7:$AL$19&lt;&gt;"",IF($AI$7:$AI$19&lt;&gt;"",ROW($AI$7:$AI$19)-MIN(ROW($AI$7:$AI$19))+1,""),""),ROW()-ROW(A$21)+1))),),"")</f>
        <v>0</v>
      </c>
    </row>
    <row r="25" spans="1:39">
      <c r="K25">
        <f t="array" ref="K25">IFERROR(CONCATENATE(TEXT(INDEX($K$7:$K$19,SMALL(IF($N$7:$N$19&lt;&gt;"",IF($K$7:$K$19&lt;&gt;"",ROW($K$7:$K$19)-MIN(ROW($K$7:$K$19))+1,""),""),ROW()-ROW(A$21)+1)),"##0"),","),"")</f>
        <v>0</v>
      </c>
      <c r="L25">
        <f t="array" ref="L25">IFERROR(CONCATENATE((INDEX($N$7:$N$19,SMALL(IF($N$7:$N$19&lt;&gt;"",IF($K$7:$K$19&lt;&gt;"",ROW($K$7:$K$19)-MIN(ROW($K$7:$K$19))+1,""),""),ROW()-ROW(A$21)+1))),","),"")</f>
        <v>0</v>
      </c>
      <c r="M25">
        <f t="array" ref="M25">IFERROR(CONCATENATE((INDEX($A$7:$A$19,SMALL(IF($N$7:$N$19&lt;&gt;"",IF($K$7:$K$19&lt;&gt;"",ROW($K$7:$K$19)-MIN(ROW($K$7:$K$19))+1,""),""),ROW()-ROW(A$21)+1))),),"")</f>
        <v>0</v>
      </c>
      <c r="Q25">
        <f t="array" ref="Q25">IFERROR(CONCATENATE((INDEX($T$7:$T$19,SMALL(IF($T$7:$T$19&lt;&gt;"",IF($Q$7:$Q$19&lt;&gt;"",ROW($Q$7:$Q$19)-MIN(ROW($Q$7:$Q$19))+1,""),""),ROW()-ROW(A$21)+1)))," "),"")</f>
        <v>0</v>
      </c>
      <c r="R25">
        <f t="array" ref="R25">IFERROR(CONCATENATE(TEXT(INDEX($Q$7:$Q$19,SMALL(IF($T$7:$T$19&lt;&gt;"",IF($Q$7:$Q$19&lt;&gt;"",ROW($Q$7:$Q$19)-MIN(ROW($Q$7:$Q$19))+1,""),""),ROW()-ROW(A$21)+1)),"##0")," "),"")</f>
        <v>0</v>
      </c>
      <c r="S25">
        <f t="array" ref="S25">IFERROR(CONCATENATE((INDEX($A$7:$A$19,SMALL(IF($T$7:$T$19&lt;&gt;"",IF($Q$7:$Q$19&lt;&gt;"",ROW($Q$7:$Q$19)-MIN(ROW($Q$7:$Q$19))+1,""),""),ROW()-ROW(A$21)+1))),),"")</f>
        <v>0</v>
      </c>
      <c r="W25">
        <f t="array" ref="W25">IFERROR(CONCATENATE((INDEX($Z$7:$Z$19,SMALL(IF($Z$7:$Z$19&lt;&gt;"",IF($W$7:$W$19&lt;&gt;"",ROW($W$7:$W$19)-MIN(ROW($W$7:$W$19))+1,""),""),ROW()-ROW(A$21)+1)))," "),"")</f>
        <v>0</v>
      </c>
      <c r="X25">
        <f t="array" ref="X25">IFERROR(CONCATENATE(TEXT(INDEX($W$7:$W$19,SMALL(IF($Z$7:$Z$19&lt;&gt;"",IF($W$7:$W$19&lt;&gt;"",ROW($W$7:$W$19)-MIN(ROW($W$7:$W$19))+1,""),""),ROW()-ROW(A$21)+1)),"##0")," "),"")</f>
        <v>0</v>
      </c>
      <c r="Y25">
        <f t="array" ref="Y25">IFERROR(CONCATENATE((INDEX($A$7:$A$19,SMALL(IF($Z$7:$Z$19&lt;&gt;"",IF($W$7:$W$19&lt;&gt;"",ROW($W$7:$W$19)-MIN(ROW($W$7:$W$19))+1,""),""),ROW()-ROW(A$21)+1))),),"")</f>
        <v>0</v>
      </c>
      <c r="AC25">
        <f t="array" ref="AC25">IFERROR(CONCATENATE((INDEX($AF$7:$AF$19,SMALL(IF($AF$7:$AF$19&lt;&gt;"",IF($AC$7:$AC$19&lt;&gt;"",ROW($AC$7:$AC$19)-MIN(ROW($AC$7:$AC$19))+1,""),""),ROW()-ROW(A$21)+1))),","),"")</f>
        <v>0</v>
      </c>
      <c r="AD25">
        <f t="array" ref="AD25">IFERROR(CONCATENATE(TEXT(INDEX($AC$7:$AC$19,SMALL(IF($AF$7:$AF$19&lt;&gt;"",IF($AC$7:$AC$19&lt;&gt;"",ROW($AC$7:$AC$19)-MIN(ROW($AC$7:$AC$19))+1,""),""),ROW()-ROW(A$21)+1)),"##0"),","),"")</f>
        <v>0</v>
      </c>
      <c r="AE25">
        <f t="array" ref="AE25">IFERROR(CONCATENATE((INDEX($A$7:$A$19,SMALL(IF($AF$7:$AF$19&lt;&gt;"",IF($AC$7:$AC$19&lt;&gt;"",ROW($AC$7:$AC$19)-MIN(ROW($AC$7:$AC$19))+1,""),""),ROW()-ROW(A$21)+1))),),"")</f>
        <v>0</v>
      </c>
      <c r="AI25">
        <f t="array" ref="AI25">IFERROR(CONCATENATE((INDEX($AL$7:$AL$19,SMALL(IF($AL$7:$AL$19&lt;&gt;"",IF($AI$7:$AI$19&lt;&gt;"",ROW($AI$7:$AI$19)-MIN(ROW($AI$7:$AI$19))+1,""),""),ROW()-ROW(A$21)+1)))," "),"")</f>
        <v>0</v>
      </c>
      <c r="AJ25">
        <f t="array" ref="AJ25">IFERROR(CONCATENATE(TEXT(INDEX($AI$7:$AI$19,SMALL(IF($AL$7:$AL$19&lt;&gt;"",IF($AI$7:$AI$19&lt;&gt;"",ROW($AI$7:$AI$19)-MIN(ROW($AI$7:$AI$19))+1,""),""),ROW()-ROW(A$21)+1)),"##0")," "),"")</f>
        <v>0</v>
      </c>
      <c r="AK25">
        <f t="array" ref="AK25">IFERROR(CONCATENATE((INDEX($A$7:$A$19,SMALL(IF($AL$7:$AL$19&lt;&gt;"",IF($AI$7:$AI$19&lt;&gt;"",ROW($AI$7:$AI$19)-MIN(ROW($AI$7:$AI$19))+1,""),""),ROW()-ROW(A$21)+1))),),"")</f>
        <v>0</v>
      </c>
    </row>
    <row r="26" spans="1:39">
      <c r="K26">
        <f t="array" ref="K26">IFERROR(CONCATENATE(TEXT(INDEX($K$7:$K$19,SMALL(IF($N$7:$N$19&lt;&gt;"",IF($K$7:$K$19&lt;&gt;"",ROW($K$7:$K$19)-MIN(ROW($K$7:$K$19))+1,""),""),ROW()-ROW(A$21)+1)),"##0"),","),"")</f>
        <v>0</v>
      </c>
      <c r="L26">
        <f t="array" ref="L26">IFERROR(CONCATENATE((INDEX($N$7:$N$19,SMALL(IF($N$7:$N$19&lt;&gt;"",IF($K$7:$K$19&lt;&gt;"",ROW($K$7:$K$19)-MIN(ROW($K$7:$K$19))+1,""),""),ROW()-ROW(A$21)+1))),","),"")</f>
        <v>0</v>
      </c>
      <c r="M26">
        <f t="array" ref="M26">IFERROR(CONCATENATE((INDEX($A$7:$A$19,SMALL(IF($N$7:$N$19&lt;&gt;"",IF($K$7:$K$19&lt;&gt;"",ROW($K$7:$K$19)-MIN(ROW($K$7:$K$19))+1,""),""),ROW()-ROW(A$21)+1))),),"")</f>
        <v>0</v>
      </c>
      <c r="Q26">
        <f t="array" ref="Q26">IFERROR(CONCATENATE((INDEX($T$7:$T$19,SMALL(IF($T$7:$T$19&lt;&gt;"",IF($Q$7:$Q$19&lt;&gt;"",ROW($Q$7:$Q$19)-MIN(ROW($Q$7:$Q$19))+1,""),""),ROW()-ROW(A$21)+1)))," "),"")</f>
        <v>0</v>
      </c>
      <c r="R26">
        <f t="array" ref="R26">IFERROR(CONCATENATE(TEXT(INDEX($Q$7:$Q$19,SMALL(IF($T$7:$T$19&lt;&gt;"",IF($Q$7:$Q$19&lt;&gt;"",ROW($Q$7:$Q$19)-MIN(ROW($Q$7:$Q$19))+1,""),""),ROW()-ROW(A$21)+1)),"##0")," "),"")</f>
        <v>0</v>
      </c>
      <c r="S26">
        <f t="array" ref="S26">IFERROR(CONCATENATE((INDEX($A$7:$A$19,SMALL(IF($T$7:$T$19&lt;&gt;"",IF($Q$7:$Q$19&lt;&gt;"",ROW($Q$7:$Q$19)-MIN(ROW($Q$7:$Q$19))+1,""),""),ROW()-ROW(A$21)+1))),),"")</f>
        <v>0</v>
      </c>
      <c r="W26">
        <f t="array" ref="W26">IFERROR(CONCATENATE((INDEX($Z$7:$Z$19,SMALL(IF($Z$7:$Z$19&lt;&gt;"",IF($W$7:$W$19&lt;&gt;"",ROW($W$7:$W$19)-MIN(ROW($W$7:$W$19))+1,""),""),ROW()-ROW(A$21)+1)))," "),"")</f>
        <v>0</v>
      </c>
      <c r="X26">
        <f t="array" ref="X26">IFERROR(CONCATENATE(TEXT(INDEX($W$7:$W$19,SMALL(IF($Z$7:$Z$19&lt;&gt;"",IF($W$7:$W$19&lt;&gt;"",ROW($W$7:$W$19)-MIN(ROW($W$7:$W$19))+1,""),""),ROW()-ROW(A$21)+1)),"##0")," "),"")</f>
        <v>0</v>
      </c>
      <c r="Y26">
        <f t="array" ref="Y26">IFERROR(CONCATENATE((INDEX($A$7:$A$19,SMALL(IF($Z$7:$Z$19&lt;&gt;"",IF($W$7:$W$19&lt;&gt;"",ROW($W$7:$W$19)-MIN(ROW($W$7:$W$19))+1,""),""),ROW()-ROW(A$21)+1))),),"")</f>
        <v>0</v>
      </c>
      <c r="AC26">
        <f t="array" ref="AC26">IFERROR(CONCATENATE((INDEX($AF$7:$AF$19,SMALL(IF($AF$7:$AF$19&lt;&gt;"",IF($AC$7:$AC$19&lt;&gt;"",ROW($AC$7:$AC$19)-MIN(ROW($AC$7:$AC$19))+1,""),""),ROW()-ROW(A$21)+1))),","),"")</f>
        <v>0</v>
      </c>
      <c r="AD26">
        <f t="array" ref="AD26">IFERROR(CONCATENATE(TEXT(INDEX($AC$7:$AC$19,SMALL(IF($AF$7:$AF$19&lt;&gt;"",IF($AC$7:$AC$19&lt;&gt;"",ROW($AC$7:$AC$19)-MIN(ROW($AC$7:$AC$19))+1,""),""),ROW()-ROW(A$21)+1)),"##0"),","),"")</f>
        <v>0</v>
      </c>
      <c r="AE26">
        <f t="array" ref="AE26">IFERROR(CONCATENATE((INDEX($A$7:$A$19,SMALL(IF($AF$7:$AF$19&lt;&gt;"",IF($AC$7:$AC$19&lt;&gt;"",ROW($AC$7:$AC$19)-MIN(ROW($AC$7:$AC$19))+1,""),""),ROW()-ROW(A$21)+1))),),"")</f>
        <v>0</v>
      </c>
      <c r="AI26">
        <f t="array" ref="AI26">IFERROR(CONCATENATE((INDEX($AL$7:$AL$19,SMALL(IF($AL$7:$AL$19&lt;&gt;"",IF($AI$7:$AI$19&lt;&gt;"",ROW($AI$7:$AI$19)-MIN(ROW($AI$7:$AI$19))+1,""),""),ROW()-ROW(A$21)+1)))," "),"")</f>
        <v>0</v>
      </c>
      <c r="AJ26">
        <f t="array" ref="AJ26">IFERROR(CONCATENATE(TEXT(INDEX($AI$7:$AI$19,SMALL(IF($AL$7:$AL$19&lt;&gt;"",IF($AI$7:$AI$19&lt;&gt;"",ROW($AI$7:$AI$19)-MIN(ROW($AI$7:$AI$19))+1,""),""),ROW()-ROW(A$21)+1)),"##0")," "),"")</f>
        <v>0</v>
      </c>
      <c r="AK26">
        <f t="array" ref="AK26">IFERROR(CONCATENATE((INDEX($A$7:$A$19,SMALL(IF($AL$7:$AL$19&lt;&gt;"",IF($AI$7:$AI$19&lt;&gt;"",ROW($AI$7:$AI$19)-MIN(ROW($AI$7:$AI$19))+1,""),""),ROW()-ROW(A$21)+1))),),"")</f>
        <v>0</v>
      </c>
    </row>
    <row r="27" spans="1:39">
      <c r="K27">
        <f t="array" ref="K27">IFERROR(CONCATENATE(TEXT(INDEX($K$7:$K$19,SMALL(IF($N$7:$N$19&lt;&gt;"",IF($K$7:$K$19&lt;&gt;"",ROW($K$7:$K$19)-MIN(ROW($K$7:$K$19))+1,""),""),ROW()-ROW(A$21)+1)),"##0"),","),"")</f>
        <v>0</v>
      </c>
      <c r="L27">
        <f t="array" ref="L27">IFERROR(CONCATENATE((INDEX($N$7:$N$19,SMALL(IF($N$7:$N$19&lt;&gt;"",IF($K$7:$K$19&lt;&gt;"",ROW($K$7:$K$19)-MIN(ROW($K$7:$K$19))+1,""),""),ROW()-ROW(A$21)+1))),","),"")</f>
        <v>0</v>
      </c>
      <c r="M27">
        <f t="array" ref="M27">IFERROR(CONCATENATE((INDEX($A$7:$A$19,SMALL(IF($N$7:$N$19&lt;&gt;"",IF($K$7:$K$19&lt;&gt;"",ROW($K$7:$K$19)-MIN(ROW($K$7:$K$19))+1,""),""),ROW()-ROW(A$21)+1))),),"")</f>
        <v>0</v>
      </c>
      <c r="Q27">
        <f t="array" ref="Q27">IFERROR(CONCATENATE((INDEX($T$7:$T$19,SMALL(IF($T$7:$T$19&lt;&gt;"",IF($Q$7:$Q$19&lt;&gt;"",ROW($Q$7:$Q$19)-MIN(ROW($Q$7:$Q$19))+1,""),""),ROW()-ROW(A$21)+1)))," "),"")</f>
        <v>0</v>
      </c>
      <c r="R27">
        <f t="array" ref="R27">IFERROR(CONCATENATE(TEXT(INDEX($Q$7:$Q$19,SMALL(IF($T$7:$T$19&lt;&gt;"",IF($Q$7:$Q$19&lt;&gt;"",ROW($Q$7:$Q$19)-MIN(ROW($Q$7:$Q$19))+1,""),""),ROW()-ROW(A$21)+1)),"##0")," "),"")</f>
        <v>0</v>
      </c>
      <c r="S27">
        <f t="array" ref="S27">IFERROR(CONCATENATE((INDEX($A$7:$A$19,SMALL(IF($T$7:$T$19&lt;&gt;"",IF($Q$7:$Q$19&lt;&gt;"",ROW($Q$7:$Q$19)-MIN(ROW($Q$7:$Q$19))+1,""),""),ROW()-ROW(A$21)+1))),),"")</f>
        <v>0</v>
      </c>
      <c r="W27">
        <f t="array" ref="W27">IFERROR(CONCATENATE((INDEX($Z$7:$Z$19,SMALL(IF($Z$7:$Z$19&lt;&gt;"",IF($W$7:$W$19&lt;&gt;"",ROW($W$7:$W$19)-MIN(ROW($W$7:$W$19))+1,""),""),ROW()-ROW(A$21)+1)))," "),"")</f>
        <v>0</v>
      </c>
      <c r="X27">
        <f t="array" ref="X27">IFERROR(CONCATENATE(TEXT(INDEX($W$7:$W$19,SMALL(IF($Z$7:$Z$19&lt;&gt;"",IF($W$7:$W$19&lt;&gt;"",ROW($W$7:$W$19)-MIN(ROW($W$7:$W$19))+1,""),""),ROW()-ROW(A$21)+1)),"##0")," "),"")</f>
        <v>0</v>
      </c>
      <c r="Y27">
        <f t="array" ref="Y27">IFERROR(CONCATENATE((INDEX($A$7:$A$19,SMALL(IF($Z$7:$Z$19&lt;&gt;"",IF($W$7:$W$19&lt;&gt;"",ROW($W$7:$W$19)-MIN(ROW($W$7:$W$19))+1,""),""),ROW()-ROW(A$21)+1))),),"")</f>
        <v>0</v>
      </c>
      <c r="AC27">
        <f t="array" ref="AC27">IFERROR(CONCATENATE((INDEX($AF$7:$AF$19,SMALL(IF($AF$7:$AF$19&lt;&gt;"",IF($AC$7:$AC$19&lt;&gt;"",ROW($AC$7:$AC$19)-MIN(ROW($AC$7:$AC$19))+1,""),""),ROW()-ROW(A$21)+1))),","),"")</f>
        <v>0</v>
      </c>
      <c r="AD27">
        <f t="array" ref="AD27">IFERROR(CONCATENATE(TEXT(INDEX($AC$7:$AC$19,SMALL(IF($AF$7:$AF$19&lt;&gt;"",IF($AC$7:$AC$19&lt;&gt;"",ROW($AC$7:$AC$19)-MIN(ROW($AC$7:$AC$19))+1,""),""),ROW()-ROW(A$21)+1)),"##0"),","),"")</f>
        <v>0</v>
      </c>
      <c r="AE27">
        <f t="array" ref="AE27">IFERROR(CONCATENATE((INDEX($A$7:$A$19,SMALL(IF($AF$7:$AF$19&lt;&gt;"",IF($AC$7:$AC$19&lt;&gt;"",ROW($AC$7:$AC$19)-MIN(ROW($AC$7:$AC$19))+1,""),""),ROW()-ROW(A$21)+1))),),"")</f>
        <v>0</v>
      </c>
      <c r="AI27">
        <f t="array" ref="AI27">IFERROR(CONCATENATE((INDEX($AL$7:$AL$19,SMALL(IF($AL$7:$AL$19&lt;&gt;"",IF($AI$7:$AI$19&lt;&gt;"",ROW($AI$7:$AI$19)-MIN(ROW($AI$7:$AI$19))+1,""),""),ROW()-ROW(A$21)+1)))," "),"")</f>
        <v>0</v>
      </c>
      <c r="AJ27">
        <f t="array" ref="AJ27">IFERROR(CONCATENATE(TEXT(INDEX($AI$7:$AI$19,SMALL(IF($AL$7:$AL$19&lt;&gt;"",IF($AI$7:$AI$19&lt;&gt;"",ROW($AI$7:$AI$19)-MIN(ROW($AI$7:$AI$19))+1,""),""),ROW()-ROW(A$21)+1)),"##0")," "),"")</f>
        <v>0</v>
      </c>
      <c r="AK27">
        <f t="array" ref="AK27">IFERROR(CONCATENATE((INDEX($A$7:$A$19,SMALL(IF($AL$7:$AL$19&lt;&gt;"",IF($AI$7:$AI$19&lt;&gt;"",ROW($AI$7:$AI$19)-MIN(ROW($AI$7:$AI$19))+1,""),""),ROW()-ROW(A$21)+1))),),"")</f>
        <v>0</v>
      </c>
    </row>
    <row r="28" spans="1:39">
      <c r="K28">
        <f t="array" ref="K28">IFERROR(CONCATENATE(TEXT(INDEX($K$7:$K$19,SMALL(IF($N$7:$N$19&lt;&gt;"",IF($K$7:$K$19&lt;&gt;"",ROW($K$7:$K$19)-MIN(ROW($K$7:$K$19))+1,""),""),ROW()-ROW(A$21)+1)),"##0"),","),"")</f>
        <v>0</v>
      </c>
      <c r="L28">
        <f t="array" ref="L28">IFERROR(CONCATENATE((INDEX($N$7:$N$19,SMALL(IF($N$7:$N$19&lt;&gt;"",IF($K$7:$K$19&lt;&gt;"",ROW($K$7:$K$19)-MIN(ROW($K$7:$K$19))+1,""),""),ROW()-ROW(A$21)+1))),","),"")</f>
        <v>0</v>
      </c>
      <c r="M28">
        <f t="array" ref="M28">IFERROR(CONCATENATE((INDEX($A$7:$A$19,SMALL(IF($N$7:$N$19&lt;&gt;"",IF($K$7:$K$19&lt;&gt;"",ROW($K$7:$K$19)-MIN(ROW($K$7:$K$19))+1,""),""),ROW()-ROW(A$21)+1))),),"")</f>
        <v>0</v>
      </c>
      <c r="Q28">
        <f t="array" ref="Q28">IFERROR(CONCATENATE((INDEX($T$7:$T$19,SMALL(IF($T$7:$T$19&lt;&gt;"",IF($Q$7:$Q$19&lt;&gt;"",ROW($Q$7:$Q$19)-MIN(ROW($Q$7:$Q$19))+1,""),""),ROW()-ROW(A$21)+1)))," "),"")</f>
        <v>0</v>
      </c>
      <c r="R28">
        <f t="array" ref="R28">IFERROR(CONCATENATE(TEXT(INDEX($Q$7:$Q$19,SMALL(IF($T$7:$T$19&lt;&gt;"",IF($Q$7:$Q$19&lt;&gt;"",ROW($Q$7:$Q$19)-MIN(ROW($Q$7:$Q$19))+1,""),""),ROW()-ROW(A$21)+1)),"##0")," "),"")</f>
        <v>0</v>
      </c>
      <c r="S28">
        <f t="array" ref="S28">IFERROR(CONCATENATE((INDEX($A$7:$A$19,SMALL(IF($T$7:$T$19&lt;&gt;"",IF($Q$7:$Q$19&lt;&gt;"",ROW($Q$7:$Q$19)-MIN(ROW($Q$7:$Q$19))+1,""),""),ROW()-ROW(A$21)+1))),),"")</f>
        <v>0</v>
      </c>
      <c r="W28">
        <f t="array" ref="W28">IFERROR(CONCATENATE((INDEX($Z$7:$Z$19,SMALL(IF($Z$7:$Z$19&lt;&gt;"",IF($W$7:$W$19&lt;&gt;"",ROW($W$7:$W$19)-MIN(ROW($W$7:$W$19))+1,""),""),ROW()-ROW(A$21)+1)))," "),"")</f>
        <v>0</v>
      </c>
      <c r="X28">
        <f t="array" ref="X28">IFERROR(CONCATENATE(TEXT(INDEX($W$7:$W$19,SMALL(IF($Z$7:$Z$19&lt;&gt;"",IF($W$7:$W$19&lt;&gt;"",ROW($W$7:$W$19)-MIN(ROW($W$7:$W$19))+1,""),""),ROW()-ROW(A$21)+1)),"##0")," "),"")</f>
        <v>0</v>
      </c>
      <c r="Y28">
        <f t="array" ref="Y28">IFERROR(CONCATENATE((INDEX($A$7:$A$19,SMALL(IF($Z$7:$Z$19&lt;&gt;"",IF($W$7:$W$19&lt;&gt;"",ROW($W$7:$W$19)-MIN(ROW($W$7:$W$19))+1,""),""),ROW()-ROW(A$21)+1))),),"")</f>
        <v>0</v>
      </c>
      <c r="AC28">
        <f t="array" ref="AC28">IFERROR(CONCATENATE((INDEX($AF$7:$AF$19,SMALL(IF($AF$7:$AF$19&lt;&gt;"",IF($AC$7:$AC$19&lt;&gt;"",ROW($AC$7:$AC$19)-MIN(ROW($AC$7:$AC$19))+1,""),""),ROW()-ROW(A$21)+1))),","),"")</f>
        <v>0</v>
      </c>
      <c r="AD28">
        <f t="array" ref="AD28">IFERROR(CONCATENATE(TEXT(INDEX($AC$7:$AC$19,SMALL(IF($AF$7:$AF$19&lt;&gt;"",IF($AC$7:$AC$19&lt;&gt;"",ROW($AC$7:$AC$19)-MIN(ROW($AC$7:$AC$19))+1,""),""),ROW()-ROW(A$21)+1)),"##0"),","),"")</f>
        <v>0</v>
      </c>
      <c r="AE28">
        <f t="array" ref="AE28">IFERROR(CONCATENATE((INDEX($A$7:$A$19,SMALL(IF($AF$7:$AF$19&lt;&gt;"",IF($AC$7:$AC$19&lt;&gt;"",ROW($AC$7:$AC$19)-MIN(ROW($AC$7:$AC$19))+1,""),""),ROW()-ROW(A$21)+1))),),"")</f>
        <v>0</v>
      </c>
      <c r="AI28">
        <f t="array" ref="AI28">IFERROR(CONCATENATE((INDEX($AL$7:$AL$19,SMALL(IF($AL$7:$AL$19&lt;&gt;"",IF($AI$7:$AI$19&lt;&gt;"",ROW($AI$7:$AI$19)-MIN(ROW($AI$7:$AI$19))+1,""),""),ROW()-ROW(A$21)+1)))," "),"")</f>
        <v>0</v>
      </c>
      <c r="AJ28">
        <f t="array" ref="AJ28">IFERROR(CONCATENATE(TEXT(INDEX($AI$7:$AI$19,SMALL(IF($AL$7:$AL$19&lt;&gt;"",IF($AI$7:$AI$19&lt;&gt;"",ROW($AI$7:$AI$19)-MIN(ROW($AI$7:$AI$19))+1,""),""),ROW()-ROW(A$21)+1)),"##0")," "),"")</f>
        <v>0</v>
      </c>
      <c r="AK28">
        <f t="array" ref="AK28">IFERROR(CONCATENATE((INDEX($A$7:$A$19,SMALL(IF($AL$7:$AL$19&lt;&gt;"",IF($AI$7:$AI$19&lt;&gt;"",ROW($AI$7:$AI$19)-MIN(ROW($AI$7:$AI$19))+1,""),""),ROW()-ROW(A$21)+1))),),"")</f>
        <v>0</v>
      </c>
    </row>
    <row r="29" spans="1:39">
      <c r="K29">
        <f t="array" ref="K29">IFERROR(CONCATENATE(TEXT(INDEX($K$7:$K$19,SMALL(IF($N$7:$N$19&lt;&gt;"",IF($K$7:$K$19&lt;&gt;"",ROW($K$7:$K$19)-MIN(ROW($K$7:$K$19))+1,""),""),ROW()-ROW(A$21)+1)),"##0"),","),"")</f>
        <v>0</v>
      </c>
      <c r="L29">
        <f t="array" ref="L29">IFERROR(CONCATENATE((INDEX($N$7:$N$19,SMALL(IF($N$7:$N$19&lt;&gt;"",IF($K$7:$K$19&lt;&gt;"",ROW($K$7:$K$19)-MIN(ROW($K$7:$K$19))+1,""),""),ROW()-ROW(A$21)+1))),","),"")</f>
        <v>0</v>
      </c>
      <c r="M29">
        <f t="array" ref="M29">IFERROR(CONCATENATE((INDEX($A$7:$A$19,SMALL(IF($N$7:$N$19&lt;&gt;"",IF($K$7:$K$19&lt;&gt;"",ROW($K$7:$K$19)-MIN(ROW($K$7:$K$19))+1,""),""),ROW()-ROW(A$21)+1))),),"")</f>
        <v>0</v>
      </c>
      <c r="Q29">
        <f t="array" ref="Q29">IFERROR(CONCATENATE((INDEX($T$7:$T$19,SMALL(IF($T$7:$T$19&lt;&gt;"",IF($Q$7:$Q$19&lt;&gt;"",ROW($Q$7:$Q$19)-MIN(ROW($Q$7:$Q$19))+1,""),""),ROW()-ROW(A$21)+1)))," "),"")</f>
        <v>0</v>
      </c>
      <c r="R29">
        <f t="array" ref="R29">IFERROR(CONCATENATE(TEXT(INDEX($Q$7:$Q$19,SMALL(IF($T$7:$T$19&lt;&gt;"",IF($Q$7:$Q$19&lt;&gt;"",ROW($Q$7:$Q$19)-MIN(ROW($Q$7:$Q$19))+1,""),""),ROW()-ROW(A$21)+1)),"##0")," "),"")</f>
        <v>0</v>
      </c>
      <c r="S29">
        <f t="array" ref="S29">IFERROR(CONCATENATE((INDEX($A$7:$A$19,SMALL(IF($T$7:$T$19&lt;&gt;"",IF($Q$7:$Q$19&lt;&gt;"",ROW($Q$7:$Q$19)-MIN(ROW($Q$7:$Q$19))+1,""),""),ROW()-ROW(A$21)+1))),),"")</f>
        <v>0</v>
      </c>
      <c r="W29">
        <f t="array" ref="W29">IFERROR(CONCATENATE((INDEX($Z$7:$Z$19,SMALL(IF($Z$7:$Z$19&lt;&gt;"",IF($W$7:$W$19&lt;&gt;"",ROW($W$7:$W$19)-MIN(ROW($W$7:$W$19))+1,""),""),ROW()-ROW(A$21)+1)))," "),"")</f>
        <v>0</v>
      </c>
      <c r="X29">
        <f t="array" ref="X29">IFERROR(CONCATENATE(TEXT(INDEX($W$7:$W$19,SMALL(IF($Z$7:$Z$19&lt;&gt;"",IF($W$7:$W$19&lt;&gt;"",ROW($W$7:$W$19)-MIN(ROW($W$7:$W$19))+1,""),""),ROW()-ROW(A$21)+1)),"##0")," "),"")</f>
        <v>0</v>
      </c>
      <c r="Y29">
        <f t="array" ref="Y29">IFERROR(CONCATENATE((INDEX($A$7:$A$19,SMALL(IF($Z$7:$Z$19&lt;&gt;"",IF($W$7:$W$19&lt;&gt;"",ROW($W$7:$W$19)-MIN(ROW($W$7:$W$19))+1,""),""),ROW()-ROW(A$21)+1))),),"")</f>
        <v>0</v>
      </c>
      <c r="AC29">
        <f t="array" ref="AC29">IFERROR(CONCATENATE((INDEX($AF$7:$AF$19,SMALL(IF($AF$7:$AF$19&lt;&gt;"",IF($AC$7:$AC$19&lt;&gt;"",ROW($AC$7:$AC$19)-MIN(ROW($AC$7:$AC$19))+1,""),""),ROW()-ROW(A$21)+1))),","),"")</f>
        <v>0</v>
      </c>
      <c r="AD29">
        <f t="array" ref="AD29">IFERROR(CONCATENATE(TEXT(INDEX($AC$7:$AC$19,SMALL(IF($AF$7:$AF$19&lt;&gt;"",IF($AC$7:$AC$19&lt;&gt;"",ROW($AC$7:$AC$19)-MIN(ROW($AC$7:$AC$19))+1,""),""),ROW()-ROW(A$21)+1)),"##0"),","),"")</f>
        <v>0</v>
      </c>
      <c r="AE29">
        <f t="array" ref="AE29">IFERROR(CONCATENATE((INDEX($A$7:$A$19,SMALL(IF($AF$7:$AF$19&lt;&gt;"",IF($AC$7:$AC$19&lt;&gt;"",ROW($AC$7:$AC$19)-MIN(ROW($AC$7:$AC$19))+1,""),""),ROW()-ROW(A$21)+1))),),"")</f>
        <v>0</v>
      </c>
      <c r="AI29">
        <f t="array" ref="AI29">IFERROR(CONCATENATE((INDEX($AL$7:$AL$19,SMALL(IF($AL$7:$AL$19&lt;&gt;"",IF($AI$7:$AI$19&lt;&gt;"",ROW($AI$7:$AI$19)-MIN(ROW($AI$7:$AI$19))+1,""),""),ROW()-ROW(A$21)+1)))," "),"")</f>
        <v>0</v>
      </c>
      <c r="AJ29">
        <f t="array" ref="AJ29">IFERROR(CONCATENATE(TEXT(INDEX($AI$7:$AI$19,SMALL(IF($AL$7:$AL$19&lt;&gt;"",IF($AI$7:$AI$19&lt;&gt;"",ROW($AI$7:$AI$19)-MIN(ROW($AI$7:$AI$19))+1,""),""),ROW()-ROW(A$21)+1)),"##0")," "),"")</f>
        <v>0</v>
      </c>
      <c r="AK29">
        <f t="array" ref="AK29">IFERROR(CONCATENATE((INDEX($A$7:$A$19,SMALL(IF($AL$7:$AL$19&lt;&gt;"",IF($AI$7:$AI$19&lt;&gt;"",ROW($AI$7:$AI$19)-MIN(ROW($AI$7:$AI$19))+1,""),""),ROW()-ROW(A$21)+1))),),"")</f>
        <v>0</v>
      </c>
    </row>
    <row r="30" spans="1:39">
      <c r="K30">
        <f t="array" ref="K30">IFERROR(CONCATENATE(TEXT(INDEX($K$7:$K$19,SMALL(IF($N$7:$N$19&lt;&gt;"",IF($K$7:$K$19&lt;&gt;"",ROW($K$7:$K$19)-MIN(ROW($K$7:$K$19))+1,""),""),ROW()-ROW(A$21)+1)),"##0"),","),"")</f>
        <v>0</v>
      </c>
      <c r="L30">
        <f t="array" ref="L30">IFERROR(CONCATENATE((INDEX($N$7:$N$19,SMALL(IF($N$7:$N$19&lt;&gt;"",IF($K$7:$K$19&lt;&gt;"",ROW($K$7:$K$19)-MIN(ROW($K$7:$K$19))+1,""),""),ROW()-ROW(A$21)+1))),","),"")</f>
        <v>0</v>
      </c>
      <c r="M30">
        <f t="array" ref="M30">IFERROR(CONCATENATE((INDEX($A$7:$A$19,SMALL(IF($N$7:$N$19&lt;&gt;"",IF($K$7:$K$19&lt;&gt;"",ROW($K$7:$K$19)-MIN(ROW($K$7:$K$19))+1,""),""),ROW()-ROW(A$21)+1))),),"")</f>
        <v>0</v>
      </c>
      <c r="Q30">
        <f t="array" ref="Q30">IFERROR(CONCATENATE((INDEX($T$7:$T$19,SMALL(IF($T$7:$T$19&lt;&gt;"",IF($Q$7:$Q$19&lt;&gt;"",ROW($Q$7:$Q$19)-MIN(ROW($Q$7:$Q$19))+1,""),""),ROW()-ROW(A$21)+1)))," "),"")</f>
        <v>0</v>
      </c>
      <c r="R30">
        <f t="array" ref="R30">IFERROR(CONCATENATE(TEXT(INDEX($Q$7:$Q$19,SMALL(IF($T$7:$T$19&lt;&gt;"",IF($Q$7:$Q$19&lt;&gt;"",ROW($Q$7:$Q$19)-MIN(ROW($Q$7:$Q$19))+1,""),""),ROW()-ROW(A$21)+1)),"##0")," "),"")</f>
        <v>0</v>
      </c>
      <c r="S30">
        <f t="array" ref="S30">IFERROR(CONCATENATE((INDEX($A$7:$A$19,SMALL(IF($T$7:$T$19&lt;&gt;"",IF($Q$7:$Q$19&lt;&gt;"",ROW($Q$7:$Q$19)-MIN(ROW($Q$7:$Q$19))+1,""),""),ROW()-ROW(A$21)+1))),),"")</f>
        <v>0</v>
      </c>
      <c r="W30">
        <f t="array" ref="W30">IFERROR(CONCATENATE((INDEX($Z$7:$Z$19,SMALL(IF($Z$7:$Z$19&lt;&gt;"",IF($W$7:$W$19&lt;&gt;"",ROW($W$7:$W$19)-MIN(ROW($W$7:$W$19))+1,""),""),ROW()-ROW(A$21)+1)))," "),"")</f>
        <v>0</v>
      </c>
      <c r="X30">
        <f t="array" ref="X30">IFERROR(CONCATENATE(TEXT(INDEX($W$7:$W$19,SMALL(IF($Z$7:$Z$19&lt;&gt;"",IF($W$7:$W$19&lt;&gt;"",ROW($W$7:$W$19)-MIN(ROW($W$7:$W$19))+1,""),""),ROW()-ROW(A$21)+1)),"##0")," "),"")</f>
        <v>0</v>
      </c>
      <c r="Y30">
        <f t="array" ref="Y30">IFERROR(CONCATENATE((INDEX($A$7:$A$19,SMALL(IF($Z$7:$Z$19&lt;&gt;"",IF($W$7:$W$19&lt;&gt;"",ROW($W$7:$W$19)-MIN(ROW($W$7:$W$19))+1,""),""),ROW()-ROW(A$21)+1))),),"")</f>
        <v>0</v>
      </c>
      <c r="AC30">
        <f t="array" ref="AC30">IFERROR(CONCATENATE((INDEX($AF$7:$AF$19,SMALL(IF($AF$7:$AF$19&lt;&gt;"",IF($AC$7:$AC$19&lt;&gt;"",ROW($AC$7:$AC$19)-MIN(ROW($AC$7:$AC$19))+1,""),""),ROW()-ROW(A$21)+1))),","),"")</f>
        <v>0</v>
      </c>
      <c r="AD30">
        <f t="array" ref="AD30">IFERROR(CONCATENATE(TEXT(INDEX($AC$7:$AC$19,SMALL(IF($AF$7:$AF$19&lt;&gt;"",IF($AC$7:$AC$19&lt;&gt;"",ROW($AC$7:$AC$19)-MIN(ROW($AC$7:$AC$19))+1,""),""),ROW()-ROW(A$21)+1)),"##0"),","),"")</f>
        <v>0</v>
      </c>
      <c r="AE30">
        <f t="array" ref="AE30">IFERROR(CONCATENATE((INDEX($A$7:$A$19,SMALL(IF($AF$7:$AF$19&lt;&gt;"",IF($AC$7:$AC$19&lt;&gt;"",ROW($AC$7:$AC$19)-MIN(ROW($AC$7:$AC$19))+1,""),""),ROW()-ROW(A$21)+1))),),"")</f>
        <v>0</v>
      </c>
      <c r="AI30">
        <f t="array" ref="AI30">IFERROR(CONCATENATE((INDEX($AL$7:$AL$19,SMALL(IF($AL$7:$AL$19&lt;&gt;"",IF($AI$7:$AI$19&lt;&gt;"",ROW($AI$7:$AI$19)-MIN(ROW($AI$7:$AI$19))+1,""),""),ROW()-ROW(A$21)+1)))," "),"")</f>
        <v>0</v>
      </c>
      <c r="AJ30">
        <f t="array" ref="AJ30">IFERROR(CONCATENATE(TEXT(INDEX($AI$7:$AI$19,SMALL(IF($AL$7:$AL$19&lt;&gt;"",IF($AI$7:$AI$19&lt;&gt;"",ROW($AI$7:$AI$19)-MIN(ROW($AI$7:$AI$19))+1,""),""),ROW()-ROW(A$21)+1)),"##0")," "),"")</f>
        <v>0</v>
      </c>
      <c r="AK30">
        <f t="array" ref="AK30">IFERROR(CONCATENATE((INDEX($A$7:$A$19,SMALL(IF($AL$7:$AL$19&lt;&gt;"",IF($AI$7:$AI$19&lt;&gt;"",ROW($AI$7:$AI$19)-MIN(ROW($AI$7:$AI$19))+1,""),""),ROW()-ROW(A$21)+1))),),"")</f>
        <v>0</v>
      </c>
    </row>
    <row r="31" spans="1:39">
      <c r="K31">
        <f t="array" ref="K31">IFERROR(CONCATENATE(TEXT(INDEX($K$7:$K$19,SMALL(IF($N$7:$N$19&lt;&gt;"",IF($K$7:$K$19&lt;&gt;"",ROW($K$7:$K$19)-MIN(ROW($K$7:$K$19))+1,""),""),ROW()-ROW(A$21)+1)),"##0"),","),"")</f>
        <v>0</v>
      </c>
      <c r="L31">
        <f t="array" ref="L31">IFERROR(CONCATENATE((INDEX($N$7:$N$19,SMALL(IF($N$7:$N$19&lt;&gt;"",IF($K$7:$K$19&lt;&gt;"",ROW($K$7:$K$19)-MIN(ROW($K$7:$K$19))+1,""),""),ROW()-ROW(A$21)+1))),","),"")</f>
        <v>0</v>
      </c>
      <c r="M31">
        <f t="array" ref="M31">IFERROR(CONCATENATE((INDEX($A$7:$A$19,SMALL(IF($N$7:$N$19&lt;&gt;"",IF($K$7:$K$19&lt;&gt;"",ROW($K$7:$K$19)-MIN(ROW($K$7:$K$19))+1,""),""),ROW()-ROW(A$21)+1))),),"")</f>
        <v>0</v>
      </c>
      <c r="Q31">
        <f t="array" ref="Q31">IFERROR(CONCATENATE((INDEX($T$7:$T$19,SMALL(IF($T$7:$T$19&lt;&gt;"",IF($Q$7:$Q$19&lt;&gt;"",ROW($Q$7:$Q$19)-MIN(ROW($Q$7:$Q$19))+1,""),""),ROW()-ROW(A$21)+1)))," "),"")</f>
        <v>0</v>
      </c>
      <c r="R31">
        <f t="array" ref="R31">IFERROR(CONCATENATE(TEXT(INDEX($Q$7:$Q$19,SMALL(IF($T$7:$T$19&lt;&gt;"",IF($Q$7:$Q$19&lt;&gt;"",ROW($Q$7:$Q$19)-MIN(ROW($Q$7:$Q$19))+1,""),""),ROW()-ROW(A$21)+1)),"##0")," "),"")</f>
        <v>0</v>
      </c>
      <c r="S31">
        <f t="array" ref="S31">IFERROR(CONCATENATE((INDEX($A$7:$A$19,SMALL(IF($T$7:$T$19&lt;&gt;"",IF($Q$7:$Q$19&lt;&gt;"",ROW($Q$7:$Q$19)-MIN(ROW($Q$7:$Q$19))+1,""),""),ROW()-ROW(A$21)+1))),),"")</f>
        <v>0</v>
      </c>
      <c r="W31">
        <f t="array" ref="W31">IFERROR(CONCATENATE((INDEX($Z$7:$Z$19,SMALL(IF($Z$7:$Z$19&lt;&gt;"",IF($W$7:$W$19&lt;&gt;"",ROW($W$7:$W$19)-MIN(ROW($W$7:$W$19))+1,""),""),ROW()-ROW(A$21)+1)))," "),"")</f>
        <v>0</v>
      </c>
      <c r="X31">
        <f t="array" ref="X31">IFERROR(CONCATENATE(TEXT(INDEX($W$7:$W$19,SMALL(IF($Z$7:$Z$19&lt;&gt;"",IF($W$7:$W$19&lt;&gt;"",ROW($W$7:$W$19)-MIN(ROW($W$7:$W$19))+1,""),""),ROW()-ROW(A$21)+1)),"##0")," "),"")</f>
        <v>0</v>
      </c>
      <c r="Y31">
        <f t="array" ref="Y31">IFERROR(CONCATENATE((INDEX($A$7:$A$19,SMALL(IF($Z$7:$Z$19&lt;&gt;"",IF($W$7:$W$19&lt;&gt;"",ROW($W$7:$W$19)-MIN(ROW($W$7:$W$19))+1,""),""),ROW()-ROW(A$21)+1))),),"")</f>
        <v>0</v>
      </c>
      <c r="AC31">
        <f t="array" ref="AC31">IFERROR(CONCATENATE((INDEX($AF$7:$AF$19,SMALL(IF($AF$7:$AF$19&lt;&gt;"",IF($AC$7:$AC$19&lt;&gt;"",ROW($AC$7:$AC$19)-MIN(ROW($AC$7:$AC$19))+1,""),""),ROW()-ROW(A$21)+1))),","),"")</f>
        <v>0</v>
      </c>
      <c r="AD31">
        <f t="array" ref="AD31">IFERROR(CONCATENATE(TEXT(INDEX($AC$7:$AC$19,SMALL(IF($AF$7:$AF$19&lt;&gt;"",IF($AC$7:$AC$19&lt;&gt;"",ROW($AC$7:$AC$19)-MIN(ROW($AC$7:$AC$19))+1,""),""),ROW()-ROW(A$21)+1)),"##0"),","),"")</f>
        <v>0</v>
      </c>
      <c r="AE31">
        <f t="array" ref="AE31">IFERROR(CONCATENATE((INDEX($A$7:$A$19,SMALL(IF($AF$7:$AF$19&lt;&gt;"",IF($AC$7:$AC$19&lt;&gt;"",ROW($AC$7:$AC$19)-MIN(ROW($AC$7:$AC$19))+1,""),""),ROW()-ROW(A$21)+1))),),"")</f>
        <v>0</v>
      </c>
      <c r="AI31">
        <f t="array" ref="AI31">IFERROR(CONCATENATE((INDEX($AL$7:$AL$19,SMALL(IF($AL$7:$AL$19&lt;&gt;"",IF($AI$7:$AI$19&lt;&gt;"",ROW($AI$7:$AI$19)-MIN(ROW($AI$7:$AI$19))+1,""),""),ROW()-ROW(A$21)+1)))," "),"")</f>
        <v>0</v>
      </c>
      <c r="AJ31">
        <f t="array" ref="AJ31">IFERROR(CONCATENATE(TEXT(INDEX($AI$7:$AI$19,SMALL(IF($AL$7:$AL$19&lt;&gt;"",IF($AI$7:$AI$19&lt;&gt;"",ROW($AI$7:$AI$19)-MIN(ROW($AI$7:$AI$19))+1,""),""),ROW()-ROW(A$21)+1)),"##0")," "),"")</f>
        <v>0</v>
      </c>
      <c r="AK31">
        <f t="array" ref="AK31">IFERROR(CONCATENATE((INDEX($A$7:$A$19,SMALL(IF($AL$7:$AL$19&lt;&gt;"",IF($AI$7:$AI$19&lt;&gt;"",ROW($AI$7:$AI$19)-MIN(ROW($AI$7:$AI$19))+1,""),""),ROW()-ROW(A$21)+1))),),"")</f>
        <v>0</v>
      </c>
    </row>
    <row r="32" spans="1:39">
      <c r="K32">
        <f t="array" ref="K32">IFERROR(CONCATENATE(TEXT(INDEX($K$7:$K$19,SMALL(IF($N$7:$N$19&lt;&gt;"",IF($K$7:$K$19&lt;&gt;"",ROW($K$7:$K$19)-MIN(ROW($K$7:$K$19))+1,""),""),ROW()-ROW(A$21)+1)),"##0"),","),"")</f>
        <v>0</v>
      </c>
      <c r="L32">
        <f t="array" ref="L32">IFERROR(CONCATENATE((INDEX($N$7:$N$19,SMALL(IF($N$7:$N$19&lt;&gt;"",IF($K$7:$K$19&lt;&gt;"",ROW($K$7:$K$19)-MIN(ROW($K$7:$K$19))+1,""),""),ROW()-ROW(A$21)+1))),","),"")</f>
        <v>0</v>
      </c>
      <c r="M32">
        <f t="array" ref="M32">IFERROR(CONCATENATE((INDEX($A$7:$A$19,SMALL(IF($N$7:$N$19&lt;&gt;"",IF($K$7:$K$19&lt;&gt;"",ROW($K$7:$K$19)-MIN(ROW($K$7:$K$19))+1,""),""),ROW()-ROW(A$21)+1))),),"")</f>
        <v>0</v>
      </c>
      <c r="Q32">
        <f t="array" ref="Q32">IFERROR(CONCATENATE((INDEX($T$7:$T$19,SMALL(IF($T$7:$T$19&lt;&gt;"",IF($Q$7:$Q$19&lt;&gt;"",ROW($Q$7:$Q$19)-MIN(ROW($Q$7:$Q$19))+1,""),""),ROW()-ROW(A$21)+1)))," "),"")</f>
        <v>0</v>
      </c>
      <c r="R32">
        <f t="array" ref="R32">IFERROR(CONCATENATE(TEXT(INDEX($Q$7:$Q$19,SMALL(IF($T$7:$T$19&lt;&gt;"",IF($Q$7:$Q$19&lt;&gt;"",ROW($Q$7:$Q$19)-MIN(ROW($Q$7:$Q$19))+1,""),""),ROW()-ROW(A$21)+1)),"##0")," "),"")</f>
        <v>0</v>
      </c>
      <c r="S32">
        <f t="array" ref="S32">IFERROR(CONCATENATE((INDEX($A$7:$A$19,SMALL(IF($T$7:$T$19&lt;&gt;"",IF($Q$7:$Q$19&lt;&gt;"",ROW($Q$7:$Q$19)-MIN(ROW($Q$7:$Q$19))+1,""),""),ROW()-ROW(A$21)+1))),),"")</f>
        <v>0</v>
      </c>
      <c r="W32">
        <f t="array" ref="W32">IFERROR(CONCATENATE((INDEX($Z$7:$Z$19,SMALL(IF($Z$7:$Z$19&lt;&gt;"",IF($W$7:$W$19&lt;&gt;"",ROW($W$7:$W$19)-MIN(ROW($W$7:$W$19))+1,""),""),ROW()-ROW(A$21)+1)))," "),"")</f>
        <v>0</v>
      </c>
      <c r="X32">
        <f t="array" ref="X32">IFERROR(CONCATENATE(TEXT(INDEX($W$7:$W$19,SMALL(IF($Z$7:$Z$19&lt;&gt;"",IF($W$7:$W$19&lt;&gt;"",ROW($W$7:$W$19)-MIN(ROW($W$7:$W$19))+1,""),""),ROW()-ROW(A$21)+1)),"##0")," "),"")</f>
        <v>0</v>
      </c>
      <c r="Y32">
        <f t="array" ref="Y32">IFERROR(CONCATENATE((INDEX($A$7:$A$19,SMALL(IF($Z$7:$Z$19&lt;&gt;"",IF($W$7:$W$19&lt;&gt;"",ROW($W$7:$W$19)-MIN(ROW($W$7:$W$19))+1,""),""),ROW()-ROW(A$21)+1))),),"")</f>
        <v>0</v>
      </c>
      <c r="AC32">
        <f t="array" ref="AC32">IFERROR(CONCATENATE((INDEX($AF$7:$AF$19,SMALL(IF($AF$7:$AF$19&lt;&gt;"",IF($AC$7:$AC$19&lt;&gt;"",ROW($AC$7:$AC$19)-MIN(ROW($AC$7:$AC$19))+1,""),""),ROW()-ROW(A$21)+1))),","),"")</f>
        <v>0</v>
      </c>
      <c r="AD32">
        <f t="array" ref="AD32">IFERROR(CONCATENATE(TEXT(INDEX($AC$7:$AC$19,SMALL(IF($AF$7:$AF$19&lt;&gt;"",IF($AC$7:$AC$19&lt;&gt;"",ROW($AC$7:$AC$19)-MIN(ROW($AC$7:$AC$19))+1,""),""),ROW()-ROW(A$21)+1)),"##0"),","),"")</f>
        <v>0</v>
      </c>
      <c r="AE32">
        <f t="array" ref="AE32">IFERROR(CONCATENATE((INDEX($A$7:$A$19,SMALL(IF($AF$7:$AF$19&lt;&gt;"",IF($AC$7:$AC$19&lt;&gt;"",ROW($AC$7:$AC$19)-MIN(ROW($AC$7:$AC$19))+1,""),""),ROW()-ROW(A$21)+1))),),"")</f>
        <v>0</v>
      </c>
      <c r="AI32">
        <f t="array" ref="AI32">IFERROR(CONCATENATE((INDEX($AL$7:$AL$19,SMALL(IF($AL$7:$AL$19&lt;&gt;"",IF($AI$7:$AI$19&lt;&gt;"",ROW($AI$7:$AI$19)-MIN(ROW($AI$7:$AI$19))+1,""),""),ROW()-ROW(A$21)+1)))," "),"")</f>
        <v>0</v>
      </c>
      <c r="AJ32">
        <f t="array" ref="AJ32">IFERROR(CONCATENATE(TEXT(INDEX($AI$7:$AI$19,SMALL(IF($AL$7:$AL$19&lt;&gt;"",IF($AI$7:$AI$19&lt;&gt;"",ROW($AI$7:$AI$19)-MIN(ROW($AI$7:$AI$19))+1,""),""),ROW()-ROW(A$21)+1)),"##0")," "),"")</f>
        <v>0</v>
      </c>
      <c r="AK32">
        <f t="array" ref="AK32">IFERROR(CONCATENATE((INDEX($A$7:$A$19,SMALL(IF($AL$7:$AL$19&lt;&gt;"",IF($AI$7:$AI$19&lt;&gt;"",ROW($AI$7:$AI$19)-MIN(ROW($AI$7:$AI$19))+1,""),""),ROW()-ROW(A$21)+1))),),"")</f>
        <v>0</v>
      </c>
    </row>
    <row r="33" spans="11:37">
      <c r="K33">
        <f t="array" ref="K33">IFERROR(CONCATENATE(TEXT(INDEX($K$7:$K$19,SMALL(IF($N$7:$N$19&lt;&gt;"",IF($K$7:$K$19&lt;&gt;"",ROW($K$7:$K$19)-MIN(ROW($K$7:$K$19))+1,""),""),ROW()-ROW(A$21)+1)),"##0"),","),"")</f>
        <v>0</v>
      </c>
      <c r="L33">
        <f t="array" ref="L33">IFERROR(CONCATENATE((INDEX($N$7:$N$19,SMALL(IF($N$7:$N$19&lt;&gt;"",IF($K$7:$K$19&lt;&gt;"",ROW($K$7:$K$19)-MIN(ROW($K$7:$K$19))+1,""),""),ROW()-ROW(A$21)+1))),","),"")</f>
        <v>0</v>
      </c>
      <c r="M33">
        <f t="array" ref="M33">IFERROR(CONCATENATE((INDEX($A$7:$A$19,SMALL(IF($N$7:$N$19&lt;&gt;"",IF($K$7:$K$19&lt;&gt;"",ROW($K$7:$K$19)-MIN(ROW($K$7:$K$19))+1,""),""),ROW()-ROW(A$21)+1))),),"")</f>
        <v>0</v>
      </c>
      <c r="Q33">
        <f t="array" ref="Q33">IFERROR(CONCATENATE((INDEX($T$7:$T$19,SMALL(IF($T$7:$T$19&lt;&gt;"",IF($Q$7:$Q$19&lt;&gt;"",ROW($Q$7:$Q$19)-MIN(ROW($Q$7:$Q$19))+1,""),""),ROW()-ROW(A$21)+1)))," "),"")</f>
        <v>0</v>
      </c>
      <c r="R33">
        <f t="array" ref="R33">IFERROR(CONCATENATE(TEXT(INDEX($Q$7:$Q$19,SMALL(IF($T$7:$T$19&lt;&gt;"",IF($Q$7:$Q$19&lt;&gt;"",ROW($Q$7:$Q$19)-MIN(ROW($Q$7:$Q$19))+1,""),""),ROW()-ROW(A$21)+1)),"##0")," "),"")</f>
        <v>0</v>
      </c>
      <c r="S33">
        <f t="array" ref="S33">IFERROR(CONCATENATE((INDEX($A$7:$A$19,SMALL(IF($T$7:$T$19&lt;&gt;"",IF($Q$7:$Q$19&lt;&gt;"",ROW($Q$7:$Q$19)-MIN(ROW($Q$7:$Q$19))+1,""),""),ROW()-ROW(A$21)+1))),),"")</f>
        <v>0</v>
      </c>
      <c r="W33">
        <f t="array" ref="W33">IFERROR(CONCATENATE((INDEX($Z$7:$Z$19,SMALL(IF($Z$7:$Z$19&lt;&gt;"",IF($W$7:$W$19&lt;&gt;"",ROW($W$7:$W$19)-MIN(ROW($W$7:$W$19))+1,""),""),ROW()-ROW(A$21)+1)))," "),"")</f>
        <v>0</v>
      </c>
      <c r="X33">
        <f t="array" ref="X33">IFERROR(CONCATENATE(TEXT(INDEX($W$7:$W$19,SMALL(IF($Z$7:$Z$19&lt;&gt;"",IF($W$7:$W$19&lt;&gt;"",ROW($W$7:$W$19)-MIN(ROW($W$7:$W$19))+1,""),""),ROW()-ROW(A$21)+1)),"##0")," "),"")</f>
        <v>0</v>
      </c>
      <c r="Y33">
        <f t="array" ref="Y33">IFERROR(CONCATENATE((INDEX($A$7:$A$19,SMALL(IF($Z$7:$Z$19&lt;&gt;"",IF($W$7:$W$19&lt;&gt;"",ROW($W$7:$W$19)-MIN(ROW($W$7:$W$19))+1,""),""),ROW()-ROW(A$21)+1))),),"")</f>
        <v>0</v>
      </c>
      <c r="AC33">
        <f t="array" ref="AC33">IFERROR(CONCATENATE((INDEX($AF$7:$AF$19,SMALL(IF($AF$7:$AF$19&lt;&gt;"",IF($AC$7:$AC$19&lt;&gt;"",ROW($AC$7:$AC$19)-MIN(ROW($AC$7:$AC$19))+1,""),""),ROW()-ROW(A$21)+1))),","),"")</f>
        <v>0</v>
      </c>
      <c r="AD33">
        <f t="array" ref="AD33">IFERROR(CONCATENATE(TEXT(INDEX($AC$7:$AC$19,SMALL(IF($AF$7:$AF$19&lt;&gt;"",IF($AC$7:$AC$19&lt;&gt;"",ROW($AC$7:$AC$19)-MIN(ROW($AC$7:$AC$19))+1,""),""),ROW()-ROW(A$21)+1)),"##0"),","),"")</f>
        <v>0</v>
      </c>
      <c r="AE33">
        <f t="array" ref="AE33">IFERROR(CONCATENATE((INDEX($A$7:$A$19,SMALL(IF($AF$7:$AF$19&lt;&gt;"",IF($AC$7:$AC$19&lt;&gt;"",ROW($AC$7:$AC$19)-MIN(ROW($AC$7:$AC$19))+1,""),""),ROW()-ROW(A$21)+1))),),"")</f>
        <v>0</v>
      </c>
      <c r="AI33">
        <f t="array" ref="AI33">IFERROR(CONCATENATE((INDEX($AL$7:$AL$19,SMALL(IF($AL$7:$AL$19&lt;&gt;"",IF($AI$7:$AI$19&lt;&gt;"",ROW($AI$7:$AI$19)-MIN(ROW($AI$7:$AI$19))+1,""),""),ROW()-ROW(A$21)+1)))," "),"")</f>
        <v>0</v>
      </c>
      <c r="AJ33">
        <f t="array" ref="AJ33">IFERROR(CONCATENATE(TEXT(INDEX($AI$7:$AI$19,SMALL(IF($AL$7:$AL$19&lt;&gt;"",IF($AI$7:$AI$19&lt;&gt;"",ROW($AI$7:$AI$19)-MIN(ROW($AI$7:$AI$19))+1,""),""),ROW()-ROW(A$21)+1)),"##0")," "),"")</f>
        <v>0</v>
      </c>
      <c r="AK33">
        <f t="array" ref="AK33">IFERROR(CONCATENATE((INDEX($A$7:$A$19,SMALL(IF($AL$7:$AL$19&lt;&gt;"",IF($AI$7:$AI$19&lt;&gt;"",ROW($AI$7:$AI$19)-MIN(ROW($AI$7:$AI$19))+1,""),""),ROW()-ROW(A$21)+1))),),"")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3">
    <cfRule type="cellIs" dxfId="0" priority="35" operator="lessThanOrEqual">
      <formula>H13</formula>
    </cfRule>
  </conditionalFormatting>
  <conditionalFormatting sqref="AD14">
    <cfRule type="cellIs" dxfId="0" priority="37" operator="lessThanOrEqual">
      <formula>H14</formula>
    </cfRule>
  </conditionalFormatting>
  <conditionalFormatting sqref="AD17">
    <cfRule type="cellIs" dxfId="0" priority="39" operator="lessThanOrEqual">
      <formula>H17</formula>
    </cfRule>
  </conditionalFormatting>
  <conditionalFormatting sqref="AD19">
    <cfRule type="cellIs" dxfId="0" priority="41" operator="lessThanOrEqual">
      <formula>H19</formula>
    </cfRule>
  </conditionalFormatting>
  <conditionalFormatting sqref="AD9">
    <cfRule type="cellIs" dxfId="0" priority="33" operator="lessThanOrEqual">
      <formula>H9</formula>
    </cfRule>
  </conditionalFormatting>
  <conditionalFormatting sqref="AE13">
    <cfRule type="cellIs" dxfId="0" priority="36" operator="lessThanOrEqual">
      <formula>I13</formula>
    </cfRule>
  </conditionalFormatting>
  <conditionalFormatting sqref="AE14">
    <cfRule type="cellIs" dxfId="0" priority="38" operator="lessThanOrEqual">
      <formula>I14</formula>
    </cfRule>
  </conditionalFormatting>
  <conditionalFormatting sqref="AE17">
    <cfRule type="cellIs" dxfId="0" priority="40" operator="lessThanOrEqual">
      <formula>I17</formula>
    </cfRule>
  </conditionalFormatting>
  <conditionalFormatting sqref="AE19">
    <cfRule type="cellIs" dxfId="0" priority="42" operator="lessThanOrEqual">
      <formula>I19</formula>
    </cfRule>
  </conditionalFormatting>
  <conditionalFormatting sqref="AE9">
    <cfRule type="cellIs" dxfId="0" priority="34" operator="lessThanOrEqual">
      <formula>I9</formula>
    </cfRule>
  </conditionalFormatting>
  <conditionalFormatting sqref="AJ12">
    <cfRule type="cellIs" dxfId="0" priority="45" operator="lessThanOrEqual">
      <formula>H12</formula>
    </cfRule>
  </conditionalFormatting>
  <conditionalFormatting sqref="AJ14">
    <cfRule type="cellIs" dxfId="0" priority="47" operator="lessThanOrEqual">
      <formula>H14</formula>
    </cfRule>
  </conditionalFormatting>
  <conditionalFormatting sqref="AJ9">
    <cfRule type="cellIs" dxfId="0" priority="43" operator="lessThanOrEqual">
      <formula>H9</formula>
    </cfRule>
  </conditionalFormatting>
  <conditionalFormatting sqref="AK12">
    <cfRule type="cellIs" dxfId="0" priority="46" operator="lessThanOrEqual">
      <formula>I12</formula>
    </cfRule>
  </conditionalFormatting>
  <conditionalFormatting sqref="AK14">
    <cfRule type="cellIs" dxfId="0" priority="48" operator="lessThanOrEqual">
      <formula>I14</formula>
    </cfRule>
  </conditionalFormatting>
  <conditionalFormatting sqref="AK9">
    <cfRule type="cellIs" dxfId="0" priority="44" operator="lessThanOrEqual">
      <formula>I9</formula>
    </cfRule>
  </conditionalFormatting>
  <conditionalFormatting sqref="L12">
    <cfRule type="cellIs" dxfId="0" priority="5" operator="lessThanOrEqual">
      <formula>H12</formula>
    </cfRule>
  </conditionalFormatting>
  <conditionalFormatting sqref="L13">
    <cfRule type="cellIs" dxfId="0" priority="7" operator="lessThanOrEqual">
      <formula>H13</formula>
    </cfRule>
  </conditionalFormatting>
  <conditionalFormatting sqref="L14">
    <cfRule type="cellIs" dxfId="0" priority="9" operator="lessThanOrEqual">
      <formula>H14</formula>
    </cfRule>
  </conditionalFormatting>
  <conditionalFormatting sqref="L15">
    <cfRule type="cellIs" dxfId="0" priority="11" operator="lessThanOrEqual">
      <formula>H15</formula>
    </cfRule>
  </conditionalFormatting>
  <conditionalFormatting sqref="L16">
    <cfRule type="cellIs" dxfId="0" priority="13" operator="lessThanOrEqual">
      <formula>H16</formula>
    </cfRule>
  </conditionalFormatting>
  <conditionalFormatting sqref="L17">
    <cfRule type="cellIs" dxfId="0" priority="15" operator="lessThanOrEqual">
      <formula>H17</formula>
    </cfRule>
  </conditionalFormatting>
  <conditionalFormatting sqref="L18">
    <cfRule type="cellIs" dxfId="0" priority="17" operator="lessThanOrEqual">
      <formula>H18</formula>
    </cfRule>
  </conditionalFormatting>
  <conditionalFormatting sqref="L19">
    <cfRule type="cellIs" dxfId="0" priority="19" operator="lessThanOrEqual">
      <formula>H19</formula>
    </cfRule>
  </conditionalFormatting>
  <conditionalFormatting sqref="L7">
    <cfRule type="cellIs" dxfId="0" priority="1" operator="lessThanOrEqual">
      <formula>H7</formula>
    </cfRule>
  </conditionalFormatting>
  <conditionalFormatting sqref="L9">
    <cfRule type="cellIs" dxfId="0" priority="3" operator="lessThanOrEqual">
      <formula>H9</formula>
    </cfRule>
  </conditionalFormatting>
  <conditionalFormatting sqref="M12">
    <cfRule type="cellIs" dxfId="0" priority="6" operator="lessThanOrEqual">
      <formula>I12</formula>
    </cfRule>
  </conditionalFormatting>
  <conditionalFormatting sqref="M13">
    <cfRule type="cellIs" dxfId="0" priority="8" operator="lessThanOrEqual">
      <formula>I13</formula>
    </cfRule>
  </conditionalFormatting>
  <conditionalFormatting sqref="M14">
    <cfRule type="cellIs" dxfId="0" priority="10" operator="lessThanOrEqual">
      <formula>I14</formula>
    </cfRule>
  </conditionalFormatting>
  <conditionalFormatting sqref="M15">
    <cfRule type="cellIs" dxfId="0" priority="12" operator="lessThanOrEqual">
      <formula>I15</formula>
    </cfRule>
  </conditionalFormatting>
  <conditionalFormatting sqref="M16">
    <cfRule type="cellIs" dxfId="0" priority="14" operator="lessThanOrEqual">
      <formula>I16</formula>
    </cfRule>
  </conditionalFormatting>
  <conditionalFormatting sqref="M17">
    <cfRule type="cellIs" dxfId="0" priority="16" operator="lessThanOrEqual">
      <formula>I17</formula>
    </cfRule>
  </conditionalFormatting>
  <conditionalFormatting sqref="M18">
    <cfRule type="cellIs" dxfId="0" priority="18" operator="lessThanOrEqual">
      <formula>I18</formula>
    </cfRule>
  </conditionalFormatting>
  <conditionalFormatting sqref="M19">
    <cfRule type="cellIs" dxfId="0" priority="20" operator="lessThanOrEqual">
      <formula>I19</formula>
    </cfRule>
  </conditionalFormatting>
  <conditionalFormatting sqref="M7">
    <cfRule type="cellIs" dxfId="0" priority="2" operator="lessThanOrEqual">
      <formula>I7</formula>
    </cfRule>
  </conditionalFormatting>
  <conditionalFormatting sqref="M9">
    <cfRule type="cellIs" dxfId="0" priority="4" operator="lessThanOrEqual">
      <formula>I9</formula>
    </cfRule>
  </conditionalFormatting>
  <conditionalFormatting sqref="R13">
    <cfRule type="cellIs" dxfId="0" priority="23" operator="lessThanOrEqual">
      <formula>H13</formula>
    </cfRule>
  </conditionalFormatting>
  <conditionalFormatting sqref="R14">
    <cfRule type="cellIs" dxfId="0" priority="25" operator="lessThanOrEqual">
      <formula>H14</formula>
    </cfRule>
  </conditionalFormatting>
  <conditionalFormatting sqref="R16">
    <cfRule type="cellIs" dxfId="0" priority="27" operator="lessThanOrEqual">
      <formula>H16</formula>
    </cfRule>
  </conditionalFormatting>
  <conditionalFormatting sqref="R17">
    <cfRule type="cellIs" dxfId="0" priority="29" operator="lessThanOrEqual">
      <formula>H17</formula>
    </cfRule>
  </conditionalFormatting>
  <conditionalFormatting sqref="R19">
    <cfRule type="cellIs" dxfId="0" priority="31" operator="lessThanOrEqual">
      <formula>H19</formula>
    </cfRule>
  </conditionalFormatting>
  <conditionalFormatting sqref="R9">
    <cfRule type="cellIs" dxfId="0" priority="21" operator="lessThanOrEqual">
      <formula>H9</formula>
    </cfRule>
  </conditionalFormatting>
  <conditionalFormatting sqref="S13">
    <cfRule type="cellIs" dxfId="0" priority="24" operator="lessThanOrEqual">
      <formula>I13</formula>
    </cfRule>
  </conditionalFormatting>
  <conditionalFormatting sqref="S14">
    <cfRule type="cellIs" dxfId="0" priority="26" operator="lessThanOrEqual">
      <formula>I14</formula>
    </cfRule>
  </conditionalFormatting>
  <conditionalFormatting sqref="S16">
    <cfRule type="cellIs" dxfId="0" priority="28" operator="lessThanOrEqual">
      <formula>I16</formula>
    </cfRule>
  </conditionalFormatting>
  <conditionalFormatting sqref="S17">
    <cfRule type="cellIs" dxfId="0" priority="30" operator="lessThanOrEqual">
      <formula>I17</formula>
    </cfRule>
  </conditionalFormatting>
  <conditionalFormatting sqref="S19">
    <cfRule type="cellIs" dxfId="0" priority="32" operator="lessThanOrEqual">
      <formula>I19</formula>
    </cfRule>
  </conditionalFormatting>
  <conditionalFormatting sqref="S9">
    <cfRule type="cellIs" dxfId="0" priority="22" operator="lessThanOrEqual">
      <formula>I9</formula>
    </cfRule>
  </conditionalFormatting>
  <hyperlinks>
    <hyperlink ref="O7" r:id="rId1"/>
    <hyperlink ref="O9" r:id="rId2"/>
    <hyperlink ref="U9" r:id="rId3"/>
    <hyperlink ref="AG9" r:id="rId4"/>
    <hyperlink ref="AM9" r:id="rId5"/>
    <hyperlink ref="O12" r:id="rId6"/>
    <hyperlink ref="AG12" r:id="rId7"/>
    <hyperlink ref="AM12" r:id="rId8"/>
    <hyperlink ref="O13" r:id="rId9"/>
    <hyperlink ref="U13" r:id="rId10"/>
    <hyperlink ref="AG13" r:id="rId11"/>
    <hyperlink ref="O14" r:id="rId12"/>
    <hyperlink ref="U14" r:id="rId13"/>
    <hyperlink ref="AG14" r:id="rId14"/>
    <hyperlink ref="AM14" r:id="rId15"/>
    <hyperlink ref="O15" r:id="rId16"/>
    <hyperlink ref="AG15" r:id="rId17"/>
    <hyperlink ref="AM15" r:id="rId18"/>
    <hyperlink ref="O16" r:id="rId19"/>
    <hyperlink ref="U16" r:id="rId20"/>
    <hyperlink ref="AM16" r:id="rId21"/>
    <hyperlink ref="O17" r:id="rId22"/>
    <hyperlink ref="U17" r:id="rId23"/>
    <hyperlink ref="AG17" r:id="rId24"/>
    <hyperlink ref="AM17" r:id="rId25"/>
    <hyperlink ref="O18" r:id="rId26"/>
    <hyperlink ref="U18" r:id="rId27"/>
    <hyperlink ref="AG18" r:id="rId28"/>
    <hyperlink ref="O19" r:id="rId29"/>
    <hyperlink ref="U19" r:id="rId30"/>
    <hyperlink ref="AG19" r:id="rId31"/>
    <hyperlink ref="AM19" r:id="rId32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stm32_interface_board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2017-03-02T18:00:05Z</dcterms:created>
  <dcterms:modified xsi:type="dcterms:W3CDTF">2017-03-02T18:00:05Z</dcterms:modified>
</cp:coreProperties>
</file>