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en Bolen\Documents\GitHub\Bipedal_Robot\Knee Torque Test Jig\Testing Data\10mmFesto_Mar2021\"/>
    </mc:Choice>
  </mc:AlternateContent>
  <xr:revisionPtr revIDLastSave="0" documentId="13_ncr:1_{47329950-780B-4450-84E7-345FE570EC21}" xr6:coauthVersionLast="46" xr6:coauthVersionMax="46" xr10:uidLastSave="{00000000-0000-0000-0000-000000000000}"/>
  <bookViews>
    <workbookView xWindow="-108" yWindow="-108" windowWidth="23256" windowHeight="11964" firstSheet="4" activeTab="6" xr2:uid="{C5028A70-FE19-46E9-AE6B-5AA55AFE7839}"/>
  </bookViews>
  <sheets>
    <sheet name="Calibration" sheetId="1" r:id="rId1"/>
    <sheet name="Load(N) Stats" sheetId="3" r:id="rId2"/>
    <sheet name="Load(N) Summary" sheetId="4" r:id="rId3"/>
    <sheet name="Fiji Measurment Data" sheetId="7" r:id="rId4"/>
    <sheet name="Solidworks Measurment Data" sheetId="9" r:id="rId5"/>
    <sheet name="Torque Components" sheetId="10" r:id="rId6"/>
    <sheet name="MuscleLengths (hand measured)"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8" l="1"/>
  <c r="F10" i="8"/>
  <c r="E2" i="10"/>
  <c r="F2" i="10" s="1"/>
  <c r="B5" i="4"/>
  <c r="B4" i="4"/>
  <c r="B3" i="4"/>
  <c r="B16" i="10"/>
  <c r="B15" i="10"/>
  <c r="B14" i="10"/>
  <c r="B13" i="10"/>
  <c r="B12" i="10"/>
  <c r="B11" i="10"/>
  <c r="B10" i="10"/>
  <c r="B9" i="10"/>
  <c r="B8" i="10"/>
  <c r="B7" i="10"/>
  <c r="B6" i="10"/>
  <c r="B5" i="10"/>
  <c r="B4" i="10"/>
  <c r="B3" i="10"/>
  <c r="B2" i="10"/>
  <c r="D2" i="10" a="1"/>
  <c r="D2" i="10" s="1"/>
  <c r="H20" i="10"/>
  <c r="H21" i="10"/>
  <c r="H22" i="10"/>
  <c r="H23" i="10"/>
  <c r="H24" i="10"/>
  <c r="H25" i="10"/>
  <c r="H26" i="10"/>
  <c r="H27" i="10"/>
  <c r="H28" i="10"/>
  <c r="F20" i="10"/>
  <c r="F21" i="10"/>
  <c r="F22" i="10"/>
  <c r="F23" i="10"/>
  <c r="F24" i="10"/>
  <c r="F25" i="10"/>
  <c r="F26" i="10"/>
  <c r="F27" i="10"/>
  <c r="F28" i="10"/>
  <c r="F3" i="10"/>
  <c r="F4" i="10"/>
  <c r="F5" i="10"/>
  <c r="F6" i="10"/>
  <c r="F7" i="10"/>
  <c r="F8" i="10"/>
  <c r="F9" i="10"/>
  <c r="F10" i="10"/>
  <c r="F11" i="10"/>
  <c r="F12" i="10"/>
  <c r="F13" i="10"/>
  <c r="F14" i="10"/>
  <c r="F15" i="10"/>
  <c r="F16" i="10"/>
  <c r="E28" i="10"/>
  <c r="E27" i="10"/>
  <c r="E26" i="10"/>
  <c r="E25" i="10"/>
  <c r="E24" i="10"/>
  <c r="E23" i="10"/>
  <c r="E22" i="10"/>
  <c r="E21" i="10"/>
  <c r="E20" i="10"/>
  <c r="E16" i="10"/>
  <c r="E15" i="10"/>
  <c r="E14" i="10"/>
  <c r="E13" i="10"/>
  <c r="E12" i="10"/>
  <c r="E11" i="10"/>
  <c r="E10" i="10"/>
  <c r="E9" i="10"/>
  <c r="E8" i="10"/>
  <c r="E7" i="10"/>
  <c r="E6" i="10"/>
  <c r="E5" i="10"/>
  <c r="E4" i="10"/>
  <c r="E3" i="10"/>
  <c r="B28" i="10"/>
  <c r="B27" i="10"/>
  <c r="B26" i="10"/>
  <c r="B25" i="10"/>
  <c r="B24" i="10"/>
  <c r="B23" i="10"/>
  <c r="B22" i="10"/>
  <c r="B21" i="10"/>
  <c r="B20" i="10"/>
  <c r="C28" i="10"/>
  <c r="C27" i="10"/>
  <c r="C26" i="10"/>
  <c r="C25" i="10"/>
  <c r="C24" i="10"/>
  <c r="C23" i="10"/>
  <c r="C22" i="10"/>
  <c r="C21" i="10"/>
  <c r="C20" i="10"/>
  <c r="C16" i="10"/>
  <c r="C15" i="10"/>
  <c r="C14" i="10"/>
  <c r="C13" i="10"/>
  <c r="C12" i="10"/>
  <c r="C11" i="10"/>
  <c r="C10" i="10"/>
  <c r="C9" i="10"/>
  <c r="C8" i="10"/>
  <c r="C7" i="10"/>
  <c r="C6" i="10"/>
  <c r="C5" i="10"/>
  <c r="C4" i="10"/>
  <c r="C3" i="10"/>
  <c r="C2" i="10"/>
  <c r="D20" i="10" a="1"/>
  <c r="D20" i="10" s="1"/>
  <c r="J50" i="9"/>
  <c r="J45" i="9"/>
  <c r="J40" i="9"/>
  <c r="J35" i="9"/>
  <c r="J30" i="9"/>
  <c r="J25" i="9"/>
  <c r="J20" i="9"/>
  <c r="J15" i="9"/>
  <c r="J10" i="9"/>
  <c r="D5" i="9"/>
  <c r="D10" i="9"/>
  <c r="D15" i="9"/>
  <c r="D20" i="9"/>
  <c r="D25" i="9"/>
  <c r="D30" i="9"/>
  <c r="D35" i="9"/>
  <c r="D40" i="9"/>
  <c r="D45" i="9"/>
  <c r="D50" i="9"/>
  <c r="D55" i="9"/>
  <c r="D60" i="9"/>
  <c r="D65" i="9"/>
  <c r="D70" i="9"/>
  <c r="D75" i="9"/>
  <c r="G55" i="9"/>
  <c r="G50" i="9"/>
  <c r="G45" i="9"/>
  <c r="G40" i="9"/>
  <c r="G35" i="9"/>
  <c r="G30" i="9"/>
  <c r="G25" i="9"/>
  <c r="G20" i="9"/>
  <c r="G15" i="9"/>
  <c r="G10" i="9"/>
  <c r="G5" i="9"/>
  <c r="G2" i="9"/>
  <c r="E5" i="7"/>
  <c r="E8" i="7"/>
  <c r="E11" i="7"/>
  <c r="E14" i="7"/>
  <c r="E17" i="7"/>
  <c r="E20" i="7"/>
  <c r="E23" i="7"/>
  <c r="E26" i="7"/>
  <c r="E29" i="7"/>
  <c r="E32" i="7"/>
  <c r="E35" i="7"/>
  <c r="E2" i="7"/>
  <c r="D2" i="8"/>
  <c r="D3" i="8"/>
  <c r="D4" i="8"/>
  <c r="E2" i="4"/>
  <c r="E3" i="4"/>
  <c r="D3" i="4"/>
  <c r="D4" i="4"/>
  <c r="D5" i="4"/>
  <c r="D6" i="4"/>
  <c r="D7" i="4"/>
  <c r="D8" i="4"/>
  <c r="D9" i="4"/>
  <c r="D10" i="4"/>
  <c r="D11" i="4"/>
  <c r="D12" i="4"/>
  <c r="D13" i="4"/>
  <c r="D14" i="4"/>
  <c r="D15" i="4"/>
  <c r="D16" i="4"/>
  <c r="D17" i="4"/>
  <c r="D18" i="4"/>
  <c r="D19" i="4"/>
  <c r="D20" i="4"/>
  <c r="D21" i="4"/>
  <c r="D2" i="4"/>
  <c r="E13" i="4"/>
  <c r="E14" i="4"/>
  <c r="E15" i="4"/>
  <c r="E16" i="4"/>
  <c r="E17" i="4"/>
  <c r="E18" i="4"/>
  <c r="E19" i="4"/>
  <c r="E20" i="4"/>
  <c r="E21" i="4"/>
  <c r="B21" i="4"/>
  <c r="B20" i="4"/>
  <c r="B19" i="4"/>
  <c r="B18" i="4"/>
  <c r="B17" i="4"/>
  <c r="B16" i="4"/>
  <c r="B15" i="4"/>
  <c r="B14" i="4"/>
  <c r="B13" i="4"/>
  <c r="E12" i="4"/>
  <c r="B12" i="4"/>
  <c r="E11" i="4"/>
  <c r="B11" i="4"/>
  <c r="E10" i="4"/>
  <c r="B10" i="4"/>
  <c r="E9" i="4"/>
  <c r="B9" i="4"/>
  <c r="E8" i="4"/>
  <c r="B8" i="4"/>
  <c r="E6" i="4"/>
  <c r="E7" i="4"/>
  <c r="B7" i="4"/>
  <c r="E5" i="4"/>
  <c r="B6" i="4"/>
  <c r="E4" i="4"/>
  <c r="B2" i="4"/>
  <c r="D1" i="4"/>
  <c r="A1" i="4"/>
  <c r="G3" i="3"/>
  <c r="G4" i="3"/>
  <c r="G5" i="3"/>
  <c r="F7" i="3"/>
  <c r="G7" i="3"/>
  <c r="G8" i="3"/>
  <c r="G9" i="3"/>
  <c r="G10" i="3"/>
  <c r="F12" i="3"/>
  <c r="G12" i="3"/>
  <c r="G13" i="3"/>
  <c r="G14" i="3"/>
  <c r="G15" i="3"/>
  <c r="F17" i="3"/>
  <c r="G17" i="3"/>
  <c r="G18" i="3"/>
  <c r="G19" i="3"/>
  <c r="G20" i="3"/>
  <c r="F22" i="3"/>
  <c r="G22" i="3"/>
  <c r="G23" i="3"/>
  <c r="G24" i="3"/>
  <c r="G25" i="3"/>
  <c r="F27" i="3"/>
  <c r="G27" i="3"/>
  <c r="G28" i="3"/>
  <c r="G29" i="3"/>
  <c r="G30" i="3"/>
  <c r="F32" i="3"/>
  <c r="G32" i="3"/>
  <c r="G33" i="3"/>
  <c r="G34" i="3"/>
  <c r="G35" i="3"/>
  <c r="F37" i="3"/>
  <c r="G37" i="3"/>
  <c r="G38" i="3"/>
  <c r="G39" i="3"/>
  <c r="G40" i="3"/>
  <c r="F42" i="3"/>
  <c r="G42" i="3"/>
  <c r="G43" i="3"/>
  <c r="G44" i="3"/>
  <c r="G45" i="3"/>
  <c r="F47" i="3"/>
  <c r="G47" i="3"/>
  <c r="G48" i="3"/>
  <c r="G49" i="3"/>
  <c r="G50" i="3"/>
  <c r="F52" i="3"/>
  <c r="G52" i="3"/>
  <c r="G53" i="3"/>
  <c r="G54" i="3"/>
  <c r="G55" i="3"/>
  <c r="F57" i="3"/>
  <c r="G57" i="3"/>
  <c r="G58" i="3"/>
  <c r="G59" i="3"/>
  <c r="G60" i="3"/>
  <c r="F62" i="3"/>
  <c r="G62" i="3"/>
  <c r="G63" i="3"/>
  <c r="G64" i="3"/>
  <c r="G65" i="3"/>
  <c r="F67" i="3"/>
  <c r="G67" i="3"/>
  <c r="G68" i="3"/>
  <c r="G69" i="3"/>
  <c r="G70" i="3"/>
  <c r="F72" i="3"/>
  <c r="G72" i="3"/>
  <c r="G73" i="3"/>
  <c r="G74" i="3"/>
  <c r="G75" i="3"/>
  <c r="F77" i="3"/>
  <c r="G77" i="3"/>
  <c r="G78" i="3"/>
  <c r="G79" i="3"/>
  <c r="G80" i="3"/>
  <c r="F82" i="3"/>
  <c r="G82" i="3"/>
  <c r="G83" i="3"/>
  <c r="G84" i="3"/>
  <c r="G85" i="3"/>
  <c r="F87" i="3"/>
  <c r="G87" i="3"/>
  <c r="G88" i="3"/>
  <c r="G89" i="3"/>
  <c r="G90" i="3"/>
  <c r="F92" i="3"/>
  <c r="G92" i="3"/>
  <c r="G93" i="3"/>
  <c r="G94" i="3"/>
  <c r="G95" i="3"/>
  <c r="F97" i="3"/>
  <c r="G97" i="3"/>
  <c r="G98" i="3"/>
  <c r="G99" i="3"/>
  <c r="G100" i="3"/>
  <c r="G2" i="3"/>
  <c r="F2" i="3"/>
  <c r="H2" i="10" l="1"/>
  <c r="H15" i="10"/>
  <c r="H7" i="10"/>
  <c r="H13" i="10"/>
  <c r="H5" i="10"/>
  <c r="H12" i="10"/>
  <c r="H4" i="10"/>
  <c r="H11" i="10"/>
  <c r="H3" i="10"/>
  <c r="H10" i="10"/>
  <c r="H9" i="10"/>
  <c r="H16" i="10"/>
  <c r="H8" i="10"/>
  <c r="H14" i="10"/>
  <c r="H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Lindie Burgess</author>
  </authors>
  <commentList>
    <comment ref="A7" authorId="0" shapeId="0" xr:uid="{FC3B6B32-9BE1-4DF8-87BB-17F16844F487}">
      <text>
        <r>
          <rPr>
            <b/>
            <sz val="9"/>
            <color indexed="81"/>
            <rFont val="Tahoma"/>
            <family val="2"/>
          </rPr>
          <t>Lindie Burgess:</t>
        </r>
        <r>
          <rPr>
            <sz val="9"/>
            <color indexed="81"/>
            <rFont val="Tahoma"/>
            <family val="2"/>
          </rPr>
          <t xml:space="preserve">
Upped data collection to 6000 points</t>
        </r>
      </text>
    </comment>
    <comment ref="F32" authorId="0" shapeId="0" xr:uid="{8D2F751C-033E-485F-BDAC-73BB03D6EB89}">
      <text>
        <r>
          <rPr>
            <b/>
            <sz val="9"/>
            <color indexed="81"/>
            <rFont val="Tahoma"/>
            <family val="2"/>
          </rPr>
          <t>Lindie Burgess:</t>
        </r>
        <r>
          <rPr>
            <sz val="9"/>
            <color indexed="81"/>
            <rFont val="Tahoma"/>
            <family val="2"/>
          </rPr>
          <t xml:space="preserve">
Increased Data Collection from 1000 pts to 2000 pts
</t>
        </r>
      </text>
    </comment>
    <comment ref="F42" authorId="0" shapeId="0" xr:uid="{F9EF88EA-1FC1-458F-8E40-B00156925D14}">
      <text>
        <r>
          <rPr>
            <b/>
            <sz val="9"/>
            <color indexed="81"/>
            <rFont val="Tahoma"/>
            <family val="2"/>
          </rPr>
          <t>Lindie Burgess:</t>
        </r>
        <r>
          <rPr>
            <sz val="9"/>
            <color indexed="81"/>
            <rFont val="Tahoma"/>
            <family val="2"/>
          </rPr>
          <t xml:space="preserve">
Started using end of brake cable to keep patella tracking on femoral condyels.  Else, when extensor pressurizes, it does not extend tibia</t>
        </r>
      </text>
    </comment>
    <comment ref="F57" authorId="0" shapeId="0" xr:uid="{EF84D6F4-ABD1-412C-96D5-41E055CC0D6A}">
      <text>
        <r>
          <rPr>
            <b/>
            <sz val="9"/>
            <color indexed="81"/>
            <rFont val="Tahoma"/>
            <family val="2"/>
          </rPr>
          <t xml:space="preserve">Lindie Burgess:
</t>
        </r>
        <r>
          <rPr>
            <sz val="9"/>
            <color indexed="81"/>
            <rFont val="Tahoma"/>
            <family val="2"/>
          </rPr>
          <t>Last force reading is at limit of extension as allowed by the extensor</t>
        </r>
      </text>
    </comment>
    <comment ref="A82" authorId="0" shapeId="0" xr:uid="{FB0B4DDA-4BF0-43CF-8A32-D70B6F14723F}">
      <text>
        <r>
          <rPr>
            <b/>
            <sz val="9"/>
            <color indexed="81"/>
            <rFont val="Tahoma"/>
            <family val="2"/>
          </rPr>
          <t>Lindie Burgess:</t>
        </r>
        <r>
          <rPr>
            <sz val="9"/>
            <color indexed="81"/>
            <rFont val="Tahoma"/>
            <family val="2"/>
          </rPr>
          <t xml:space="preserve">
Video taken of brake cable settling in PAM endcap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<sst xmlns="http://schemas.openxmlformats.org/spreadsheetml/2006/main" count="392" uniqueCount="45">
  <si>
    <t>Zero Factor(Horizontal Configuration)</t>
  </si>
  <si>
    <t>Zero Factor (Vertical Configuration)</t>
  </si>
  <si>
    <t>Calibration Factor(Horizontal Configuration)</t>
  </si>
  <si>
    <t>Calibration Factor (Vertical Configuration)</t>
  </si>
  <si>
    <t>Mean</t>
  </si>
  <si>
    <t>Median</t>
  </si>
  <si>
    <t>Mode</t>
  </si>
  <si>
    <t>Standard Dev</t>
  </si>
  <si>
    <t>Flexion</t>
  </si>
  <si>
    <t>Extension</t>
  </si>
  <si>
    <t>n/a</t>
  </si>
  <si>
    <t>Tendon : Muscle (inside edge of hose clamp) to tibia insertion (fastener axis)</t>
  </si>
  <si>
    <t>Muscle: (measured between inside edges of hose clamps)</t>
  </si>
  <si>
    <t>Tendon: Origin (fastener axis) to Muscle (inside of hose clamp)</t>
  </si>
  <si>
    <t>mm</t>
  </si>
  <si>
    <t>in</t>
  </si>
  <si>
    <t>Flexor Muscle</t>
  </si>
  <si>
    <t>Tendon:  Patella (fastener axis) to tibia insertion (fastener axis)</t>
  </si>
  <si>
    <t>Patella : (fastener to fastener)</t>
  </si>
  <si>
    <t>Tendon : Muscle (inside edge of hose clamp) to Patella (fastener axis)</t>
  </si>
  <si>
    <t>Extensor Muscle</t>
  </si>
  <si>
    <t>** Data shown here is collected by hand, using a tape measure</t>
  </si>
  <si>
    <t>Angle of Knee</t>
  </si>
  <si>
    <t>N/A</t>
  </si>
  <si>
    <t>Angle between line of action and (tibia) top scale marker</t>
  </si>
  <si>
    <t>N/A: Interferance between extensor and load cell</t>
  </si>
  <si>
    <t>Angle between moment arm and line between where force sensor connects to tibia and  (tibia) top scale marker</t>
  </si>
  <si>
    <t>Length of Moment Arm</t>
  </si>
  <si>
    <t>deg</t>
  </si>
  <si>
    <t>Rounded Angle of Knee</t>
  </si>
  <si>
    <t>Angle of Knee (deg)</t>
  </si>
  <si>
    <t>Moment Arm (mm)</t>
  </si>
  <si>
    <t>Force (N)</t>
  </si>
  <si>
    <t>Angle between line of Action and Moment Arm (deg)</t>
  </si>
  <si>
    <t>Torque</t>
  </si>
  <si>
    <t>Angle between line of Action and Moment Arm (rad)</t>
  </si>
  <si>
    <t>Flexion Image #</t>
  </si>
  <si>
    <t>Extension Image #</t>
  </si>
  <si>
    <t>Theta</t>
  </si>
  <si>
    <t>This column shows 2000 data points</t>
  </si>
  <si>
    <t>This column reflects increase in data from 2000pts to 600 pts</t>
  </si>
  <si>
    <t>**NOTE:  Extension Data is first series of data collected.  Throughout Extension tests and even into Flexsion tests, number of data points collected per knee angle was increased from 150 pts to 6000 pts</t>
  </si>
  <si>
    <t>theoretical</t>
  </si>
  <si>
    <t>measured</t>
  </si>
  <si>
    <t>Max contracted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</si>
</sst>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1" xfId="0" applyBorder="1"/>
    <xf numFmtId="0" fontId="0" fillId="2" borderId="0" xfId="0" applyFill="1"/>
    <xf numFmtId="0" fontId="0" fillId="0" borderId="0" xfId="0" applyAlignment="1">
      <alignment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0" xfId="0" applyAlignment="1">
      <alignment horizontal="center" wrapText="1"/>
    </xf>
    <xf numFmtId="0" fontId="1" fillId="0" borderId="0" xfId="0" applyFont="1" applyAlignment="1">
      <alignment wrapText="1"/>
    </xf>
    <xf numFmtId="0" fontId="0" fillId="0" borderId="0" xfId="0" applyFont="1"/>
    <xf numFmtId="0" fontId="0" fillId="0" borderId="0" xfId="0" applyFont="1" applyAlignment="1">
      <alignment wrapText="1"/>
    </xf>
    <xf numFmtId="0" fontId="0" fillId="0" borderId="0" xfId="0" applyFill="1"/>
    <xf numFmtId="0" fontId="0" fillId="0" borderId="0" xfId="0" applyAlignment="1">
      <alignment horizontal="center" wrapText="1"/>
    </xf>
    <xf numFmtId="0" fontId="0" fillId="0" borderId="1" xfId="0" applyBorder="1" applyAlignment="1">
      <alignment horizontal="center" vertical="center"/>
    </xf>
    <xf numFmtId="0" fontId="1"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180AF-8C44-45A9-AFCE-AB9E07AFCB68}">
  <dimension ref="A1:E3"/>
  <sheetViews>
    <sheetView workbookViewId="0">
      <selection activeCell="D10" sqref="D10"/>
    </sheetView>
  </sheetViews>
  <sheetFormatPr defaultRowHeight="14.4" x14ac:dyDescent="0.3"/>
  <cols>
    <col min="1" max="1" width="32" bestFit="1" customWidth="1"/>
    <col min="3" max="3" width="4.77734375" customWidth="1"/>
    <col min="4" max="4" width="38.44140625" bestFit="1" customWidth="1"/>
  </cols>
  <sheetData>
    <row r="1" spans="1:5" x14ac:dyDescent="0.3">
      <c r="A1" s="1" t="s">
        <v>0</v>
      </c>
      <c r="B1" s="2">
        <v>-17280</v>
      </c>
      <c r="D1" s="1" t="s">
        <v>2</v>
      </c>
      <c r="E1" s="2">
        <v>-15400</v>
      </c>
    </row>
    <row r="3" spans="1:5" x14ac:dyDescent="0.3">
      <c r="A3" s="1" t="s">
        <v>1</v>
      </c>
      <c r="B3" s="2">
        <v>-27066</v>
      </c>
      <c r="D3" s="1" t="s">
        <v>3</v>
      </c>
      <c r="E3" s="2">
        <v>-20240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0D87-C5D4-439A-8B71-EC4947D0BAB8}">
  <dimension ref="A1:K100"/>
  <sheetViews>
    <sheetView workbookViewId="0">
      <selection activeCell="K2" sqref="K2"/>
    </sheetView>
  </sheetViews>
  <sheetFormatPr defaultRowHeight="14.4" x14ac:dyDescent="0.3"/>
  <cols>
    <col min="1" max="1" width="7" customWidth="1"/>
    <col min="2" max="2" width="11.77734375" bestFit="1" customWidth="1"/>
    <col min="3" max="3" width="12.88671875" customWidth="1"/>
    <col min="4" max="4" width="11.109375" customWidth="1"/>
    <col min="5" max="5" width="3.21875" customWidth="1"/>
    <col min="7" max="7" width="11.77734375" bestFit="1" customWidth="1"/>
    <col min="9" max="9" width="2.33203125" customWidth="1"/>
    <col min="11" max="11" width="43.5546875" customWidth="1"/>
  </cols>
  <sheetData>
    <row r="1" spans="1:11" ht="72" x14ac:dyDescent="0.3">
      <c r="A1" t="s">
        <v>8</v>
      </c>
      <c r="F1" t="s">
        <v>9</v>
      </c>
      <c r="K1" s="4" t="s">
        <v>41</v>
      </c>
    </row>
    <row r="2" spans="1:11" x14ac:dyDescent="0.3">
      <c r="A2">
        <v>1</v>
      </c>
      <c r="B2" t="s">
        <v>4</v>
      </c>
      <c r="C2" t="s">
        <v>10</v>
      </c>
      <c r="F2">
        <f>A2</f>
        <v>1</v>
      </c>
      <c r="G2" t="str">
        <f>B2</f>
        <v>Mean</v>
      </c>
      <c r="H2" t="s">
        <v>10</v>
      </c>
    </row>
    <row r="3" spans="1:11" x14ac:dyDescent="0.3">
      <c r="B3" t="s">
        <v>5</v>
      </c>
      <c r="C3" t="s">
        <v>10</v>
      </c>
      <c r="G3" t="str">
        <f t="shared" ref="G3:G65" si="0">B3</f>
        <v>Median</v>
      </c>
      <c r="H3" t="s">
        <v>10</v>
      </c>
    </row>
    <row r="4" spans="1:11" x14ac:dyDescent="0.3">
      <c r="B4" t="s">
        <v>6</v>
      </c>
      <c r="C4" t="s">
        <v>10</v>
      </c>
      <c r="G4" t="str">
        <f t="shared" si="0"/>
        <v>Mode</v>
      </c>
      <c r="H4" t="s">
        <v>10</v>
      </c>
    </row>
    <row r="5" spans="1:11" x14ac:dyDescent="0.3">
      <c r="B5" t="s">
        <v>7</v>
      </c>
      <c r="C5" t="s">
        <v>10</v>
      </c>
      <c r="G5" t="str">
        <f t="shared" si="0"/>
        <v>Standard Dev</v>
      </c>
      <c r="H5" t="s">
        <v>10</v>
      </c>
    </row>
    <row r="6" spans="1:11" ht="86.4" x14ac:dyDescent="0.3">
      <c r="C6" s="4" t="s">
        <v>40</v>
      </c>
      <c r="D6" s="4" t="s">
        <v>39</v>
      </c>
    </row>
    <row r="7" spans="1:11" x14ac:dyDescent="0.3">
      <c r="A7">
        <v>2</v>
      </c>
      <c r="B7" t="s">
        <v>4</v>
      </c>
      <c r="C7">
        <v>54.715800000000002</v>
      </c>
      <c r="D7" s="3">
        <v>47.661799999999999</v>
      </c>
      <c r="F7">
        <f t="shared" ref="F7:F62" si="1">A7</f>
        <v>2</v>
      </c>
      <c r="G7" t="str">
        <f t="shared" si="0"/>
        <v>Mean</v>
      </c>
      <c r="H7">
        <v>29.3672</v>
      </c>
    </row>
    <row r="8" spans="1:11" x14ac:dyDescent="0.3">
      <c r="B8" t="s">
        <v>5</v>
      </c>
      <c r="C8">
        <v>54.713099999999997</v>
      </c>
      <c r="D8" s="3">
        <v>47.595999999999997</v>
      </c>
      <c r="G8" t="str">
        <f t="shared" si="0"/>
        <v>Median</v>
      </c>
      <c r="H8">
        <v>29.3583</v>
      </c>
    </row>
    <row r="9" spans="1:11" x14ac:dyDescent="0.3">
      <c r="B9" t="s">
        <v>6</v>
      </c>
      <c r="C9">
        <v>54.713099999999997</v>
      </c>
      <c r="D9" s="3">
        <v>47.595999999999997</v>
      </c>
      <c r="G9" t="str">
        <f t="shared" si="0"/>
        <v>Mode</v>
      </c>
      <c r="H9">
        <v>29.3583</v>
      </c>
    </row>
    <row r="10" spans="1:11" x14ac:dyDescent="0.3">
      <c r="B10" t="s">
        <v>7</v>
      </c>
      <c r="C10">
        <v>3.44E-2</v>
      </c>
      <c r="D10" s="3">
        <v>0.17019999999999999</v>
      </c>
      <c r="G10" t="str">
        <f t="shared" si="0"/>
        <v>Standard Dev</v>
      </c>
      <c r="H10">
        <v>0.1583</v>
      </c>
    </row>
    <row r="11" spans="1:11" x14ac:dyDescent="0.3">
      <c r="D11" s="3"/>
    </row>
    <row r="12" spans="1:11" x14ac:dyDescent="0.3">
      <c r="A12">
        <v>3</v>
      </c>
      <c r="B12" t="s">
        <v>4</v>
      </c>
      <c r="C12">
        <v>52.933799999999998</v>
      </c>
      <c r="D12" s="3">
        <v>42.872</v>
      </c>
      <c r="F12">
        <f t="shared" si="1"/>
        <v>3</v>
      </c>
      <c r="G12" t="str">
        <f t="shared" si="0"/>
        <v>Mean</v>
      </c>
      <c r="H12">
        <v>5.5839999999999996</v>
      </c>
    </row>
    <row r="13" spans="1:11" x14ac:dyDescent="0.3">
      <c r="B13" t="s">
        <v>5</v>
      </c>
      <c r="C13">
        <v>52.933799999999998</v>
      </c>
      <c r="D13" s="3">
        <v>42.7029</v>
      </c>
      <c r="G13" t="str">
        <f t="shared" si="0"/>
        <v>Median</v>
      </c>
      <c r="H13">
        <v>5.7827000000000002</v>
      </c>
    </row>
    <row r="14" spans="1:11" x14ac:dyDescent="0.3">
      <c r="B14" t="s">
        <v>6</v>
      </c>
      <c r="C14">
        <v>52.933799999999998</v>
      </c>
      <c r="D14" s="3">
        <v>42.7029</v>
      </c>
      <c r="G14" t="str">
        <f t="shared" si="0"/>
        <v>Mode</v>
      </c>
      <c r="H14">
        <v>5.7827000000000002</v>
      </c>
    </row>
    <row r="15" spans="1:11" x14ac:dyDescent="0.3">
      <c r="B15" t="s">
        <v>7</v>
      </c>
      <c r="C15">
        <v>0</v>
      </c>
      <c r="D15" s="3">
        <v>0.28010000000000002</v>
      </c>
      <c r="G15" t="str">
        <f t="shared" si="0"/>
        <v>Standard Dev</v>
      </c>
      <c r="H15">
        <v>0.2215</v>
      </c>
    </row>
    <row r="16" spans="1:11" x14ac:dyDescent="0.3">
      <c r="D16" s="3"/>
    </row>
    <row r="17" spans="1:8" x14ac:dyDescent="0.3">
      <c r="A17">
        <v>4</v>
      </c>
      <c r="B17" t="s">
        <v>4</v>
      </c>
      <c r="C17">
        <v>51.095799999999997</v>
      </c>
      <c r="D17" s="3">
        <v>41.916499999999999</v>
      </c>
      <c r="F17">
        <f t="shared" si="1"/>
        <v>4</v>
      </c>
      <c r="G17" t="str">
        <f t="shared" si="0"/>
        <v>Mean</v>
      </c>
      <c r="H17">
        <v>5.3659999999999997</v>
      </c>
    </row>
    <row r="18" spans="1:8" x14ac:dyDescent="0.3">
      <c r="B18" t="s">
        <v>5</v>
      </c>
      <c r="C18">
        <v>51.154499999999999</v>
      </c>
      <c r="D18" s="3">
        <v>41.813299999999998</v>
      </c>
      <c r="G18" t="str">
        <f t="shared" si="0"/>
        <v>Median</v>
      </c>
      <c r="H18">
        <v>5.3379000000000003</v>
      </c>
    </row>
    <row r="19" spans="1:8" x14ac:dyDescent="0.3">
      <c r="B19" t="s">
        <v>6</v>
      </c>
      <c r="C19">
        <v>51.154499999999999</v>
      </c>
      <c r="D19" s="3">
        <v>41.813299999999998</v>
      </c>
      <c r="G19" t="str">
        <f t="shared" si="0"/>
        <v>Mode</v>
      </c>
      <c r="H19">
        <v>5.3379000000000003</v>
      </c>
    </row>
    <row r="20" spans="1:8" x14ac:dyDescent="0.3">
      <c r="B20" t="s">
        <v>7</v>
      </c>
      <c r="C20">
        <v>0.1507</v>
      </c>
      <c r="D20" s="3">
        <v>0.3105</v>
      </c>
      <c r="G20" t="str">
        <f t="shared" si="0"/>
        <v>Standard Dev</v>
      </c>
      <c r="H20">
        <v>0.1085</v>
      </c>
    </row>
    <row r="22" spans="1:8" x14ac:dyDescent="0.3">
      <c r="A22">
        <v>5</v>
      </c>
      <c r="B22" t="s">
        <v>4</v>
      </c>
      <c r="C22">
        <v>46.267699999999998</v>
      </c>
      <c r="F22">
        <f t="shared" si="1"/>
        <v>5</v>
      </c>
      <c r="G22" t="str">
        <f t="shared" si="0"/>
        <v>Mean</v>
      </c>
      <c r="H22">
        <v>3.5512000000000001</v>
      </c>
    </row>
    <row r="23" spans="1:8" x14ac:dyDescent="0.3">
      <c r="B23" t="s">
        <v>5</v>
      </c>
      <c r="C23">
        <v>46.261499999999998</v>
      </c>
      <c r="G23" t="str">
        <f t="shared" si="0"/>
        <v>Median</v>
      </c>
      <c r="H23">
        <v>3.5586000000000002</v>
      </c>
    </row>
    <row r="24" spans="1:8" x14ac:dyDescent="0.3">
      <c r="B24" t="s">
        <v>6</v>
      </c>
      <c r="C24">
        <v>46.261499999999998</v>
      </c>
      <c r="G24" t="str">
        <f t="shared" si="0"/>
        <v>Mode</v>
      </c>
      <c r="H24">
        <v>3.5586000000000002</v>
      </c>
    </row>
    <row r="25" spans="1:8" x14ac:dyDescent="0.3">
      <c r="B25" t="s">
        <v>7</v>
      </c>
      <c r="C25">
        <v>5.2299999999999999E-2</v>
      </c>
      <c r="G25" t="str">
        <f t="shared" si="0"/>
        <v>Standard Dev</v>
      </c>
      <c r="H25">
        <v>5.7000000000000002E-2</v>
      </c>
    </row>
    <row r="27" spans="1:8" x14ac:dyDescent="0.3">
      <c r="A27">
        <v>6</v>
      </c>
      <c r="B27" t="s">
        <v>4</v>
      </c>
      <c r="C27">
        <v>44.482199999999999</v>
      </c>
      <c r="F27">
        <f t="shared" si="1"/>
        <v>6</v>
      </c>
      <c r="G27" t="str">
        <f t="shared" si="0"/>
        <v>Mean</v>
      </c>
      <c r="H27">
        <v>5.5766</v>
      </c>
    </row>
    <row r="28" spans="1:8" x14ac:dyDescent="0.3">
      <c r="B28" t="s">
        <v>5</v>
      </c>
      <c r="C28">
        <v>44.482199999999999</v>
      </c>
      <c r="G28" t="str">
        <f t="shared" si="0"/>
        <v>Median</v>
      </c>
      <c r="H28">
        <v>5.7827000000000002</v>
      </c>
    </row>
    <row r="29" spans="1:8" x14ac:dyDescent="0.3">
      <c r="B29" t="s">
        <v>6</v>
      </c>
      <c r="C29">
        <v>44.482199999999999</v>
      </c>
      <c r="G29" t="str">
        <f t="shared" si="0"/>
        <v>Mode</v>
      </c>
      <c r="H29">
        <v>5.7827000000000002</v>
      </c>
    </row>
    <row r="30" spans="1:8" x14ac:dyDescent="0.3">
      <c r="B30" t="s">
        <v>7</v>
      </c>
      <c r="C30">
        <v>0</v>
      </c>
      <c r="G30" t="str">
        <f t="shared" si="0"/>
        <v>Standard Dev</v>
      </c>
      <c r="H30">
        <v>0.22220000000000001</v>
      </c>
    </row>
    <row r="32" spans="1:8" ht="15" customHeight="1" x14ac:dyDescent="0.3">
      <c r="A32">
        <v>7</v>
      </c>
      <c r="B32" t="s">
        <v>4</v>
      </c>
      <c r="C32">
        <v>40.9236</v>
      </c>
      <c r="F32">
        <f t="shared" si="1"/>
        <v>7</v>
      </c>
      <c r="G32" t="str">
        <f t="shared" si="0"/>
        <v>Mean</v>
      </c>
      <c r="H32">
        <v>5.2568999999999999</v>
      </c>
    </row>
    <row r="33" spans="1:8" x14ac:dyDescent="0.3">
      <c r="B33" t="s">
        <v>5</v>
      </c>
      <c r="C33">
        <v>40.9236</v>
      </c>
      <c r="G33" t="str">
        <f t="shared" si="0"/>
        <v>Median</v>
      </c>
      <c r="H33">
        <v>5.3379000000000003</v>
      </c>
    </row>
    <row r="34" spans="1:8" x14ac:dyDescent="0.3">
      <c r="B34" t="s">
        <v>6</v>
      </c>
      <c r="C34">
        <v>40.9236</v>
      </c>
      <c r="G34" t="str">
        <f t="shared" si="0"/>
        <v>Mode</v>
      </c>
      <c r="H34">
        <v>5.3379000000000003</v>
      </c>
    </row>
    <row r="35" spans="1:8" x14ac:dyDescent="0.3">
      <c r="B35" t="s">
        <v>7</v>
      </c>
      <c r="C35">
        <v>0</v>
      </c>
      <c r="G35" t="str">
        <f t="shared" si="0"/>
        <v>Standard Dev</v>
      </c>
      <c r="H35">
        <v>0.17180000000000001</v>
      </c>
    </row>
    <row r="37" spans="1:8" x14ac:dyDescent="0.3">
      <c r="A37">
        <v>8</v>
      </c>
      <c r="B37" t="s">
        <v>4</v>
      </c>
      <c r="C37">
        <v>38.975299999999997</v>
      </c>
      <c r="F37">
        <f t="shared" si="1"/>
        <v>8</v>
      </c>
      <c r="G37" t="str">
        <f t="shared" si="0"/>
        <v>Mean</v>
      </c>
      <c r="H37">
        <v>2.6688999999999998</v>
      </c>
    </row>
    <row r="38" spans="1:8" x14ac:dyDescent="0.3">
      <c r="B38" t="s">
        <v>5</v>
      </c>
      <c r="C38">
        <v>39.144399999999997</v>
      </c>
      <c r="G38" t="str">
        <f t="shared" si="0"/>
        <v>Median</v>
      </c>
      <c r="H38">
        <v>2.6688999999999998</v>
      </c>
    </row>
    <row r="39" spans="1:8" x14ac:dyDescent="0.3">
      <c r="B39" t="s">
        <v>6</v>
      </c>
      <c r="C39">
        <v>39.144399999999997</v>
      </c>
      <c r="G39" t="str">
        <f t="shared" si="0"/>
        <v>Mode</v>
      </c>
      <c r="H39">
        <v>2.6688999999999998</v>
      </c>
    </row>
    <row r="40" spans="1:8" x14ac:dyDescent="0.3">
      <c r="B40" t="s">
        <v>7</v>
      </c>
      <c r="C40">
        <v>0.21609999999999999</v>
      </c>
      <c r="G40" t="str">
        <f t="shared" si="0"/>
        <v>Standard Dev</v>
      </c>
      <c r="H40">
        <v>0</v>
      </c>
    </row>
    <row r="42" spans="1:8" x14ac:dyDescent="0.3">
      <c r="A42">
        <v>9</v>
      </c>
      <c r="B42" t="s">
        <v>4</v>
      </c>
      <c r="C42">
        <v>31.450700000000001</v>
      </c>
      <c r="F42" s="15">
        <f t="shared" si="1"/>
        <v>9</v>
      </c>
      <c r="G42" t="str">
        <f t="shared" si="0"/>
        <v>Mean</v>
      </c>
      <c r="H42">
        <v>2.2241</v>
      </c>
    </row>
    <row r="43" spans="1:8" x14ac:dyDescent="0.3">
      <c r="B43" t="s">
        <v>5</v>
      </c>
      <c r="C43">
        <v>31.5824</v>
      </c>
      <c r="G43" t="str">
        <f t="shared" si="0"/>
        <v>Median</v>
      </c>
      <c r="H43">
        <v>2.2241</v>
      </c>
    </row>
    <row r="44" spans="1:8" x14ac:dyDescent="0.3">
      <c r="B44" t="s">
        <v>6</v>
      </c>
      <c r="C44">
        <v>31.5824</v>
      </c>
      <c r="G44" t="str">
        <f t="shared" si="0"/>
        <v>Mode</v>
      </c>
      <c r="H44">
        <v>2.2241</v>
      </c>
    </row>
    <row r="45" spans="1:8" x14ac:dyDescent="0.3">
      <c r="B45" t="s">
        <v>7</v>
      </c>
      <c r="C45">
        <v>0.20330000000000001</v>
      </c>
      <c r="G45" t="str">
        <f t="shared" si="0"/>
        <v>Standard Dev</v>
      </c>
      <c r="H45">
        <v>0</v>
      </c>
    </row>
    <row r="47" spans="1:8" x14ac:dyDescent="0.3">
      <c r="A47">
        <v>10</v>
      </c>
      <c r="B47" t="s">
        <v>4</v>
      </c>
      <c r="C47">
        <v>37.068800000000003</v>
      </c>
      <c r="F47">
        <f t="shared" si="1"/>
        <v>10</v>
      </c>
      <c r="G47" t="str">
        <f t="shared" si="0"/>
        <v>Mean</v>
      </c>
      <c r="H47">
        <v>2.2214</v>
      </c>
    </row>
    <row r="48" spans="1:8" x14ac:dyDescent="0.3">
      <c r="B48" t="s">
        <v>5</v>
      </c>
      <c r="C48">
        <v>36.920200000000001</v>
      </c>
      <c r="G48" t="str">
        <f t="shared" si="0"/>
        <v>Median</v>
      </c>
      <c r="H48">
        <v>2.2241</v>
      </c>
    </row>
    <row r="49" spans="1:10" x14ac:dyDescent="0.3">
      <c r="B49" t="s">
        <v>6</v>
      </c>
      <c r="C49">
        <v>36.920200000000001</v>
      </c>
      <c r="G49" t="str">
        <f t="shared" si="0"/>
        <v>Mode</v>
      </c>
      <c r="H49">
        <v>2.2241</v>
      </c>
    </row>
    <row r="50" spans="1:10" x14ac:dyDescent="0.3">
      <c r="B50" t="s">
        <v>7</v>
      </c>
      <c r="C50">
        <v>0.21</v>
      </c>
      <c r="G50" t="str">
        <f t="shared" si="0"/>
        <v>Standard Dev</v>
      </c>
      <c r="H50">
        <v>3.44E-2</v>
      </c>
    </row>
    <row r="52" spans="1:10" x14ac:dyDescent="0.3">
      <c r="A52">
        <v>11</v>
      </c>
      <c r="B52" t="s">
        <v>4</v>
      </c>
      <c r="C52">
        <v>45.8371</v>
      </c>
      <c r="F52">
        <f t="shared" si="1"/>
        <v>11</v>
      </c>
      <c r="G52" t="str">
        <f t="shared" si="0"/>
        <v>Mean</v>
      </c>
      <c r="H52">
        <v>1.7810999999999999</v>
      </c>
      <c r="J52">
        <v>1.3345</v>
      </c>
    </row>
    <row r="53" spans="1:10" x14ac:dyDescent="0.3">
      <c r="B53" t="s">
        <v>5</v>
      </c>
      <c r="C53">
        <v>45.816699999999997</v>
      </c>
      <c r="G53" t="str">
        <f t="shared" si="0"/>
        <v>Median</v>
      </c>
      <c r="H53">
        <v>1.7793000000000001</v>
      </c>
      <c r="J53">
        <v>1.3345</v>
      </c>
    </row>
    <row r="54" spans="1:10" x14ac:dyDescent="0.3">
      <c r="B54" t="s">
        <v>6</v>
      </c>
      <c r="C54">
        <v>45.816699999999997</v>
      </c>
      <c r="G54" t="str">
        <f t="shared" si="0"/>
        <v>Mode</v>
      </c>
      <c r="H54">
        <v>1.7793000000000001</v>
      </c>
      <c r="J54">
        <v>1.3345</v>
      </c>
    </row>
    <row r="55" spans="1:10" x14ac:dyDescent="0.3">
      <c r="B55" t="s">
        <v>7</v>
      </c>
      <c r="C55">
        <v>9.3299999999999994E-2</v>
      </c>
      <c r="G55" t="str">
        <f t="shared" si="0"/>
        <v>Standard Dev</v>
      </c>
      <c r="H55">
        <v>2.81E-2</v>
      </c>
      <c r="J55">
        <v>0</v>
      </c>
    </row>
    <row r="57" spans="1:10" x14ac:dyDescent="0.3">
      <c r="A57">
        <v>12</v>
      </c>
      <c r="B57" t="s">
        <v>4</v>
      </c>
      <c r="C57">
        <v>43.536499999999997</v>
      </c>
      <c r="F57" s="15">
        <f t="shared" si="1"/>
        <v>12</v>
      </c>
      <c r="G57" t="str">
        <f t="shared" si="0"/>
        <v>Mean</v>
      </c>
      <c r="H57">
        <v>1.3345</v>
      </c>
    </row>
    <row r="58" spans="1:10" x14ac:dyDescent="0.3">
      <c r="B58" t="s">
        <v>5</v>
      </c>
      <c r="C58">
        <v>43.592599999999997</v>
      </c>
      <c r="G58" t="str">
        <f t="shared" si="0"/>
        <v>Median</v>
      </c>
      <c r="H58">
        <v>1.3345</v>
      </c>
    </row>
    <row r="59" spans="1:10" x14ac:dyDescent="0.3">
      <c r="B59" t="s">
        <v>6</v>
      </c>
      <c r="C59">
        <v>43.592599999999997</v>
      </c>
      <c r="G59" t="str">
        <f t="shared" si="0"/>
        <v>Mode</v>
      </c>
      <c r="H59">
        <v>1.3345</v>
      </c>
    </row>
    <row r="60" spans="1:10" x14ac:dyDescent="0.3">
      <c r="B60" t="s">
        <v>7</v>
      </c>
      <c r="C60">
        <v>0.14779999999999999</v>
      </c>
      <c r="G60" t="str">
        <f t="shared" si="0"/>
        <v>Standard Dev</v>
      </c>
      <c r="H60">
        <v>0</v>
      </c>
    </row>
    <row r="62" spans="1:10" x14ac:dyDescent="0.3">
      <c r="A62">
        <v>13</v>
      </c>
      <c r="B62" t="s">
        <v>4</v>
      </c>
      <c r="C62">
        <v>48.040799999999997</v>
      </c>
      <c r="F62">
        <f t="shared" si="1"/>
        <v>13</v>
      </c>
      <c r="G62" t="str">
        <f t="shared" si="0"/>
        <v>Mean</v>
      </c>
    </row>
    <row r="63" spans="1:10" x14ac:dyDescent="0.3">
      <c r="B63" t="s">
        <v>5</v>
      </c>
      <c r="C63">
        <v>48.040799999999997</v>
      </c>
      <c r="G63" t="str">
        <f t="shared" si="0"/>
        <v>Median</v>
      </c>
    </row>
    <row r="64" spans="1:10" x14ac:dyDescent="0.3">
      <c r="B64" t="s">
        <v>6</v>
      </c>
      <c r="C64">
        <v>48.040799999999997</v>
      </c>
      <c r="G64" t="str">
        <f t="shared" si="0"/>
        <v>Mode</v>
      </c>
    </row>
    <row r="65" spans="1:7" x14ac:dyDescent="0.3">
      <c r="B65" t="s">
        <v>7</v>
      </c>
      <c r="C65">
        <v>0</v>
      </c>
      <c r="G65" t="str">
        <f t="shared" si="0"/>
        <v>Standard Dev</v>
      </c>
    </row>
    <row r="67" spans="1:7" x14ac:dyDescent="0.3">
      <c r="A67">
        <v>14</v>
      </c>
      <c r="B67" t="s">
        <v>4</v>
      </c>
      <c r="C67">
        <v>23.5364</v>
      </c>
      <c r="F67">
        <f t="shared" ref="F67:F97" si="2">A67</f>
        <v>14</v>
      </c>
      <c r="G67" t="str">
        <f t="shared" ref="G67:G100" si="3">B67</f>
        <v>Mean</v>
      </c>
    </row>
    <row r="68" spans="1:7" x14ac:dyDescent="0.3">
      <c r="B68" t="s">
        <v>5</v>
      </c>
      <c r="C68">
        <v>23.575600000000001</v>
      </c>
      <c r="G68" t="str">
        <f t="shared" si="3"/>
        <v>Median</v>
      </c>
    </row>
    <row r="69" spans="1:7" x14ac:dyDescent="0.3">
      <c r="B69" t="s">
        <v>6</v>
      </c>
      <c r="C69">
        <v>23.575600000000001</v>
      </c>
      <c r="G69" t="str">
        <f t="shared" si="3"/>
        <v>Mode</v>
      </c>
    </row>
    <row r="70" spans="1:7" x14ac:dyDescent="0.3">
      <c r="B70" t="s">
        <v>7</v>
      </c>
      <c r="C70">
        <v>0.12609999999999999</v>
      </c>
      <c r="G70" t="str">
        <f t="shared" si="3"/>
        <v>Standard Dev</v>
      </c>
    </row>
    <row r="72" spans="1:7" x14ac:dyDescent="0.3">
      <c r="A72">
        <v>15</v>
      </c>
      <c r="B72" t="s">
        <v>4</v>
      </c>
      <c r="C72">
        <v>19.127400000000002</v>
      </c>
      <c r="F72">
        <f t="shared" si="2"/>
        <v>15</v>
      </c>
      <c r="G72" t="str">
        <f t="shared" si="3"/>
        <v>Mean</v>
      </c>
    </row>
    <row r="73" spans="1:7" x14ac:dyDescent="0.3">
      <c r="B73" t="s">
        <v>5</v>
      </c>
      <c r="C73">
        <v>19.127400000000002</v>
      </c>
      <c r="G73" t="str">
        <f t="shared" si="3"/>
        <v>Median</v>
      </c>
    </row>
    <row r="74" spans="1:7" x14ac:dyDescent="0.3">
      <c r="B74" t="s">
        <v>6</v>
      </c>
      <c r="C74">
        <v>19.127400000000002</v>
      </c>
      <c r="G74" t="str">
        <f t="shared" si="3"/>
        <v>Mode</v>
      </c>
    </row>
    <row r="75" spans="1:7" x14ac:dyDescent="0.3">
      <c r="B75" t="s">
        <v>7</v>
      </c>
      <c r="C75">
        <v>0</v>
      </c>
      <c r="G75" t="str">
        <f t="shared" si="3"/>
        <v>Standard Dev</v>
      </c>
    </row>
    <row r="77" spans="1:7" x14ac:dyDescent="0.3">
      <c r="A77">
        <v>16</v>
      </c>
      <c r="B77" t="s">
        <v>4</v>
      </c>
      <c r="C77">
        <v>20.906600000000001</v>
      </c>
      <c r="F77">
        <f t="shared" si="2"/>
        <v>16</v>
      </c>
      <c r="G77" t="str">
        <f t="shared" si="3"/>
        <v>Mean</v>
      </c>
    </row>
    <row r="78" spans="1:7" x14ac:dyDescent="0.3">
      <c r="B78" t="s">
        <v>5</v>
      </c>
      <c r="C78">
        <v>20.906600000000001</v>
      </c>
      <c r="G78" t="str">
        <f t="shared" si="3"/>
        <v>Median</v>
      </c>
    </row>
    <row r="79" spans="1:7" x14ac:dyDescent="0.3">
      <c r="B79" t="s">
        <v>6</v>
      </c>
      <c r="C79">
        <v>20.906600000000001</v>
      </c>
      <c r="G79" t="str">
        <f t="shared" si="3"/>
        <v>Mode</v>
      </c>
    </row>
    <row r="80" spans="1:7" x14ac:dyDescent="0.3">
      <c r="B80" t="s">
        <v>7</v>
      </c>
      <c r="C80">
        <v>0</v>
      </c>
      <c r="G80" t="str">
        <f t="shared" si="3"/>
        <v>Standard Dev</v>
      </c>
    </row>
    <row r="82" spans="1:7" x14ac:dyDescent="0.3">
      <c r="A82">
        <v>17</v>
      </c>
      <c r="B82" t="s">
        <v>4</v>
      </c>
      <c r="C82">
        <v>12.899800000000001</v>
      </c>
      <c r="F82">
        <f t="shared" si="2"/>
        <v>17</v>
      </c>
      <c r="G82" t="str">
        <f t="shared" si="3"/>
        <v>Mean</v>
      </c>
    </row>
    <row r="83" spans="1:7" x14ac:dyDescent="0.3">
      <c r="B83" t="s">
        <v>5</v>
      </c>
      <c r="C83">
        <v>12.899800000000001</v>
      </c>
      <c r="G83" t="str">
        <f t="shared" si="3"/>
        <v>Median</v>
      </c>
    </row>
    <row r="84" spans="1:7" x14ac:dyDescent="0.3">
      <c r="B84" t="s">
        <v>6</v>
      </c>
      <c r="C84">
        <v>12.899800000000001</v>
      </c>
      <c r="G84" t="str">
        <f t="shared" si="3"/>
        <v>Mode</v>
      </c>
    </row>
    <row r="85" spans="1:7" x14ac:dyDescent="0.3">
      <c r="B85" t="s">
        <v>7</v>
      </c>
      <c r="C85">
        <v>0</v>
      </c>
      <c r="G85" t="str">
        <f t="shared" si="3"/>
        <v>Standard Dev</v>
      </c>
    </row>
    <row r="87" spans="1:7" x14ac:dyDescent="0.3">
      <c r="A87">
        <v>18</v>
      </c>
      <c r="B87" t="s">
        <v>4</v>
      </c>
      <c r="C87">
        <v>25.8095</v>
      </c>
      <c r="F87">
        <f t="shared" si="2"/>
        <v>18</v>
      </c>
      <c r="G87" t="str">
        <f t="shared" si="3"/>
        <v>Mean</v>
      </c>
    </row>
    <row r="88" spans="1:7" x14ac:dyDescent="0.3">
      <c r="B88" t="s">
        <v>5</v>
      </c>
      <c r="C88">
        <v>25.799700000000001</v>
      </c>
      <c r="G88" t="str">
        <f t="shared" si="3"/>
        <v>Median</v>
      </c>
    </row>
    <row r="89" spans="1:7" x14ac:dyDescent="0.3">
      <c r="B89" t="s">
        <v>6</v>
      </c>
      <c r="C89">
        <v>25.799700000000001</v>
      </c>
      <c r="G89" t="str">
        <f t="shared" si="3"/>
        <v>Mode</v>
      </c>
    </row>
    <row r="90" spans="1:7" x14ac:dyDescent="0.3">
      <c r="B90" t="s">
        <v>7</v>
      </c>
      <c r="C90">
        <v>6.5299999999999997E-2</v>
      </c>
      <c r="G90" t="str">
        <f t="shared" si="3"/>
        <v>Standard Dev</v>
      </c>
    </row>
    <row r="92" spans="1:7" x14ac:dyDescent="0.3">
      <c r="A92">
        <v>19</v>
      </c>
      <c r="B92" t="s">
        <v>4</v>
      </c>
      <c r="C92">
        <v>8.4515999999999991</v>
      </c>
      <c r="F92">
        <f t="shared" si="2"/>
        <v>19</v>
      </c>
      <c r="G92" t="str">
        <f t="shared" si="3"/>
        <v>Mean</v>
      </c>
    </row>
    <row r="93" spans="1:7" x14ac:dyDescent="0.3">
      <c r="B93" t="s">
        <v>5</v>
      </c>
      <c r="C93">
        <v>8.4515999999999991</v>
      </c>
      <c r="G93" t="str">
        <f t="shared" si="3"/>
        <v>Median</v>
      </c>
    </row>
    <row r="94" spans="1:7" x14ac:dyDescent="0.3">
      <c r="B94" t="s">
        <v>6</v>
      </c>
      <c r="C94">
        <v>8.4515999999999991</v>
      </c>
      <c r="G94" t="str">
        <f t="shared" si="3"/>
        <v>Mode</v>
      </c>
    </row>
    <row r="95" spans="1:7" x14ac:dyDescent="0.3">
      <c r="B95" t="s">
        <v>7</v>
      </c>
      <c r="C95">
        <v>0</v>
      </c>
      <c r="G95" t="str">
        <f t="shared" si="3"/>
        <v>Standard Dev</v>
      </c>
    </row>
    <row r="97" spans="1:7" x14ac:dyDescent="0.3">
      <c r="A97">
        <v>20</v>
      </c>
      <c r="B97" t="s">
        <v>4</v>
      </c>
      <c r="C97" t="s">
        <v>23</v>
      </c>
      <c r="F97">
        <f t="shared" si="2"/>
        <v>20</v>
      </c>
      <c r="G97" t="str">
        <f t="shared" si="3"/>
        <v>Mean</v>
      </c>
    </row>
    <row r="98" spans="1:7" x14ac:dyDescent="0.3">
      <c r="B98" t="s">
        <v>5</v>
      </c>
      <c r="C98" t="s">
        <v>23</v>
      </c>
      <c r="G98" t="str">
        <f t="shared" si="3"/>
        <v>Median</v>
      </c>
    </row>
    <row r="99" spans="1:7" x14ac:dyDescent="0.3">
      <c r="B99" t="s">
        <v>6</v>
      </c>
      <c r="C99" t="s">
        <v>23</v>
      </c>
      <c r="G99" t="str">
        <f t="shared" si="3"/>
        <v>Mode</v>
      </c>
    </row>
    <row r="100" spans="1:7" x14ac:dyDescent="0.3">
      <c r="B100" t="s">
        <v>7</v>
      </c>
      <c r="C100" t="s">
        <v>23</v>
      </c>
      <c r="G100" t="str">
        <f t="shared" si="3"/>
        <v>Standard Dev</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8F719-627C-44EF-B046-AC67330547ED}">
  <dimension ref="A1:E21"/>
  <sheetViews>
    <sheetView workbookViewId="0">
      <selection activeCell="B21" sqref="B21"/>
    </sheetView>
  </sheetViews>
  <sheetFormatPr defaultRowHeight="14.4" x14ac:dyDescent="0.3"/>
  <cols>
    <col min="2" max="2" width="5.5546875" customWidth="1"/>
    <col min="4" max="4" width="4.77734375" customWidth="1"/>
  </cols>
  <sheetData>
    <row r="1" spans="1:5" x14ac:dyDescent="0.3">
      <c r="A1" t="str">
        <f>'Load(N) Stats'!A1</f>
        <v>Flexion</v>
      </c>
      <c r="D1" t="str">
        <f>'Load(N) Stats'!F1</f>
        <v>Extension</v>
      </c>
    </row>
    <row r="2" spans="1:5" x14ac:dyDescent="0.3">
      <c r="A2">
        <v>1</v>
      </c>
      <c r="B2" t="str">
        <f>'Load(N) Stats'!C2</f>
        <v>n/a</v>
      </c>
      <c r="D2">
        <f>A2</f>
        <v>1</v>
      </c>
      <c r="E2" t="str">
        <f>'Load(N) Stats'!H2</f>
        <v>n/a</v>
      </c>
    </row>
    <row r="3" spans="1:5" x14ac:dyDescent="0.3">
      <c r="A3">
        <v>2</v>
      </c>
      <c r="B3">
        <f>'Load(N) Stats'!C7</f>
        <v>54.715800000000002</v>
      </c>
      <c r="D3">
        <f t="shared" ref="D3:D21" si="0">A3</f>
        <v>2</v>
      </c>
      <c r="E3">
        <f>'Load(N) Stats'!H7</f>
        <v>29.3672</v>
      </c>
    </row>
    <row r="4" spans="1:5" x14ac:dyDescent="0.3">
      <c r="A4">
        <v>3</v>
      </c>
      <c r="B4">
        <f>'Load(N) Stats'!C12</f>
        <v>52.933799999999998</v>
      </c>
      <c r="D4">
        <f t="shared" si="0"/>
        <v>3</v>
      </c>
      <c r="E4">
        <f>'Load(N) Stats'!H12</f>
        <v>5.5839999999999996</v>
      </c>
    </row>
    <row r="5" spans="1:5" x14ac:dyDescent="0.3">
      <c r="A5">
        <v>4</v>
      </c>
      <c r="B5">
        <f>'Load(N) Stats'!C17</f>
        <v>51.095799999999997</v>
      </c>
      <c r="D5">
        <f t="shared" si="0"/>
        <v>4</v>
      </c>
      <c r="E5">
        <f>'Load(N) Stats'!H17</f>
        <v>5.3659999999999997</v>
      </c>
    </row>
    <row r="6" spans="1:5" x14ac:dyDescent="0.3">
      <c r="A6">
        <v>5</v>
      </c>
      <c r="B6">
        <f>'Load(N) Stats'!C22</f>
        <v>46.267699999999998</v>
      </c>
      <c r="D6">
        <f t="shared" si="0"/>
        <v>5</v>
      </c>
      <c r="E6">
        <f>'Load(N) Stats'!H22</f>
        <v>3.5512000000000001</v>
      </c>
    </row>
    <row r="7" spans="1:5" x14ac:dyDescent="0.3">
      <c r="A7">
        <v>6</v>
      </c>
      <c r="B7">
        <f>'Load(N) Stats'!C27</f>
        <v>44.482199999999999</v>
      </c>
      <c r="D7">
        <f t="shared" si="0"/>
        <v>6</v>
      </c>
      <c r="E7">
        <f>'Load(N) Stats'!H27</f>
        <v>5.5766</v>
      </c>
    </row>
    <row r="8" spans="1:5" x14ac:dyDescent="0.3">
      <c r="A8">
        <v>7</v>
      </c>
      <c r="B8">
        <f>'Load(N) Stats'!C32</f>
        <v>40.9236</v>
      </c>
      <c r="D8">
        <f t="shared" si="0"/>
        <v>7</v>
      </c>
      <c r="E8">
        <f>'Load(N) Stats'!H32</f>
        <v>5.2568999999999999</v>
      </c>
    </row>
    <row r="9" spans="1:5" x14ac:dyDescent="0.3">
      <c r="A9">
        <v>8</v>
      </c>
      <c r="B9">
        <f>'Load(N) Stats'!C37</f>
        <v>38.975299999999997</v>
      </c>
      <c r="D9">
        <f t="shared" si="0"/>
        <v>8</v>
      </c>
      <c r="E9">
        <f>'Load(N) Stats'!H37</f>
        <v>2.6688999999999998</v>
      </c>
    </row>
    <row r="10" spans="1:5" x14ac:dyDescent="0.3">
      <c r="A10">
        <v>9</v>
      </c>
      <c r="B10">
        <f>'Load(N) Stats'!C42</f>
        <v>31.450700000000001</v>
      </c>
      <c r="D10">
        <f t="shared" si="0"/>
        <v>9</v>
      </c>
      <c r="E10">
        <f>'Load(N) Stats'!H42</f>
        <v>2.2241</v>
      </c>
    </row>
    <row r="11" spans="1:5" x14ac:dyDescent="0.3">
      <c r="A11">
        <v>10</v>
      </c>
      <c r="B11">
        <f>'Load(N) Stats'!C47</f>
        <v>37.068800000000003</v>
      </c>
      <c r="D11">
        <f t="shared" si="0"/>
        <v>10</v>
      </c>
      <c r="E11">
        <f>'Load(N) Stats'!H47</f>
        <v>2.2214</v>
      </c>
    </row>
    <row r="12" spans="1:5" x14ac:dyDescent="0.3">
      <c r="A12">
        <v>11</v>
      </c>
      <c r="B12">
        <f>'Load(N) Stats'!C52</f>
        <v>45.8371</v>
      </c>
      <c r="D12">
        <f t="shared" si="0"/>
        <v>11</v>
      </c>
      <c r="E12">
        <f>'Load(N) Stats'!H52</f>
        <v>1.7810999999999999</v>
      </c>
    </row>
    <row r="13" spans="1:5" x14ac:dyDescent="0.3">
      <c r="A13">
        <v>12</v>
      </c>
      <c r="B13">
        <f>'Load(N) Stats'!C57</f>
        <v>43.536499999999997</v>
      </c>
      <c r="D13">
        <f t="shared" si="0"/>
        <v>12</v>
      </c>
      <c r="E13">
        <f>'Load(N) Stats'!H57</f>
        <v>1.3345</v>
      </c>
    </row>
    <row r="14" spans="1:5" x14ac:dyDescent="0.3">
      <c r="A14">
        <v>13</v>
      </c>
      <c r="B14">
        <f>'Load(N) Stats'!C62</f>
        <v>48.040799999999997</v>
      </c>
      <c r="D14">
        <f t="shared" si="0"/>
        <v>13</v>
      </c>
      <c r="E14">
        <f>'Load(N) Stats'!H62</f>
        <v>0</v>
      </c>
    </row>
    <row r="15" spans="1:5" x14ac:dyDescent="0.3">
      <c r="A15">
        <v>14</v>
      </c>
      <c r="B15">
        <f>'Load(N) Stats'!C67</f>
        <v>23.5364</v>
      </c>
      <c r="D15">
        <f t="shared" si="0"/>
        <v>14</v>
      </c>
      <c r="E15">
        <f>'Load(N) Stats'!H67</f>
        <v>0</v>
      </c>
    </row>
    <row r="16" spans="1:5" x14ac:dyDescent="0.3">
      <c r="A16">
        <v>15</v>
      </c>
      <c r="B16">
        <f>'Load(N) Stats'!C72</f>
        <v>19.127400000000002</v>
      </c>
      <c r="D16">
        <f t="shared" si="0"/>
        <v>15</v>
      </c>
      <c r="E16">
        <f>'Load(N) Stats'!H72</f>
        <v>0</v>
      </c>
    </row>
    <row r="17" spans="1:5" x14ac:dyDescent="0.3">
      <c r="A17">
        <v>16</v>
      </c>
      <c r="B17">
        <f>'Load(N) Stats'!C77</f>
        <v>20.906600000000001</v>
      </c>
      <c r="D17">
        <f t="shared" si="0"/>
        <v>16</v>
      </c>
      <c r="E17">
        <f>'Load(N) Stats'!H77</f>
        <v>0</v>
      </c>
    </row>
    <row r="18" spans="1:5" x14ac:dyDescent="0.3">
      <c r="A18">
        <v>17</v>
      </c>
      <c r="B18">
        <f>'Load(N) Stats'!C82</f>
        <v>12.899800000000001</v>
      </c>
      <c r="D18">
        <f t="shared" si="0"/>
        <v>17</v>
      </c>
      <c r="E18">
        <f>'Load(N) Stats'!H82</f>
        <v>0</v>
      </c>
    </row>
    <row r="19" spans="1:5" x14ac:dyDescent="0.3">
      <c r="A19">
        <v>18</v>
      </c>
      <c r="B19">
        <f>'Load(N) Stats'!C87</f>
        <v>25.8095</v>
      </c>
      <c r="D19">
        <f t="shared" si="0"/>
        <v>18</v>
      </c>
      <c r="E19">
        <f>'Load(N) Stats'!H87</f>
        <v>0</v>
      </c>
    </row>
    <row r="20" spans="1:5" x14ac:dyDescent="0.3">
      <c r="A20">
        <v>19</v>
      </c>
      <c r="B20">
        <f>'Load(N) Stats'!C92</f>
        <v>8.4515999999999991</v>
      </c>
      <c r="D20">
        <f t="shared" si="0"/>
        <v>19</v>
      </c>
      <c r="E20">
        <f>'Load(N) Stats'!H92</f>
        <v>0</v>
      </c>
    </row>
    <row r="21" spans="1:5" x14ac:dyDescent="0.3">
      <c r="A21">
        <v>20</v>
      </c>
      <c r="B21" t="str">
        <f>'Load(N) Stats'!C97</f>
        <v>N/A</v>
      </c>
      <c r="D21">
        <f t="shared" si="0"/>
        <v>20</v>
      </c>
      <c r="E21">
        <f>'Load(N) Stats'!H97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95BC0-ACFE-467D-953D-F1BD4F270329}">
  <dimension ref="A1:G48"/>
  <sheetViews>
    <sheetView workbookViewId="0">
      <selection activeCell="C6" sqref="C6"/>
    </sheetView>
  </sheetViews>
  <sheetFormatPr defaultRowHeight="14.4" x14ac:dyDescent="0.3"/>
  <cols>
    <col min="2" max="2" width="29.33203125" customWidth="1"/>
    <col min="4" max="4" width="2.21875" customWidth="1"/>
    <col min="6" max="6" width="36.77734375" customWidth="1"/>
    <col min="7" max="7" width="15" customWidth="1"/>
  </cols>
  <sheetData>
    <row r="1" spans="1:7" x14ac:dyDescent="0.3">
      <c r="A1" t="s">
        <v>8</v>
      </c>
      <c r="E1" t="s">
        <v>9</v>
      </c>
    </row>
    <row r="2" spans="1:7" x14ac:dyDescent="0.3">
      <c r="A2">
        <v>1</v>
      </c>
      <c r="B2" s="4" t="s">
        <v>22</v>
      </c>
      <c r="C2" t="s">
        <v>23</v>
      </c>
      <c r="E2">
        <f>A2</f>
        <v>1</v>
      </c>
      <c r="F2" s="4" t="s">
        <v>22</v>
      </c>
      <c r="G2" t="s">
        <v>23</v>
      </c>
    </row>
    <row r="3" spans="1:7" ht="28.8" x14ac:dyDescent="0.3">
      <c r="B3" s="4" t="s">
        <v>24</v>
      </c>
      <c r="C3" t="s">
        <v>23</v>
      </c>
      <c r="F3" s="4" t="s">
        <v>24</v>
      </c>
      <c r="G3" t="s">
        <v>23</v>
      </c>
    </row>
    <row r="5" spans="1:7" x14ac:dyDescent="0.3">
      <c r="A5">
        <v>2</v>
      </c>
      <c r="B5" s="4" t="s">
        <v>22</v>
      </c>
      <c r="C5">
        <v>174.339</v>
      </c>
      <c r="E5">
        <f t="shared" ref="E5:E35" si="0">A5</f>
        <v>2</v>
      </c>
      <c r="F5" s="4" t="s">
        <v>22</v>
      </c>
      <c r="G5" s="16" t="s">
        <v>25</v>
      </c>
    </row>
    <row r="6" spans="1:7" ht="28.8" x14ac:dyDescent="0.3">
      <c r="B6" s="4" t="s">
        <v>24</v>
      </c>
      <c r="C6">
        <v>77.036000000000001</v>
      </c>
      <c r="F6" s="4" t="s">
        <v>24</v>
      </c>
      <c r="G6" s="16"/>
    </row>
    <row r="8" spans="1:7" x14ac:dyDescent="0.3">
      <c r="A8">
        <v>3</v>
      </c>
      <c r="B8" s="4" t="s">
        <v>22</v>
      </c>
      <c r="C8">
        <v>170.607</v>
      </c>
      <c r="E8">
        <f t="shared" si="0"/>
        <v>3</v>
      </c>
      <c r="F8" s="4" t="s">
        <v>22</v>
      </c>
      <c r="G8">
        <v>42.534999999999997</v>
      </c>
    </row>
    <row r="9" spans="1:7" ht="28.8" x14ac:dyDescent="0.3">
      <c r="B9" s="4" t="s">
        <v>24</v>
      </c>
      <c r="C9">
        <v>76.174999999999997</v>
      </c>
      <c r="F9" s="4" t="s">
        <v>24</v>
      </c>
      <c r="G9">
        <v>81.626999999999995</v>
      </c>
    </row>
    <row r="11" spans="1:7" x14ac:dyDescent="0.3">
      <c r="A11">
        <v>4</v>
      </c>
      <c r="B11" s="4" t="s">
        <v>22</v>
      </c>
      <c r="C11">
        <v>166.214</v>
      </c>
      <c r="E11">
        <f t="shared" si="0"/>
        <v>4</v>
      </c>
      <c r="F11" s="4" t="s">
        <v>22</v>
      </c>
      <c r="G11">
        <v>42.85</v>
      </c>
    </row>
    <row r="12" spans="1:7" ht="28.8" x14ac:dyDescent="0.3">
      <c r="B12" s="4" t="s">
        <v>24</v>
      </c>
      <c r="C12">
        <v>76.558999999999997</v>
      </c>
      <c r="F12" s="4" t="s">
        <v>24</v>
      </c>
      <c r="G12">
        <v>80.867999999999995</v>
      </c>
    </row>
    <row r="14" spans="1:7" x14ac:dyDescent="0.3">
      <c r="A14">
        <v>5</v>
      </c>
      <c r="B14" s="4" t="s">
        <v>22</v>
      </c>
      <c r="C14">
        <v>163.22800000000001</v>
      </c>
      <c r="E14">
        <f t="shared" si="0"/>
        <v>5</v>
      </c>
      <c r="F14" s="4" t="s">
        <v>22</v>
      </c>
      <c r="G14">
        <v>48.731000000000002</v>
      </c>
    </row>
    <row r="15" spans="1:7" ht="28.8" x14ac:dyDescent="0.3">
      <c r="B15" s="4" t="s">
        <v>24</v>
      </c>
      <c r="C15">
        <v>77.52</v>
      </c>
      <c r="F15" s="4" t="s">
        <v>24</v>
      </c>
      <c r="G15">
        <v>78.405000000000001</v>
      </c>
    </row>
    <row r="17" spans="1:7" x14ac:dyDescent="0.3">
      <c r="A17">
        <v>6</v>
      </c>
      <c r="B17" s="4" t="s">
        <v>22</v>
      </c>
      <c r="C17">
        <v>159.59800000000001</v>
      </c>
      <c r="E17">
        <f t="shared" si="0"/>
        <v>6</v>
      </c>
      <c r="F17" s="4" t="s">
        <v>22</v>
      </c>
      <c r="G17">
        <v>59.158000000000001</v>
      </c>
    </row>
    <row r="18" spans="1:7" ht="28.8" x14ac:dyDescent="0.3">
      <c r="B18" s="4" t="s">
        <v>24</v>
      </c>
      <c r="C18">
        <v>77.704999999999998</v>
      </c>
      <c r="F18" s="4" t="s">
        <v>24</v>
      </c>
      <c r="G18">
        <v>79.307000000000002</v>
      </c>
    </row>
    <row r="20" spans="1:7" x14ac:dyDescent="0.3">
      <c r="A20">
        <v>7</v>
      </c>
      <c r="B20" s="4" t="s">
        <v>22</v>
      </c>
      <c r="C20">
        <v>159.345</v>
      </c>
      <c r="E20">
        <f t="shared" si="0"/>
        <v>7</v>
      </c>
      <c r="F20" s="4" t="s">
        <v>22</v>
      </c>
      <c r="G20">
        <v>59.247999999999998</v>
      </c>
    </row>
    <row r="21" spans="1:7" ht="28.8" x14ac:dyDescent="0.3">
      <c r="B21" s="4" t="s">
        <v>24</v>
      </c>
      <c r="C21">
        <v>77.790999999999997</v>
      </c>
      <c r="F21" s="4" t="s">
        <v>24</v>
      </c>
      <c r="G21">
        <v>78.706000000000003</v>
      </c>
    </row>
    <row r="23" spans="1:7" x14ac:dyDescent="0.3">
      <c r="A23">
        <v>8</v>
      </c>
      <c r="B23" s="4" t="s">
        <v>22</v>
      </c>
      <c r="C23">
        <v>159.27799999999999</v>
      </c>
      <c r="E23">
        <f t="shared" si="0"/>
        <v>8</v>
      </c>
      <c r="F23" s="4" t="s">
        <v>22</v>
      </c>
      <c r="G23">
        <v>63.728000000000002</v>
      </c>
    </row>
    <row r="24" spans="1:7" ht="28.8" x14ac:dyDescent="0.3">
      <c r="B24" s="4" t="s">
        <v>24</v>
      </c>
      <c r="C24">
        <v>78.212000000000003</v>
      </c>
      <c r="F24" s="4" t="s">
        <v>24</v>
      </c>
      <c r="G24">
        <v>83.435000000000002</v>
      </c>
    </row>
    <row r="26" spans="1:7" x14ac:dyDescent="0.3">
      <c r="A26">
        <v>9</v>
      </c>
      <c r="B26" s="4" t="s">
        <v>22</v>
      </c>
      <c r="C26">
        <v>154.465</v>
      </c>
      <c r="E26">
        <f t="shared" si="0"/>
        <v>9</v>
      </c>
      <c r="F26" s="4" t="s">
        <v>22</v>
      </c>
      <c r="G26">
        <v>66.52</v>
      </c>
    </row>
    <row r="27" spans="1:7" ht="28.8" x14ac:dyDescent="0.3">
      <c r="B27" s="4" t="s">
        <v>24</v>
      </c>
      <c r="C27">
        <v>78.281999999999996</v>
      </c>
      <c r="F27" s="4" t="s">
        <v>24</v>
      </c>
      <c r="G27">
        <v>82.507000000000005</v>
      </c>
    </row>
    <row r="29" spans="1:7" x14ac:dyDescent="0.3">
      <c r="A29">
        <v>10</v>
      </c>
      <c r="B29" s="4" t="s">
        <v>22</v>
      </c>
      <c r="C29">
        <v>158.32400000000001</v>
      </c>
      <c r="E29">
        <f t="shared" si="0"/>
        <v>10</v>
      </c>
      <c r="F29" s="4" t="s">
        <v>22</v>
      </c>
      <c r="G29">
        <v>76.915000000000006</v>
      </c>
    </row>
    <row r="30" spans="1:7" ht="28.8" x14ac:dyDescent="0.3">
      <c r="B30" s="4" t="s">
        <v>24</v>
      </c>
      <c r="C30">
        <v>77.834999999999994</v>
      </c>
      <c r="F30" s="4" t="s">
        <v>24</v>
      </c>
      <c r="G30">
        <v>80.596999999999994</v>
      </c>
    </row>
    <row r="32" spans="1:7" x14ac:dyDescent="0.3">
      <c r="A32">
        <v>11</v>
      </c>
      <c r="B32" s="4" t="s">
        <v>22</v>
      </c>
      <c r="C32">
        <v>159.505</v>
      </c>
      <c r="E32">
        <f t="shared" si="0"/>
        <v>11</v>
      </c>
      <c r="F32" s="4" t="s">
        <v>22</v>
      </c>
      <c r="G32">
        <v>78.213999999999999</v>
      </c>
    </row>
    <row r="33" spans="1:7" ht="28.8" x14ac:dyDescent="0.3">
      <c r="B33" s="4" t="s">
        <v>24</v>
      </c>
      <c r="C33">
        <v>77.825000000000003</v>
      </c>
      <c r="F33" s="4" t="s">
        <v>24</v>
      </c>
      <c r="G33">
        <v>84.298000000000002</v>
      </c>
    </row>
    <row r="35" spans="1:7" x14ac:dyDescent="0.3">
      <c r="A35">
        <v>12</v>
      </c>
      <c r="B35" s="4" t="s">
        <v>22</v>
      </c>
      <c r="C35">
        <v>158.82400000000001</v>
      </c>
      <c r="E35">
        <f t="shared" si="0"/>
        <v>12</v>
      </c>
      <c r="F35" s="4" t="s">
        <v>22</v>
      </c>
      <c r="G35" t="s">
        <v>23</v>
      </c>
    </row>
    <row r="36" spans="1:7" ht="28.8" x14ac:dyDescent="0.3">
      <c r="B36" s="4" t="s">
        <v>24</v>
      </c>
      <c r="C36">
        <v>77.778000000000006</v>
      </c>
      <c r="F36" s="4" t="s">
        <v>24</v>
      </c>
      <c r="G36" t="s">
        <v>23</v>
      </c>
    </row>
    <row r="38" spans="1:7" x14ac:dyDescent="0.3">
      <c r="A38">
        <v>13</v>
      </c>
      <c r="B38" s="4" t="s">
        <v>22</v>
      </c>
      <c r="C38">
        <v>161.75700000000001</v>
      </c>
    </row>
    <row r="39" spans="1:7" ht="28.8" x14ac:dyDescent="0.3">
      <c r="B39" s="4" t="s">
        <v>24</v>
      </c>
      <c r="C39">
        <v>77.218999999999994</v>
      </c>
    </row>
    <row r="41" spans="1:7" x14ac:dyDescent="0.3">
      <c r="A41">
        <v>14</v>
      </c>
      <c r="B41" s="4" t="s">
        <v>22</v>
      </c>
      <c r="C41">
        <v>149.74100000000001</v>
      </c>
    </row>
    <row r="42" spans="1:7" ht="28.8" x14ac:dyDescent="0.3">
      <c r="B42" s="4" t="s">
        <v>24</v>
      </c>
      <c r="C42">
        <v>79.066999999999993</v>
      </c>
    </row>
    <row r="44" spans="1:7" x14ac:dyDescent="0.3">
      <c r="A44">
        <v>15</v>
      </c>
      <c r="B44" s="4" t="s">
        <v>22</v>
      </c>
      <c r="C44">
        <v>145.29499999999999</v>
      </c>
    </row>
    <row r="45" spans="1:7" ht="28.8" x14ac:dyDescent="0.3">
      <c r="B45" s="4" t="s">
        <v>24</v>
      </c>
      <c r="C45">
        <v>78.77</v>
      </c>
    </row>
    <row r="47" spans="1:7" x14ac:dyDescent="0.3">
      <c r="A47">
        <v>16</v>
      </c>
      <c r="B47" s="4" t="s">
        <v>22</v>
      </c>
      <c r="C47">
        <v>144.99600000000001</v>
      </c>
    </row>
    <row r="48" spans="1:7" ht="28.8" x14ac:dyDescent="0.3">
      <c r="B48" s="4" t="s">
        <v>24</v>
      </c>
      <c r="C48">
        <v>78.962999999999994</v>
      </c>
    </row>
  </sheetData>
  <mergeCells count="1">
    <mergeCell ref="G5: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5A95-39F1-4D9B-96F7-533759FC0732}">
  <dimension ref="A1:K78"/>
  <sheetViews>
    <sheetView workbookViewId="0">
      <selection activeCell="D7" sqref="D7"/>
    </sheetView>
  </sheetViews>
  <sheetFormatPr defaultRowHeight="14.4" x14ac:dyDescent="0.3"/>
  <cols>
    <col min="2" max="2" width="29.33203125" customWidth="1"/>
    <col min="5" max="5" width="4.21875" style="13" bestFit="1" customWidth="1"/>
    <col min="6" max="6" width="3" customWidth="1"/>
    <col min="8" max="8" width="36.77734375" customWidth="1"/>
    <col min="9" max="9" width="15" customWidth="1"/>
    <col min="10" max="10" width="8.88671875" style="1"/>
    <col min="11" max="11" width="3.6640625" style="13" customWidth="1"/>
  </cols>
  <sheetData>
    <row r="1" spans="1:11" x14ac:dyDescent="0.3">
      <c r="A1" t="s">
        <v>8</v>
      </c>
      <c r="G1" t="s">
        <v>9</v>
      </c>
    </row>
    <row r="2" spans="1:11" x14ac:dyDescent="0.3">
      <c r="A2">
        <v>1</v>
      </c>
      <c r="B2" s="4" t="s">
        <v>22</v>
      </c>
      <c r="C2" t="s">
        <v>23</v>
      </c>
      <c r="G2">
        <f>A2</f>
        <v>1</v>
      </c>
      <c r="H2" s="4" t="s">
        <v>22</v>
      </c>
      <c r="I2" t="s">
        <v>23</v>
      </c>
    </row>
    <row r="3" spans="1:11" x14ac:dyDescent="0.3">
      <c r="B3" s="4"/>
      <c r="C3" t="s">
        <v>23</v>
      </c>
      <c r="H3" s="4"/>
      <c r="I3" t="s">
        <v>23</v>
      </c>
    </row>
    <row r="5" spans="1:11" x14ac:dyDescent="0.3">
      <c r="A5">
        <v>2</v>
      </c>
      <c r="B5" s="14" t="s">
        <v>22</v>
      </c>
      <c r="C5" s="13">
        <v>174.339</v>
      </c>
      <c r="D5" s="13">
        <f>180-C5</f>
        <v>5.6610000000000014</v>
      </c>
      <c r="E5" s="13" t="s">
        <v>28</v>
      </c>
      <c r="G5" s="1">
        <f t="shared" ref="G5:G55" si="0">A5</f>
        <v>2</v>
      </c>
      <c r="H5" s="12" t="s">
        <v>22</v>
      </c>
      <c r="I5" s="16" t="s">
        <v>25</v>
      </c>
    </row>
    <row r="6" spans="1:11" x14ac:dyDescent="0.3">
      <c r="B6" s="12" t="s">
        <v>29</v>
      </c>
      <c r="C6" s="13"/>
      <c r="D6" s="1">
        <v>6</v>
      </c>
      <c r="E6" s="13" t="s">
        <v>28</v>
      </c>
      <c r="G6" s="1"/>
      <c r="H6" s="12"/>
      <c r="I6" s="16"/>
    </row>
    <row r="7" spans="1:11" ht="57.6" x14ac:dyDescent="0.3">
      <c r="B7" s="4" t="s">
        <v>26</v>
      </c>
      <c r="D7" s="1">
        <v>0.06</v>
      </c>
      <c r="E7" s="13" t="s">
        <v>28</v>
      </c>
      <c r="H7" s="4" t="s">
        <v>26</v>
      </c>
      <c r="I7" s="16"/>
    </row>
    <row r="8" spans="1:11" x14ac:dyDescent="0.3">
      <c r="B8" s="4" t="s">
        <v>27</v>
      </c>
      <c r="D8" s="1">
        <v>231.2</v>
      </c>
      <c r="E8" s="13" t="s">
        <v>14</v>
      </c>
      <c r="H8" s="4" t="s">
        <v>27</v>
      </c>
      <c r="I8" s="11"/>
    </row>
    <row r="9" spans="1:11" x14ac:dyDescent="0.3">
      <c r="D9" s="1"/>
    </row>
    <row r="10" spans="1:11" x14ac:dyDescent="0.3">
      <c r="A10" s="1">
        <v>3</v>
      </c>
      <c r="B10" s="12" t="s">
        <v>22</v>
      </c>
      <c r="C10" s="13">
        <v>170.607</v>
      </c>
      <c r="D10" s="13">
        <f t="shared" ref="D10:D75" si="1">180-C10</f>
        <v>9.3930000000000007</v>
      </c>
      <c r="F10" s="1"/>
      <c r="G10" s="1">
        <f t="shared" si="0"/>
        <v>3</v>
      </c>
      <c r="H10" s="12" t="s">
        <v>22</v>
      </c>
      <c r="I10" s="13">
        <v>42.534999999999997</v>
      </c>
      <c r="J10" s="13">
        <f>180-I10</f>
        <v>137.465</v>
      </c>
      <c r="K10" s="13" t="s">
        <v>28</v>
      </c>
    </row>
    <row r="11" spans="1:11" x14ac:dyDescent="0.3">
      <c r="A11" s="1"/>
      <c r="B11" s="12" t="s">
        <v>29</v>
      </c>
      <c r="C11" s="13"/>
      <c r="D11" s="1">
        <v>9</v>
      </c>
      <c r="E11" s="13" t="s">
        <v>28</v>
      </c>
      <c r="F11" s="1"/>
      <c r="G11" s="1"/>
      <c r="H11" s="12" t="s">
        <v>29</v>
      </c>
      <c r="I11" s="13"/>
      <c r="J11" s="1">
        <v>137</v>
      </c>
      <c r="K11" s="13" t="s">
        <v>28</v>
      </c>
    </row>
    <row r="12" spans="1:11" ht="57.6" x14ac:dyDescent="0.3">
      <c r="B12" s="4" t="s">
        <v>26</v>
      </c>
      <c r="D12" s="1">
        <v>0.11</v>
      </c>
      <c r="E12" s="13" t="s">
        <v>28</v>
      </c>
      <c r="H12" s="4" t="s">
        <v>26</v>
      </c>
      <c r="J12" s="1">
        <v>3.12</v>
      </c>
      <c r="K12" s="13" t="s">
        <v>28</v>
      </c>
    </row>
    <row r="13" spans="1:11" x14ac:dyDescent="0.3">
      <c r="B13" s="4" t="s">
        <v>27</v>
      </c>
      <c r="D13" s="1">
        <v>229.86</v>
      </c>
      <c r="E13" s="13" t="s">
        <v>14</v>
      </c>
      <c r="H13" s="4" t="s">
        <v>27</v>
      </c>
      <c r="J13" s="1">
        <v>228.18</v>
      </c>
      <c r="K13" s="13" t="s">
        <v>14</v>
      </c>
    </row>
    <row r="14" spans="1:11" x14ac:dyDescent="0.3">
      <c r="D14" s="1"/>
    </row>
    <row r="15" spans="1:11" x14ac:dyDescent="0.3">
      <c r="A15" s="1">
        <v>4</v>
      </c>
      <c r="B15" s="12" t="s">
        <v>22</v>
      </c>
      <c r="C15" s="13">
        <v>166.214</v>
      </c>
      <c r="D15" s="1">
        <f t="shared" si="1"/>
        <v>13.786000000000001</v>
      </c>
      <c r="F15" s="1"/>
      <c r="G15" s="1">
        <f t="shared" si="0"/>
        <v>4</v>
      </c>
      <c r="H15" s="12" t="s">
        <v>22</v>
      </c>
      <c r="I15" s="13">
        <v>42.85</v>
      </c>
      <c r="J15" s="13">
        <f>180-I15</f>
        <v>137.15</v>
      </c>
      <c r="K15" s="13" t="s">
        <v>28</v>
      </c>
    </row>
    <row r="16" spans="1:11" x14ac:dyDescent="0.3">
      <c r="A16" s="1"/>
      <c r="B16" s="12" t="s">
        <v>29</v>
      </c>
      <c r="C16" s="13"/>
      <c r="D16" s="1">
        <v>14</v>
      </c>
      <c r="E16" s="13" t="s">
        <v>28</v>
      </c>
      <c r="F16" s="1"/>
      <c r="G16" s="1"/>
      <c r="H16" s="12" t="s">
        <v>29</v>
      </c>
      <c r="I16" s="13"/>
      <c r="J16" s="1">
        <v>137</v>
      </c>
      <c r="K16" s="13" t="s">
        <v>28</v>
      </c>
    </row>
    <row r="17" spans="1:11" ht="57.6" x14ac:dyDescent="0.3">
      <c r="B17" s="4" t="s">
        <v>26</v>
      </c>
      <c r="D17" s="1">
        <v>0.41</v>
      </c>
      <c r="E17" s="13" t="s">
        <v>28</v>
      </c>
      <c r="H17" s="4" t="s">
        <v>26</v>
      </c>
      <c r="J17" s="1">
        <v>3.12</v>
      </c>
      <c r="K17" s="13" t="s">
        <v>28</v>
      </c>
    </row>
    <row r="18" spans="1:11" x14ac:dyDescent="0.3">
      <c r="B18" s="4" t="s">
        <v>27</v>
      </c>
      <c r="D18" s="1">
        <v>229.6</v>
      </c>
      <c r="E18" s="13" t="s">
        <v>14</v>
      </c>
      <c r="H18" s="4" t="s">
        <v>27</v>
      </c>
      <c r="J18" s="1">
        <v>228.18</v>
      </c>
      <c r="K18" s="13" t="s">
        <v>14</v>
      </c>
    </row>
    <row r="19" spans="1:11" x14ac:dyDescent="0.3">
      <c r="D19" s="1"/>
    </row>
    <row r="20" spans="1:11" x14ac:dyDescent="0.3">
      <c r="A20" s="1">
        <v>5</v>
      </c>
      <c r="B20" s="12" t="s">
        <v>22</v>
      </c>
      <c r="C20" s="13">
        <v>163.22800000000001</v>
      </c>
      <c r="D20" s="1">
        <f t="shared" si="1"/>
        <v>16.771999999999991</v>
      </c>
      <c r="F20" s="1"/>
      <c r="G20" s="1">
        <f t="shared" si="0"/>
        <v>5</v>
      </c>
      <c r="H20" s="12" t="s">
        <v>22</v>
      </c>
      <c r="I20" s="13">
        <v>48.731000000000002</v>
      </c>
      <c r="J20" s="13">
        <f>180-I20</f>
        <v>131.26900000000001</v>
      </c>
      <c r="K20" s="13" t="s">
        <v>28</v>
      </c>
    </row>
    <row r="21" spans="1:11" x14ac:dyDescent="0.3">
      <c r="A21" s="1"/>
      <c r="B21" s="12" t="s">
        <v>29</v>
      </c>
      <c r="C21" s="13"/>
      <c r="D21" s="1">
        <v>17</v>
      </c>
      <c r="E21" s="13" t="s">
        <v>28</v>
      </c>
      <c r="F21" s="1"/>
      <c r="G21" s="1"/>
      <c r="H21" s="12" t="s">
        <v>29</v>
      </c>
      <c r="I21" s="13"/>
      <c r="J21" s="1">
        <v>131</v>
      </c>
      <c r="K21" s="13" t="s">
        <v>28</v>
      </c>
    </row>
    <row r="22" spans="1:11" ht="57.6" x14ac:dyDescent="0.3">
      <c r="B22" s="4" t="s">
        <v>26</v>
      </c>
      <c r="D22" s="1">
        <v>0.59</v>
      </c>
      <c r="E22" s="13" t="s">
        <v>28</v>
      </c>
      <c r="H22" s="4" t="s">
        <v>26</v>
      </c>
      <c r="J22" s="1">
        <v>2.81</v>
      </c>
      <c r="K22" s="13" t="s">
        <v>28</v>
      </c>
    </row>
    <row r="23" spans="1:11" x14ac:dyDescent="0.3">
      <c r="B23" s="4" t="s">
        <v>27</v>
      </c>
      <c r="D23" s="1">
        <v>229.41</v>
      </c>
      <c r="E23" s="13" t="s">
        <v>14</v>
      </c>
      <c r="H23" s="4" t="s">
        <v>27</v>
      </c>
      <c r="J23" s="1">
        <v>227.82</v>
      </c>
      <c r="K23" s="13" t="s">
        <v>14</v>
      </c>
    </row>
    <row r="24" spans="1:11" x14ac:dyDescent="0.3">
      <c r="D24" s="1"/>
    </row>
    <row r="25" spans="1:11" x14ac:dyDescent="0.3">
      <c r="A25" s="1">
        <v>6</v>
      </c>
      <c r="B25" s="14" t="s">
        <v>22</v>
      </c>
      <c r="C25" s="13">
        <v>159.59800000000001</v>
      </c>
      <c r="D25" s="13">
        <f t="shared" si="1"/>
        <v>20.401999999999987</v>
      </c>
      <c r="F25" s="1"/>
      <c r="G25" s="1">
        <f t="shared" si="0"/>
        <v>6</v>
      </c>
      <c r="H25" s="14" t="s">
        <v>22</v>
      </c>
      <c r="I25" s="13">
        <v>59.158000000000001</v>
      </c>
      <c r="J25" s="13">
        <f>180-I25</f>
        <v>120.842</v>
      </c>
      <c r="K25" s="13" t="s">
        <v>28</v>
      </c>
    </row>
    <row r="26" spans="1:11" x14ac:dyDescent="0.3">
      <c r="A26" s="1"/>
      <c r="B26" s="12" t="s">
        <v>29</v>
      </c>
      <c r="C26" s="13"/>
      <c r="D26" s="1">
        <v>20</v>
      </c>
      <c r="E26" s="13" t="s">
        <v>28</v>
      </c>
      <c r="F26" s="1"/>
      <c r="G26" s="1"/>
      <c r="H26" s="12" t="s">
        <v>29</v>
      </c>
      <c r="I26" s="13"/>
      <c r="J26" s="1">
        <v>121</v>
      </c>
      <c r="K26" s="13" t="s">
        <v>28</v>
      </c>
    </row>
    <row r="27" spans="1:11" ht="57.6" x14ac:dyDescent="0.3">
      <c r="B27" s="4" t="s">
        <v>26</v>
      </c>
      <c r="D27" s="1">
        <v>0.77</v>
      </c>
      <c r="E27" s="13" t="s">
        <v>28</v>
      </c>
      <c r="H27" s="4" t="s">
        <v>26</v>
      </c>
      <c r="J27" s="1">
        <v>2.31</v>
      </c>
      <c r="K27" s="13" t="s">
        <v>28</v>
      </c>
    </row>
    <row r="28" spans="1:11" x14ac:dyDescent="0.3">
      <c r="B28" s="4" t="s">
        <v>27</v>
      </c>
      <c r="D28" s="1">
        <v>229.24</v>
      </c>
      <c r="E28" s="13" t="s">
        <v>14</v>
      </c>
      <c r="H28" s="4" t="s">
        <v>27</v>
      </c>
      <c r="J28" s="1">
        <v>227.25</v>
      </c>
      <c r="K28" s="13" t="s">
        <v>14</v>
      </c>
    </row>
    <row r="29" spans="1:11" x14ac:dyDescent="0.3">
      <c r="D29" s="1"/>
    </row>
    <row r="30" spans="1:11" x14ac:dyDescent="0.3">
      <c r="A30" s="1">
        <v>7</v>
      </c>
      <c r="B30" s="14" t="s">
        <v>22</v>
      </c>
      <c r="C30" s="13">
        <v>159.345</v>
      </c>
      <c r="D30" s="13">
        <f t="shared" si="1"/>
        <v>20.655000000000001</v>
      </c>
      <c r="F30" s="1"/>
      <c r="G30" s="1">
        <f t="shared" si="0"/>
        <v>7</v>
      </c>
      <c r="H30" s="14" t="s">
        <v>22</v>
      </c>
      <c r="I30" s="13">
        <v>59.247999999999998</v>
      </c>
      <c r="J30" s="13">
        <f>180-I30</f>
        <v>120.75200000000001</v>
      </c>
      <c r="K30" s="13" t="s">
        <v>28</v>
      </c>
    </row>
    <row r="31" spans="1:11" x14ac:dyDescent="0.3">
      <c r="A31" s="1"/>
      <c r="B31" s="12" t="s">
        <v>29</v>
      </c>
      <c r="C31" s="13"/>
      <c r="D31" s="1">
        <v>21</v>
      </c>
      <c r="E31" s="13" t="s">
        <v>28</v>
      </c>
      <c r="F31" s="1"/>
      <c r="G31" s="1"/>
      <c r="H31" s="12" t="s">
        <v>29</v>
      </c>
      <c r="I31" s="13"/>
      <c r="J31" s="1">
        <v>121</v>
      </c>
      <c r="K31" s="13" t="s">
        <v>28</v>
      </c>
    </row>
    <row r="32" spans="1:11" ht="57.6" x14ac:dyDescent="0.3">
      <c r="B32" s="4" t="s">
        <v>26</v>
      </c>
      <c r="D32" s="1">
        <v>0.81</v>
      </c>
      <c r="E32" s="13" t="s">
        <v>28</v>
      </c>
      <c r="H32" s="4" t="s">
        <v>26</v>
      </c>
      <c r="J32" s="1">
        <v>2.31</v>
      </c>
      <c r="K32" s="13" t="s">
        <v>28</v>
      </c>
    </row>
    <row r="33" spans="1:11" x14ac:dyDescent="0.3">
      <c r="B33" s="4" t="s">
        <v>27</v>
      </c>
      <c r="D33" s="1">
        <v>229.09</v>
      </c>
      <c r="E33" s="13" t="s">
        <v>14</v>
      </c>
      <c r="H33" s="4" t="s">
        <v>27</v>
      </c>
      <c r="J33" s="1">
        <v>227.25</v>
      </c>
      <c r="K33" s="13" t="s">
        <v>14</v>
      </c>
    </row>
    <row r="34" spans="1:11" x14ac:dyDescent="0.3">
      <c r="D34" s="1"/>
    </row>
    <row r="35" spans="1:11" x14ac:dyDescent="0.3">
      <c r="A35" s="1">
        <v>8</v>
      </c>
      <c r="B35" s="12" t="s">
        <v>22</v>
      </c>
      <c r="C35" s="13">
        <v>159.27799999999999</v>
      </c>
      <c r="D35" s="13">
        <f t="shared" si="1"/>
        <v>20.722000000000008</v>
      </c>
      <c r="E35" s="13" t="s">
        <v>28</v>
      </c>
      <c r="F35" s="1"/>
      <c r="G35" s="1">
        <f t="shared" si="0"/>
        <v>8</v>
      </c>
      <c r="H35" s="12" t="s">
        <v>22</v>
      </c>
      <c r="I35" s="13">
        <v>63.728000000000002</v>
      </c>
      <c r="J35" s="13">
        <f>180-I35</f>
        <v>116.27199999999999</v>
      </c>
      <c r="K35" s="13" t="s">
        <v>28</v>
      </c>
    </row>
    <row r="36" spans="1:11" x14ac:dyDescent="0.3">
      <c r="A36" s="1"/>
      <c r="B36" s="12" t="s">
        <v>29</v>
      </c>
      <c r="C36" s="13"/>
      <c r="D36" s="1">
        <v>21</v>
      </c>
      <c r="E36" s="13" t="s">
        <v>28</v>
      </c>
      <c r="F36" s="1"/>
      <c r="G36" s="1"/>
      <c r="H36" s="12" t="s">
        <v>29</v>
      </c>
      <c r="I36" s="13"/>
      <c r="J36" s="1">
        <v>117</v>
      </c>
      <c r="K36" s="13" t="s">
        <v>28</v>
      </c>
    </row>
    <row r="37" spans="1:11" ht="57.6" x14ac:dyDescent="0.3">
      <c r="B37" s="4" t="s">
        <v>26</v>
      </c>
      <c r="D37" s="1">
        <v>0.81</v>
      </c>
      <c r="E37" s="13" t="s">
        <v>28</v>
      </c>
      <c r="H37" s="4" t="s">
        <v>26</v>
      </c>
      <c r="J37" s="1">
        <v>2.11</v>
      </c>
      <c r="K37" s="13" t="s">
        <v>28</v>
      </c>
    </row>
    <row r="38" spans="1:11" x14ac:dyDescent="0.3">
      <c r="B38" s="4" t="s">
        <v>27</v>
      </c>
      <c r="D38" s="1">
        <v>229.09</v>
      </c>
      <c r="E38" s="13" t="s">
        <v>14</v>
      </c>
      <c r="H38" s="4" t="s">
        <v>27</v>
      </c>
      <c r="J38" s="1">
        <v>227.14</v>
      </c>
      <c r="K38" s="13" t="s">
        <v>14</v>
      </c>
    </row>
    <row r="39" spans="1:11" x14ac:dyDescent="0.3">
      <c r="D39" s="1"/>
    </row>
    <row r="40" spans="1:11" x14ac:dyDescent="0.3">
      <c r="A40" s="1">
        <v>9</v>
      </c>
      <c r="B40" s="12" t="s">
        <v>22</v>
      </c>
      <c r="C40" s="13">
        <v>154.465</v>
      </c>
      <c r="D40" s="13">
        <f t="shared" si="1"/>
        <v>25.534999999999997</v>
      </c>
      <c r="E40" s="13" t="s">
        <v>28</v>
      </c>
      <c r="F40" s="1"/>
      <c r="G40" s="1">
        <f t="shared" si="0"/>
        <v>9</v>
      </c>
      <c r="H40" s="12" t="s">
        <v>22</v>
      </c>
      <c r="I40" s="13">
        <v>66.52</v>
      </c>
      <c r="J40" s="13">
        <f>180-I40</f>
        <v>113.48</v>
      </c>
      <c r="K40" s="13" t="s">
        <v>28</v>
      </c>
    </row>
    <row r="41" spans="1:11" x14ac:dyDescent="0.3">
      <c r="A41" s="1"/>
      <c r="B41" s="12" t="s">
        <v>29</v>
      </c>
      <c r="C41" s="13"/>
      <c r="D41" s="1">
        <v>26</v>
      </c>
      <c r="E41" s="13" t="s">
        <v>28</v>
      </c>
      <c r="F41" s="1"/>
      <c r="G41" s="1"/>
      <c r="H41" s="12" t="s">
        <v>29</v>
      </c>
      <c r="I41" s="13"/>
      <c r="J41" s="1">
        <v>113</v>
      </c>
      <c r="K41" s="13" t="s">
        <v>28</v>
      </c>
    </row>
    <row r="42" spans="1:11" ht="57.6" x14ac:dyDescent="0.3">
      <c r="B42" s="4" t="s">
        <v>26</v>
      </c>
      <c r="D42" s="1">
        <v>1.1399999999999999</v>
      </c>
      <c r="E42" s="13" t="s">
        <v>28</v>
      </c>
      <c r="H42" s="4" t="s">
        <v>26</v>
      </c>
      <c r="J42" s="1">
        <v>1.9</v>
      </c>
      <c r="K42" s="13" t="s">
        <v>28</v>
      </c>
    </row>
    <row r="43" spans="1:11" x14ac:dyDescent="0.3">
      <c r="B43" s="4" t="s">
        <v>27</v>
      </c>
      <c r="D43" s="1">
        <v>228.86</v>
      </c>
      <c r="E43" s="13" t="s">
        <v>14</v>
      </c>
      <c r="H43" s="4" t="s">
        <v>27</v>
      </c>
      <c r="J43" s="1">
        <v>227.07</v>
      </c>
      <c r="K43" s="13" t="s">
        <v>14</v>
      </c>
    </row>
    <row r="44" spans="1:11" x14ac:dyDescent="0.3">
      <c r="D44" s="1"/>
    </row>
    <row r="45" spans="1:11" x14ac:dyDescent="0.3">
      <c r="A45" s="1">
        <v>10</v>
      </c>
      <c r="B45" s="12" t="s">
        <v>22</v>
      </c>
      <c r="C45" s="13">
        <v>158.32400000000001</v>
      </c>
      <c r="D45" s="13">
        <f t="shared" si="1"/>
        <v>21.675999999999988</v>
      </c>
      <c r="F45" s="1"/>
      <c r="G45" s="1">
        <f t="shared" si="0"/>
        <v>10</v>
      </c>
      <c r="H45" s="12" t="s">
        <v>22</v>
      </c>
      <c r="I45" s="13">
        <v>76.915000000000006</v>
      </c>
      <c r="J45" s="13">
        <f>180-I45</f>
        <v>103.08499999999999</v>
      </c>
      <c r="K45" s="13" t="s">
        <v>28</v>
      </c>
    </row>
    <row r="46" spans="1:11" x14ac:dyDescent="0.3">
      <c r="A46" s="1"/>
      <c r="B46" s="12" t="s">
        <v>29</v>
      </c>
      <c r="C46" s="13"/>
      <c r="D46" s="1">
        <v>22</v>
      </c>
      <c r="F46" s="1"/>
      <c r="G46" s="1"/>
      <c r="H46" s="12" t="s">
        <v>29</v>
      </c>
      <c r="I46" s="13"/>
      <c r="J46" s="1">
        <v>103</v>
      </c>
      <c r="K46" s="13" t="s">
        <v>28</v>
      </c>
    </row>
    <row r="47" spans="1:11" ht="57.6" x14ac:dyDescent="0.3">
      <c r="B47" s="4" t="s">
        <v>26</v>
      </c>
      <c r="D47" s="1">
        <v>0.89</v>
      </c>
      <c r="E47" s="13" t="s">
        <v>28</v>
      </c>
      <c r="H47" s="4" t="s">
        <v>26</v>
      </c>
      <c r="J47" s="1">
        <v>1.38</v>
      </c>
      <c r="K47" s="13" t="s">
        <v>28</v>
      </c>
    </row>
    <row r="48" spans="1:11" x14ac:dyDescent="0.3">
      <c r="B48" s="4" t="s">
        <v>27</v>
      </c>
      <c r="D48" s="1">
        <v>229.1</v>
      </c>
      <c r="E48" s="13" t="s">
        <v>14</v>
      </c>
      <c r="H48" s="4" t="s">
        <v>27</v>
      </c>
      <c r="J48" s="1">
        <v>226.53</v>
      </c>
      <c r="K48" s="13" t="s">
        <v>14</v>
      </c>
    </row>
    <row r="49" spans="1:11" x14ac:dyDescent="0.3">
      <c r="D49" s="1"/>
    </row>
    <row r="50" spans="1:11" x14ac:dyDescent="0.3">
      <c r="A50" s="1">
        <v>11</v>
      </c>
      <c r="B50" s="12" t="s">
        <v>22</v>
      </c>
      <c r="C50" s="13">
        <v>159.505</v>
      </c>
      <c r="D50" s="13">
        <f t="shared" si="1"/>
        <v>20.495000000000005</v>
      </c>
      <c r="E50" s="13" t="s">
        <v>28</v>
      </c>
      <c r="F50" s="1"/>
      <c r="G50" s="1">
        <f t="shared" si="0"/>
        <v>11</v>
      </c>
      <c r="H50" s="12" t="s">
        <v>22</v>
      </c>
      <c r="I50" s="13">
        <v>78.213999999999999</v>
      </c>
      <c r="J50" s="13">
        <f>180-I50</f>
        <v>101.786</v>
      </c>
      <c r="K50" s="13" t="s">
        <v>28</v>
      </c>
    </row>
    <row r="51" spans="1:11" x14ac:dyDescent="0.3">
      <c r="B51" s="12" t="s">
        <v>29</v>
      </c>
      <c r="D51" s="1">
        <v>20</v>
      </c>
      <c r="E51" s="13" t="s">
        <v>28</v>
      </c>
      <c r="H51" s="12" t="s">
        <v>29</v>
      </c>
      <c r="J51" s="1">
        <v>102</v>
      </c>
      <c r="K51" s="13" t="s">
        <v>28</v>
      </c>
    </row>
    <row r="52" spans="1:11" ht="57.6" x14ac:dyDescent="0.3">
      <c r="B52" s="4" t="s">
        <v>26</v>
      </c>
      <c r="D52" s="1">
        <v>0.77</v>
      </c>
      <c r="E52" s="13" t="s">
        <v>28</v>
      </c>
      <c r="H52" s="4" t="s">
        <v>26</v>
      </c>
      <c r="J52" s="1">
        <v>1.33</v>
      </c>
      <c r="K52" s="13" t="s">
        <v>28</v>
      </c>
    </row>
    <row r="53" spans="1:11" x14ac:dyDescent="0.3">
      <c r="B53" s="4" t="s">
        <v>27</v>
      </c>
      <c r="D53" s="1">
        <v>229.24</v>
      </c>
      <c r="E53" s="13" t="s">
        <v>14</v>
      </c>
      <c r="H53" s="4" t="s">
        <v>27</v>
      </c>
      <c r="J53" s="1">
        <v>226.74</v>
      </c>
      <c r="K53" s="13" t="s">
        <v>14</v>
      </c>
    </row>
    <row r="54" spans="1:11" x14ac:dyDescent="0.3">
      <c r="D54" s="1"/>
    </row>
    <row r="55" spans="1:11" x14ac:dyDescent="0.3">
      <c r="A55" s="1">
        <v>12</v>
      </c>
      <c r="B55" s="12" t="s">
        <v>22</v>
      </c>
      <c r="C55" s="13">
        <v>158.82400000000001</v>
      </c>
      <c r="D55" s="13">
        <f t="shared" si="1"/>
        <v>21.175999999999988</v>
      </c>
      <c r="F55" s="1"/>
      <c r="G55" s="1">
        <f t="shared" si="0"/>
        <v>12</v>
      </c>
      <c r="H55" s="12" t="s">
        <v>22</v>
      </c>
      <c r="I55" s="1" t="s">
        <v>23</v>
      </c>
    </row>
    <row r="56" spans="1:11" x14ac:dyDescent="0.3">
      <c r="A56" s="1"/>
      <c r="B56" s="12" t="s">
        <v>29</v>
      </c>
      <c r="C56" s="13"/>
      <c r="D56" s="1">
        <v>21</v>
      </c>
      <c r="E56" s="13" t="s">
        <v>28</v>
      </c>
      <c r="F56" s="1"/>
      <c r="G56" s="1"/>
      <c r="H56" s="12"/>
      <c r="I56" s="1"/>
    </row>
    <row r="57" spans="1:11" ht="57.6" x14ac:dyDescent="0.3">
      <c r="B57" s="4" t="s">
        <v>26</v>
      </c>
      <c r="D57" s="1">
        <v>0.81</v>
      </c>
      <c r="E57" s="13" t="s">
        <v>28</v>
      </c>
      <c r="H57" s="4" t="s">
        <v>26</v>
      </c>
      <c r="I57" t="s">
        <v>23</v>
      </c>
    </row>
    <row r="58" spans="1:11" x14ac:dyDescent="0.3">
      <c r="B58" s="4" t="s">
        <v>27</v>
      </c>
      <c r="D58" s="1">
        <v>229.09</v>
      </c>
      <c r="E58" s="13" t="s">
        <v>14</v>
      </c>
      <c r="H58" s="4" t="s">
        <v>27</v>
      </c>
    </row>
    <row r="59" spans="1:11" x14ac:dyDescent="0.3">
      <c r="D59" s="1"/>
    </row>
    <row r="60" spans="1:11" x14ac:dyDescent="0.3">
      <c r="A60" s="1">
        <v>13</v>
      </c>
      <c r="B60" s="12" t="s">
        <v>22</v>
      </c>
      <c r="C60" s="13">
        <v>161.75700000000001</v>
      </c>
      <c r="D60" s="13">
        <f t="shared" si="1"/>
        <v>18.242999999999995</v>
      </c>
    </row>
    <row r="61" spans="1:11" x14ac:dyDescent="0.3">
      <c r="A61" s="1"/>
      <c r="B61" s="12" t="s">
        <v>29</v>
      </c>
      <c r="C61" s="13"/>
      <c r="D61" s="1">
        <v>18</v>
      </c>
    </row>
    <row r="62" spans="1:11" ht="57.6" x14ac:dyDescent="0.3">
      <c r="B62" s="4" t="s">
        <v>26</v>
      </c>
      <c r="D62" s="1">
        <v>0.73</v>
      </c>
    </row>
    <row r="63" spans="1:11" x14ac:dyDescent="0.3">
      <c r="B63" s="4" t="s">
        <v>27</v>
      </c>
      <c r="D63" s="1">
        <v>229.72</v>
      </c>
    </row>
    <row r="64" spans="1:11" x14ac:dyDescent="0.3">
      <c r="D64" s="1"/>
    </row>
    <row r="65" spans="1:5" x14ac:dyDescent="0.3">
      <c r="A65" s="1">
        <v>14</v>
      </c>
      <c r="B65" s="14" t="s">
        <v>22</v>
      </c>
      <c r="C65" s="13">
        <v>149.74100000000001</v>
      </c>
      <c r="D65" s="13">
        <f t="shared" si="1"/>
        <v>30.258999999999986</v>
      </c>
    </row>
    <row r="66" spans="1:5" x14ac:dyDescent="0.3">
      <c r="A66" s="1"/>
      <c r="B66" s="12" t="s">
        <v>29</v>
      </c>
      <c r="C66" s="13"/>
      <c r="D66" s="1">
        <v>30</v>
      </c>
    </row>
    <row r="67" spans="1:5" ht="57.6" x14ac:dyDescent="0.3">
      <c r="B67" s="4" t="s">
        <v>26</v>
      </c>
      <c r="D67" s="1">
        <v>1.39</v>
      </c>
    </row>
    <row r="68" spans="1:5" x14ac:dyDescent="0.3">
      <c r="B68" s="4" t="s">
        <v>27</v>
      </c>
      <c r="D68" s="1">
        <v>228.62</v>
      </c>
    </row>
    <row r="69" spans="1:5" x14ac:dyDescent="0.3">
      <c r="D69" s="1"/>
    </row>
    <row r="70" spans="1:5" x14ac:dyDescent="0.3">
      <c r="A70" s="1">
        <v>15</v>
      </c>
      <c r="B70" s="14" t="s">
        <v>22</v>
      </c>
      <c r="C70" s="13">
        <v>145.29499999999999</v>
      </c>
      <c r="D70" s="13">
        <f t="shared" si="1"/>
        <v>34.705000000000013</v>
      </c>
    </row>
    <row r="71" spans="1:5" x14ac:dyDescent="0.3">
      <c r="A71" s="1"/>
      <c r="B71" s="12" t="s">
        <v>29</v>
      </c>
      <c r="C71" s="13"/>
      <c r="D71" s="1">
        <v>35</v>
      </c>
      <c r="E71" s="13" t="s">
        <v>28</v>
      </c>
    </row>
    <row r="72" spans="1:5" ht="57.6" x14ac:dyDescent="0.3">
      <c r="B72" s="4" t="s">
        <v>26</v>
      </c>
      <c r="D72" s="1">
        <v>1.71</v>
      </c>
      <c r="E72" s="13" t="s">
        <v>28</v>
      </c>
    </row>
    <row r="73" spans="1:5" x14ac:dyDescent="0.3">
      <c r="B73" s="4" t="s">
        <v>27</v>
      </c>
      <c r="D73" s="1">
        <v>228.32</v>
      </c>
      <c r="E73" s="13" t="s">
        <v>14</v>
      </c>
    </row>
    <row r="74" spans="1:5" x14ac:dyDescent="0.3">
      <c r="D74" s="1"/>
    </row>
    <row r="75" spans="1:5" x14ac:dyDescent="0.3">
      <c r="A75" s="1">
        <v>16</v>
      </c>
      <c r="B75" s="14" t="s">
        <v>22</v>
      </c>
      <c r="C75" s="13">
        <v>144.99600000000001</v>
      </c>
      <c r="D75" s="13">
        <f t="shared" si="1"/>
        <v>35.003999999999991</v>
      </c>
    </row>
    <row r="76" spans="1:5" x14ac:dyDescent="0.3">
      <c r="A76" s="1"/>
      <c r="B76" s="12" t="s">
        <v>29</v>
      </c>
      <c r="C76" s="13"/>
      <c r="D76" s="1">
        <v>35</v>
      </c>
    </row>
    <row r="77" spans="1:5" ht="57.6" x14ac:dyDescent="0.3">
      <c r="B77" s="4" t="s">
        <v>26</v>
      </c>
      <c r="D77" s="1">
        <v>1.71</v>
      </c>
      <c r="E77" s="13" t="s">
        <v>28</v>
      </c>
    </row>
    <row r="78" spans="1:5" x14ac:dyDescent="0.3">
      <c r="B78" s="4" t="s">
        <v>27</v>
      </c>
      <c r="D78" s="1">
        <v>228.32</v>
      </c>
      <c r="E78" s="13" t="s">
        <v>14</v>
      </c>
    </row>
  </sheetData>
  <mergeCells count="1">
    <mergeCell ref="I5:I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9285-6B4F-4440-AEB3-CFB4FC7AFA68}">
  <dimension ref="A1:H28"/>
  <sheetViews>
    <sheetView workbookViewId="0">
      <selection activeCell="P15" sqref="P15"/>
    </sheetView>
  </sheetViews>
  <sheetFormatPr defaultRowHeight="14.4" x14ac:dyDescent="0.3"/>
  <cols>
    <col min="1" max="1" width="16.33203125" bestFit="1" customWidth="1"/>
    <col min="2" max="2" width="9" customWidth="1"/>
    <col min="3" max="3" width="9.6640625" customWidth="1"/>
    <col min="4" max="4" width="8.5546875" customWidth="1"/>
    <col min="5" max="5" width="8.88671875" customWidth="1"/>
    <col min="6" max="6" width="22.21875" hidden="1" customWidth="1"/>
    <col min="7" max="7" width="2.33203125" customWidth="1"/>
    <col min="8" max="8" width="7.77734375" customWidth="1"/>
  </cols>
  <sheetData>
    <row r="1" spans="1:8" ht="43.2" x14ac:dyDescent="0.3">
      <c r="A1" s="1" t="s">
        <v>36</v>
      </c>
      <c r="B1" s="12" t="s">
        <v>30</v>
      </c>
      <c r="C1" s="12" t="s">
        <v>31</v>
      </c>
      <c r="D1" s="12" t="s">
        <v>32</v>
      </c>
      <c r="E1" s="12" t="s">
        <v>38</v>
      </c>
      <c r="F1" s="12" t="s">
        <v>35</v>
      </c>
      <c r="H1" s="1" t="s">
        <v>34</v>
      </c>
    </row>
    <row r="2" spans="1:8" x14ac:dyDescent="0.3">
      <c r="A2">
        <v>2</v>
      </c>
      <c r="B2">
        <f>-'Solidworks Measurment Data'!D6</f>
        <v>-6</v>
      </c>
      <c r="C2">
        <f>'Solidworks Measurment Data'!D8</f>
        <v>231.2</v>
      </c>
      <c r="D2" cm="1">
        <f t="array" ref="D2:D16">-'Load(N) Summary'!B3:B17</f>
        <v>-54.715800000000002</v>
      </c>
      <c r="E2">
        <f>SUM('Fiji Measurment Data'!C6,'Solidworks Measurment Data'!D7)</f>
        <v>77.096000000000004</v>
      </c>
      <c r="F2">
        <f>E2*(PI()/180)</f>
        <v>1.3455790401175485</v>
      </c>
      <c r="H2">
        <f>(C2/1000)*D2*SIN(F2)</f>
        <v>-12.330817477593875</v>
      </c>
    </row>
    <row r="3" spans="1:8" x14ac:dyDescent="0.3">
      <c r="A3">
        <v>3</v>
      </c>
      <c r="B3">
        <f>-'Solidworks Measurment Data'!D11</f>
        <v>-9</v>
      </c>
      <c r="C3">
        <f>'Solidworks Measurment Data'!D13</f>
        <v>229.86</v>
      </c>
      <c r="D3">
        <v>-52.933799999999998</v>
      </c>
      <c r="E3">
        <f>SUM('Fiji Measurment Data'!C9,'Solidworks Measurment Data'!D12)</f>
        <v>76.284999999999997</v>
      </c>
      <c r="F3">
        <f t="shared" ref="F3:F28" si="0">E3*(PI()/180)</f>
        <v>1.3314244198838743</v>
      </c>
      <c r="H3">
        <f t="shared" ref="H3:H28" si="1">(C3/1000)*D3*SIN(F3)</f>
        <v>-11.82043624443437</v>
      </c>
    </row>
    <row r="4" spans="1:8" x14ac:dyDescent="0.3">
      <c r="A4">
        <v>4</v>
      </c>
      <c r="B4">
        <f>-'Solidworks Measurment Data'!D16</f>
        <v>-14</v>
      </c>
      <c r="C4">
        <f>'Solidworks Measurment Data'!D18</f>
        <v>229.6</v>
      </c>
      <c r="D4">
        <v>-51.095799999999997</v>
      </c>
      <c r="E4">
        <f>SUM('Fiji Measurment Data'!C12,'Solidworks Measurment Data'!D17)</f>
        <v>76.968999999999994</v>
      </c>
      <c r="F4">
        <f t="shared" si="0"/>
        <v>1.3433624719675155</v>
      </c>
      <c r="H4">
        <f t="shared" si="1"/>
        <v>-11.429486114451803</v>
      </c>
    </row>
    <row r="5" spans="1:8" x14ac:dyDescent="0.3">
      <c r="A5">
        <v>5</v>
      </c>
      <c r="B5">
        <f>-'Solidworks Measurment Data'!D21</f>
        <v>-17</v>
      </c>
      <c r="C5">
        <f>'Solidworks Measurment Data'!D23</f>
        <v>229.41</v>
      </c>
      <c r="D5">
        <v>-46.267699999999998</v>
      </c>
      <c r="E5">
        <f>SUM('Fiji Measurment Data'!C15,'Solidworks Measurment Data'!D22)</f>
        <v>78.11</v>
      </c>
      <c r="F5">
        <f t="shared" si="0"/>
        <v>1.3632766787327708</v>
      </c>
      <c r="H5">
        <f t="shared" si="1"/>
        <v>-10.386543399933489</v>
      </c>
    </row>
    <row r="6" spans="1:8" x14ac:dyDescent="0.3">
      <c r="A6">
        <v>6</v>
      </c>
      <c r="B6">
        <f>-'Solidworks Measurment Data'!D26</f>
        <v>-20</v>
      </c>
      <c r="C6">
        <f>'Solidworks Measurment Data'!D28</f>
        <v>229.24</v>
      </c>
      <c r="D6">
        <v>-44.482199999999999</v>
      </c>
      <c r="E6">
        <f>SUM('Fiji Measurment Data'!C18,'Solidworks Measurment Data'!D27)</f>
        <v>78.474999999999994</v>
      </c>
      <c r="F6">
        <f t="shared" si="0"/>
        <v>1.3696471305025499</v>
      </c>
      <c r="H6">
        <f t="shared" si="1"/>
        <v>-9.991501739247763</v>
      </c>
    </row>
    <row r="7" spans="1:8" x14ac:dyDescent="0.3">
      <c r="A7">
        <v>7</v>
      </c>
      <c r="B7">
        <f>-'Solidworks Measurment Data'!D31</f>
        <v>-21</v>
      </c>
      <c r="C7">
        <f>'Solidworks Measurment Data'!D33</f>
        <v>229.09</v>
      </c>
      <c r="D7">
        <v>-40.9236</v>
      </c>
      <c r="E7">
        <f>SUM('Fiji Measurment Data'!C21,'Solidworks Measurment Data'!D32)</f>
        <v>78.600999999999999</v>
      </c>
      <c r="F7">
        <f t="shared" si="0"/>
        <v>1.3718462453600631</v>
      </c>
      <c r="H7">
        <f t="shared" si="1"/>
        <v>-9.1902584273042454</v>
      </c>
    </row>
    <row r="8" spans="1:8" x14ac:dyDescent="0.3">
      <c r="A8">
        <v>8</v>
      </c>
      <c r="B8">
        <f>-'Solidworks Measurment Data'!D36</f>
        <v>-21</v>
      </c>
      <c r="C8">
        <f>'Solidworks Measurment Data'!D38</f>
        <v>229.09</v>
      </c>
      <c r="D8">
        <v>-38.975299999999997</v>
      </c>
      <c r="E8">
        <f>SUM('Fiji Measurment Data'!C24,'Solidworks Measurment Data'!D37)</f>
        <v>79.022000000000006</v>
      </c>
      <c r="F8">
        <f t="shared" si="0"/>
        <v>1.3791940815109591</v>
      </c>
      <c r="H8">
        <f t="shared" si="1"/>
        <v>-8.7654568564826167</v>
      </c>
    </row>
    <row r="9" spans="1:8" x14ac:dyDescent="0.3">
      <c r="A9">
        <v>9</v>
      </c>
      <c r="B9">
        <f>-'Solidworks Measurment Data'!D41</f>
        <v>-26</v>
      </c>
      <c r="C9">
        <f>'Solidworks Measurment Data'!D43</f>
        <v>228.86</v>
      </c>
      <c r="D9">
        <v>-31.450700000000001</v>
      </c>
      <c r="E9">
        <f>SUM('Fiji Measurment Data'!C27,'Solidworks Measurment Data'!D42)</f>
        <v>79.421999999999997</v>
      </c>
      <c r="F9">
        <f t="shared" si="0"/>
        <v>1.3861753985189365</v>
      </c>
      <c r="H9">
        <f t="shared" si="1"/>
        <v>-7.0754870109514298</v>
      </c>
    </row>
    <row r="10" spans="1:8" x14ac:dyDescent="0.3">
      <c r="A10">
        <v>10</v>
      </c>
      <c r="B10">
        <f>-'Solidworks Measurment Data'!D46</f>
        <v>-22</v>
      </c>
      <c r="C10">
        <f>'Solidworks Measurment Data'!D48</f>
        <v>229.1</v>
      </c>
      <c r="D10">
        <v>-37.068800000000003</v>
      </c>
      <c r="E10">
        <f>SUM('Fiji Measurment Data'!C30,'Solidworks Measurment Data'!D47)</f>
        <v>78.724999999999994</v>
      </c>
      <c r="F10">
        <f t="shared" si="0"/>
        <v>1.3740104536325359</v>
      </c>
      <c r="H10">
        <f t="shared" si="1"/>
        <v>-8.3285580954428813</v>
      </c>
    </row>
    <row r="11" spans="1:8" x14ac:dyDescent="0.3">
      <c r="A11">
        <v>11</v>
      </c>
      <c r="B11">
        <f>-'Solidworks Measurment Data'!D51</f>
        <v>-20</v>
      </c>
      <c r="C11">
        <f>'Solidworks Measurment Data'!D53</f>
        <v>229.24</v>
      </c>
      <c r="D11">
        <v>-45.8371</v>
      </c>
      <c r="E11">
        <f>SUM('Fiji Measurment Data'!C33,'Solidworks Measurment Data'!D52)</f>
        <v>78.594999999999999</v>
      </c>
      <c r="F11">
        <f t="shared" si="0"/>
        <v>1.3717415256049432</v>
      </c>
      <c r="H11">
        <f t="shared" si="1"/>
        <v>-10.300211003646696</v>
      </c>
    </row>
    <row r="12" spans="1:8" x14ac:dyDescent="0.3">
      <c r="A12">
        <v>12</v>
      </c>
      <c r="B12">
        <f>-'Solidworks Measurment Data'!D56</f>
        <v>-21</v>
      </c>
      <c r="C12">
        <f>'Solidworks Measurment Data'!D58</f>
        <v>229.09</v>
      </c>
      <c r="D12">
        <v>-43.536499999999997</v>
      </c>
      <c r="E12">
        <f>SUM('Fiji Measurment Data'!C36,'Solidworks Measurment Data'!D57)</f>
        <v>78.588000000000008</v>
      </c>
      <c r="F12">
        <f t="shared" si="0"/>
        <v>1.3716193525573039</v>
      </c>
      <c r="H12">
        <f t="shared" si="1"/>
        <v>-9.7765927830196127</v>
      </c>
    </row>
    <row r="13" spans="1:8" x14ac:dyDescent="0.3">
      <c r="A13">
        <v>13</v>
      </c>
      <c r="B13">
        <f>-'Solidworks Measurment Data'!D61</f>
        <v>-18</v>
      </c>
      <c r="C13">
        <f>'Solidworks Measurment Data'!D63</f>
        <v>229.72</v>
      </c>
      <c r="D13">
        <v>-48.040799999999997</v>
      </c>
      <c r="E13">
        <f>SUM('Fiji Measurment Data'!C39,'Solidworks Measurment Data'!D62)</f>
        <v>77.948999999999998</v>
      </c>
      <c r="F13">
        <f t="shared" si="0"/>
        <v>1.3604666986370599</v>
      </c>
      <c r="H13">
        <f t="shared" si="1"/>
        <v>-10.792724319911011</v>
      </c>
    </row>
    <row r="14" spans="1:8" x14ac:dyDescent="0.3">
      <c r="A14">
        <v>14</v>
      </c>
      <c r="B14">
        <f>-'Solidworks Measurment Data'!D66</f>
        <v>-30</v>
      </c>
      <c r="C14">
        <f>'Solidworks Measurment Data'!D68</f>
        <v>228.62</v>
      </c>
      <c r="D14">
        <v>-23.5364</v>
      </c>
      <c r="E14">
        <f>SUM('Fiji Measurment Data'!C42,'Solidworks Measurment Data'!D67)</f>
        <v>80.456999999999994</v>
      </c>
      <c r="F14">
        <f t="shared" si="0"/>
        <v>1.4042395562770775</v>
      </c>
      <c r="H14">
        <f t="shared" si="1"/>
        <v>-5.3064280656430611</v>
      </c>
    </row>
    <row r="15" spans="1:8" x14ac:dyDescent="0.3">
      <c r="A15">
        <v>15</v>
      </c>
      <c r="B15">
        <f>-'Solidworks Measurment Data'!D71</f>
        <v>-35</v>
      </c>
      <c r="C15">
        <f>'Solidworks Measurment Data'!D73</f>
        <v>228.32</v>
      </c>
      <c r="D15">
        <v>-19.127400000000002</v>
      </c>
      <c r="E15">
        <f>SUM('Fiji Measurment Data'!C45,'Solidworks Measurment Data'!D72)</f>
        <v>80.47999999999999</v>
      </c>
      <c r="F15">
        <f t="shared" si="0"/>
        <v>1.4046409820050363</v>
      </c>
      <c r="H15">
        <f t="shared" si="1"/>
        <v>-4.3070230205340678</v>
      </c>
    </row>
    <row r="16" spans="1:8" x14ac:dyDescent="0.3">
      <c r="A16">
        <v>16</v>
      </c>
      <c r="B16">
        <f>-'Solidworks Measurment Data'!D76</f>
        <v>-35</v>
      </c>
      <c r="C16">
        <f>'Solidworks Measurment Data'!D78</f>
        <v>228.32</v>
      </c>
      <c r="D16">
        <v>-20.906600000000001</v>
      </c>
      <c r="E16">
        <f>SUM('Fiji Measurment Data'!C48,'Solidworks Measurment Data'!D77)</f>
        <v>80.672999999999988</v>
      </c>
      <c r="F16">
        <f t="shared" si="0"/>
        <v>1.4080094674613852</v>
      </c>
      <c r="H16">
        <f t="shared" si="1"/>
        <v>-4.7102880194022543</v>
      </c>
    </row>
    <row r="19" spans="1:8" ht="43.2" x14ac:dyDescent="0.3">
      <c r="A19" s="1" t="s">
        <v>37</v>
      </c>
      <c r="B19" s="1" t="s">
        <v>30</v>
      </c>
      <c r="C19" s="1" t="s">
        <v>31</v>
      </c>
      <c r="D19" s="1" t="s">
        <v>32</v>
      </c>
      <c r="E19" s="12" t="s">
        <v>33</v>
      </c>
      <c r="F19" s="12" t="s">
        <v>35</v>
      </c>
      <c r="H19" s="1" t="s">
        <v>34</v>
      </c>
    </row>
    <row r="20" spans="1:8" x14ac:dyDescent="0.3">
      <c r="A20">
        <v>3</v>
      </c>
      <c r="B20">
        <f>'Solidworks Measurment Data'!J11</f>
        <v>137</v>
      </c>
      <c r="C20">
        <f>'Solidworks Measurment Data'!J13</f>
        <v>228.18</v>
      </c>
      <c r="D20" cm="1">
        <f t="array" ref="D20:D28">'Load(N) Summary'!E4:E12</f>
        <v>5.5839999999999996</v>
      </c>
      <c r="E20">
        <f>SUM('Fiji Measurment Data'!G9,'Solidworks Measurment Data'!J12)</f>
        <v>84.747</v>
      </c>
      <c r="F20">
        <f t="shared" si="0"/>
        <v>1.4791141811876345</v>
      </c>
      <c r="H20">
        <f t="shared" si="1"/>
        <v>1.2688058323570559</v>
      </c>
    </row>
    <row r="21" spans="1:8" x14ac:dyDescent="0.3">
      <c r="A21">
        <v>4</v>
      </c>
      <c r="B21">
        <f>'Solidworks Measurment Data'!J16</f>
        <v>137</v>
      </c>
      <c r="C21">
        <f>'Solidworks Measurment Data'!J18</f>
        <v>228.18</v>
      </c>
      <c r="D21">
        <v>5.3659999999999997</v>
      </c>
      <c r="E21">
        <f>SUM('Fiji Measurment Data'!G12,'Solidworks Measurment Data'!J17)</f>
        <v>83.988</v>
      </c>
      <c r="F21">
        <f t="shared" si="0"/>
        <v>1.4658671321649974</v>
      </c>
      <c r="H21">
        <f t="shared" si="1"/>
        <v>1.2176795805993579</v>
      </c>
    </row>
    <row r="22" spans="1:8" x14ac:dyDescent="0.3">
      <c r="A22">
        <v>5</v>
      </c>
      <c r="B22">
        <f>'Solidworks Measurment Data'!J21</f>
        <v>131</v>
      </c>
      <c r="C22">
        <f>'Solidworks Measurment Data'!J23</f>
        <v>227.82</v>
      </c>
      <c r="D22">
        <v>3.5512000000000001</v>
      </c>
      <c r="E22">
        <f>SUM('Fiji Measurment Data'!G12,'Solidworks Measurment Data'!J17)</f>
        <v>83.988</v>
      </c>
      <c r="F22">
        <f t="shared" si="0"/>
        <v>1.4658671321649974</v>
      </c>
      <c r="H22">
        <f t="shared" si="1"/>
        <v>0.80458467965062597</v>
      </c>
    </row>
    <row r="23" spans="1:8" x14ac:dyDescent="0.3">
      <c r="A23">
        <v>6</v>
      </c>
      <c r="B23">
        <f>'Solidworks Measurment Data'!J26</f>
        <v>121</v>
      </c>
      <c r="C23">
        <f>'Solidworks Measurment Data'!J28</f>
        <v>227.25</v>
      </c>
      <c r="D23">
        <v>5.5766</v>
      </c>
      <c r="E23">
        <f>SUM('Fiji Measurment Data'!G18,'Solidworks Measurment Data'!J27)</f>
        <v>81.617000000000004</v>
      </c>
      <c r="F23">
        <f t="shared" si="0"/>
        <v>1.424485375600212</v>
      </c>
      <c r="H23">
        <f t="shared" si="1"/>
        <v>1.2537422404376815</v>
      </c>
    </row>
    <row r="24" spans="1:8" x14ac:dyDescent="0.3">
      <c r="A24">
        <v>7</v>
      </c>
      <c r="B24">
        <f>'Solidworks Measurment Data'!J31</f>
        <v>121</v>
      </c>
      <c r="C24">
        <f>'Solidworks Measurment Data'!J33</f>
        <v>227.25</v>
      </c>
      <c r="D24">
        <v>5.2568999999999999</v>
      </c>
      <c r="E24">
        <f>SUM('Fiji Measurment Data'!G21,'Solidworks Measurment Data'!J32)</f>
        <v>81.016000000000005</v>
      </c>
      <c r="F24">
        <f t="shared" si="0"/>
        <v>1.4139959467957262</v>
      </c>
      <c r="H24">
        <f t="shared" si="1"/>
        <v>1.1799747819827207</v>
      </c>
    </row>
    <row r="25" spans="1:8" x14ac:dyDescent="0.3">
      <c r="A25">
        <v>8</v>
      </c>
      <c r="B25">
        <f>'Solidworks Measurment Data'!J36</f>
        <v>117</v>
      </c>
      <c r="C25">
        <f>'Solidworks Measurment Data'!J38</f>
        <v>227.14</v>
      </c>
      <c r="D25">
        <v>2.6688999999999998</v>
      </c>
      <c r="E25">
        <f>SUM('Fiji Measurment Data'!G24,'Solidworks Measurment Data'!J37)</f>
        <v>85.545000000000002</v>
      </c>
      <c r="F25">
        <f t="shared" si="0"/>
        <v>1.4930419086185494</v>
      </c>
      <c r="H25">
        <f t="shared" si="1"/>
        <v>0.60438236021037006</v>
      </c>
    </row>
    <row r="26" spans="1:8" x14ac:dyDescent="0.3">
      <c r="A26">
        <v>9</v>
      </c>
      <c r="B26">
        <f>'Solidworks Measurment Data'!J41</f>
        <v>113</v>
      </c>
      <c r="C26">
        <f>'Solidworks Measurment Data'!J43</f>
        <v>227.07</v>
      </c>
      <c r="D26">
        <v>2.2241</v>
      </c>
      <c r="E26">
        <f>SUM('Fiji Measurment Data'!G27,'Solidworks Measurment Data'!J42)</f>
        <v>84.407000000000011</v>
      </c>
      <c r="F26">
        <f t="shared" si="0"/>
        <v>1.4731800617308539</v>
      </c>
      <c r="H26">
        <f t="shared" si="1"/>
        <v>0.50262211522984312</v>
      </c>
    </row>
    <row r="27" spans="1:8" x14ac:dyDescent="0.3">
      <c r="A27">
        <v>10</v>
      </c>
      <c r="B27">
        <f>'Solidworks Measurment Data'!J46</f>
        <v>103</v>
      </c>
      <c r="C27">
        <f>'Solidworks Measurment Data'!J48</f>
        <v>226.53</v>
      </c>
      <c r="D27">
        <v>2.2214</v>
      </c>
      <c r="E27">
        <f>SUM('Fiji Measurment Data'!G30,'Solidworks Measurment Data'!J47)</f>
        <v>81.97699999999999</v>
      </c>
      <c r="F27">
        <f t="shared" si="0"/>
        <v>1.4307685609073915</v>
      </c>
      <c r="H27">
        <f t="shared" si="1"/>
        <v>0.49828834692936363</v>
      </c>
    </row>
    <row r="28" spans="1:8" x14ac:dyDescent="0.3">
      <c r="A28">
        <v>11</v>
      </c>
      <c r="B28">
        <f>'Solidworks Measurment Data'!J51</f>
        <v>102</v>
      </c>
      <c r="C28">
        <f>'Solidworks Measurment Data'!J53</f>
        <v>226.74</v>
      </c>
      <c r="D28">
        <v>1.7810999999999999</v>
      </c>
      <c r="E28">
        <f>SUM('Fiji Measurment Data'!G33,'Solidworks Measurment Data'!J52)</f>
        <v>85.628</v>
      </c>
      <c r="F28">
        <f t="shared" si="0"/>
        <v>1.4944905318977044</v>
      </c>
      <c r="H28">
        <f t="shared" si="1"/>
        <v>0.40267147089758981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007F-60E8-4779-AD66-7B1F859103FD}">
  <dimension ref="A1:G13"/>
  <sheetViews>
    <sheetView tabSelected="1" workbookViewId="0">
      <selection activeCell="F11" sqref="F11"/>
    </sheetView>
  </sheetViews>
  <sheetFormatPr defaultRowHeight="14.4" x14ac:dyDescent="0.3"/>
  <cols>
    <col min="1" max="1" width="63.88671875" bestFit="1" customWidth="1"/>
    <col min="2" max="2" width="0" hidden="1" customWidth="1"/>
    <col min="6" max="6" width="12.109375" customWidth="1"/>
  </cols>
  <sheetData>
    <row r="1" spans="1:7" x14ac:dyDescent="0.3">
      <c r="A1" s="7" t="s">
        <v>20</v>
      </c>
      <c r="B1" s="6" t="s">
        <v>15</v>
      </c>
      <c r="C1" s="6" t="s">
        <v>14</v>
      </c>
      <c r="D1" s="10" t="s">
        <v>14</v>
      </c>
      <c r="F1" s="18" t="s">
        <v>44</v>
      </c>
    </row>
    <row r="2" spans="1:7" x14ac:dyDescent="0.3">
      <c r="A2" s="2" t="s">
        <v>13</v>
      </c>
      <c r="B2" s="8">
        <v>0.9375</v>
      </c>
      <c r="C2" s="8">
        <v>23.8125</v>
      </c>
      <c r="D2" s="9">
        <f>C2</f>
        <v>23.8125</v>
      </c>
      <c r="F2" t="s">
        <v>42</v>
      </c>
      <c r="G2" t="s">
        <v>43</v>
      </c>
    </row>
    <row r="3" spans="1:7" x14ac:dyDescent="0.3">
      <c r="A3" s="2" t="s">
        <v>12</v>
      </c>
      <c r="B3" s="8">
        <v>15.1875</v>
      </c>
      <c r="C3" s="8">
        <v>385.76249999999999</v>
      </c>
      <c r="D3" s="9">
        <f>C3</f>
        <v>385.76249999999999</v>
      </c>
      <c r="F3">
        <f>C3*0.75</f>
        <v>289.32187499999998</v>
      </c>
    </row>
    <row r="4" spans="1:7" x14ac:dyDescent="0.3">
      <c r="A4" s="2" t="s">
        <v>19</v>
      </c>
      <c r="B4" s="8">
        <v>2.5</v>
      </c>
      <c r="C4" s="8">
        <v>63.5</v>
      </c>
      <c r="D4" s="17">
        <f>SUM(C4:C6)</f>
        <v>168.27500000000001</v>
      </c>
    </row>
    <row r="5" spans="1:7" x14ac:dyDescent="0.3">
      <c r="A5" s="2" t="s">
        <v>18</v>
      </c>
      <c r="B5" s="8">
        <v>0.9375</v>
      </c>
      <c r="C5" s="8">
        <v>23.8125</v>
      </c>
      <c r="D5" s="17"/>
    </row>
    <row r="6" spans="1:7" x14ac:dyDescent="0.3">
      <c r="A6" s="2" t="s">
        <v>17</v>
      </c>
      <c r="B6" s="8">
        <v>3.1875</v>
      </c>
      <c r="C6" s="8">
        <v>80.962500000000006</v>
      </c>
      <c r="D6" s="17"/>
    </row>
    <row r="8" spans="1:7" x14ac:dyDescent="0.3">
      <c r="A8" s="7" t="s">
        <v>16</v>
      </c>
      <c r="B8" s="6" t="s">
        <v>15</v>
      </c>
      <c r="C8" s="6" t="s">
        <v>14</v>
      </c>
      <c r="D8" s="5"/>
      <c r="F8" s="18" t="s">
        <v>44</v>
      </c>
    </row>
    <row r="9" spans="1:7" x14ac:dyDescent="0.3">
      <c r="A9" s="2" t="s">
        <v>13</v>
      </c>
      <c r="B9" s="2">
        <v>1</v>
      </c>
      <c r="C9" s="2">
        <v>25.4</v>
      </c>
      <c r="F9" t="s">
        <v>42</v>
      </c>
      <c r="G9" t="s">
        <v>43</v>
      </c>
    </row>
    <row r="10" spans="1:7" x14ac:dyDescent="0.3">
      <c r="A10" s="2" t="s">
        <v>12</v>
      </c>
      <c r="B10" s="2">
        <v>14.25</v>
      </c>
      <c r="C10" s="2">
        <v>361.95</v>
      </c>
      <c r="F10">
        <f>C10*0.75</f>
        <v>271.46249999999998</v>
      </c>
    </row>
    <row r="11" spans="1:7" x14ac:dyDescent="0.3">
      <c r="A11" s="2" t="s">
        <v>11</v>
      </c>
      <c r="B11" s="2">
        <v>5.625</v>
      </c>
      <c r="C11" s="2">
        <v>142.875</v>
      </c>
    </row>
    <row r="13" spans="1:7" x14ac:dyDescent="0.3">
      <c r="A13" t="s">
        <v>21</v>
      </c>
    </row>
  </sheetData>
  <mergeCells count="1">
    <mergeCell ref="D4: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Calibration</vt:lpstr>
      <vt:lpstr>Load(N) Stats</vt:lpstr>
      <vt:lpstr>Load(N) Summary</vt:lpstr>
      <vt:lpstr>Fiji Measurment Data</vt:lpstr>
      <vt:lpstr>Solidworks Measurment Data</vt:lpstr>
      <vt:lpstr>Torque Components</vt:lpstr>
      <vt:lpstr>MuscleLengths (hand measured)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Lindie Burgess</dc:creator>
  <cp:lastModifiedBy>Ben Bolen</cp:lastModifiedBy>
  <dcterms:created xsi:type="dcterms:W3CDTF">2021-03-14T01:18:52Z</dcterms:created>
  <dcterms:modified xsi:type="dcterms:W3CDTF">2021-04-10T01:08:42Z</dcterms:modified>
</cp:coreProperties>
</file>