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2022_02_Festo\"/>
    </mc:Choice>
  </mc:AlternateContent>
  <xr:revisionPtr revIDLastSave="0" documentId="13_ncr:1_{74B9E767-DCFF-4BCC-A28F-06C9EE36A7C6}" xr6:coauthVersionLast="47" xr6:coauthVersionMax="47" xr10:uidLastSave="{00000000-0000-0000-0000-000000000000}"/>
  <bookViews>
    <workbookView xWindow="-96" yWindow="-96" windowWidth="23232" windowHeight="12432" activeTab="2" xr2:uid="{FDAF32CB-2BA8-47E2-927E-3C1E6066A0C3}"/>
  </bookViews>
  <sheets>
    <sheet name="ExtTest40mm_1" sheetId="2" r:id="rId1"/>
    <sheet name="ExtTest40mm_2" sheetId="4" r:id="rId2"/>
    <sheet name="FlxTest20mm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B20" i="2" l="1"/>
  <c r="D17" i="4"/>
  <c r="C17" i="4"/>
  <c r="C16" i="2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C16" i="1"/>
  <c r="D3" i="2" l="1"/>
  <c r="C3" i="2"/>
  <c r="C12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11" i="2"/>
  <c r="C3" i="4"/>
  <c r="N3" i="2"/>
  <c r="I3" i="2"/>
  <c r="M3" i="1"/>
  <c r="D16" i="2"/>
  <c r="E16" i="2"/>
  <c r="F16" i="2"/>
  <c r="G16" i="2"/>
  <c r="H16" i="2"/>
  <c r="I16" i="2"/>
  <c r="J16" i="2"/>
  <c r="K16" i="2"/>
  <c r="C3" i="1"/>
  <c r="L16" i="2"/>
  <c r="M16" i="2"/>
  <c r="N16" i="2"/>
  <c r="O16" i="2"/>
  <c r="P16" i="2"/>
  <c r="Q16" i="2"/>
</calcChain>
</file>

<file path=xl/sharedStrings.xml><?xml version="1.0" encoding="utf-8"?>
<sst xmlns="http://schemas.openxmlformats.org/spreadsheetml/2006/main" count="85" uniqueCount="39">
  <si>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</si>
  <si>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</si>
  <si>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</si>
  <si>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</si>
  <si>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</si>
  <si>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</si>
  <si>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</si>
  <si>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</si>
  <si>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</si>
  <si>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</si>
  <si>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</si>
  <si>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</si>
  <si>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</si>
  <si>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</si>
  <si>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</si>
  <si>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tendon</t>
  </si>
  <si>
    <t>Extensor Test 40mm</t>
  </si>
  <si>
    <t>Flexor Test 20mm</t>
  </si>
  <si>
    <t>tendon length</t>
  </si>
  <si>
    <t>*</t>
  </si>
  <si>
    <t>**</t>
  </si>
  <si>
    <t>**Pressure stepped up from 300kPa to 500kPa on test 11-15</t>
  </si>
  <si>
    <t>***Pressure stepped up from 500kPa to 620kPa on test 16</t>
  </si>
  <si>
    <t>***</t>
  </si>
  <si>
    <t>*changed pressure from 100 kPa to 230 kPa</t>
  </si>
  <si>
    <t>**Increased pressure to 380 kPa</t>
  </si>
  <si>
    <t>Added pulley in system</t>
  </si>
  <si>
    <t>Human Vas_int Torque</t>
  </si>
  <si>
    <t>Vas_Pam insertion wrt arbitrary knee loc</t>
  </si>
  <si>
    <t>x</t>
  </si>
  <si>
    <t>y</t>
  </si>
  <si>
    <t>z</t>
  </si>
  <si>
    <t>% contraction</t>
  </si>
  <si>
    <t>Pressure (gauge)</t>
  </si>
  <si>
    <t>contraction</t>
  </si>
  <si>
    <t>*Leg assembly started breaking when load cell was reading 124 N of force</t>
  </si>
  <si>
    <t>*BPA Started to kink at 7</t>
  </si>
  <si>
    <t>Pressure (kPa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</si>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</sst>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 mm Extensor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ExtTest40mm_1!$C$7:$I$7</c:f>
              <c:numCache>
                <c:formatCode>General</c:formatCode>
                <c:ptCount val="7"/>
                <c:pt idx="0">
                  <c:v>-117</c:v>
                </c:pt>
                <c:pt idx="1">
                  <c:v>-106</c:v>
                </c:pt>
                <c:pt idx="2">
                  <c:v>-96</c:v>
                </c:pt>
                <c:pt idx="3">
                  <c:v>-66.5</c:v>
                </c:pt>
                <c:pt idx="4">
                  <c:v>-74.5</c:v>
                </c:pt>
                <c:pt idx="5">
                  <c:v>-85.5</c:v>
                </c:pt>
                <c:pt idx="6">
                  <c:v>-53.5</c:v>
                </c:pt>
              </c:numCache>
            </c:numRef>
          </c:xVal>
          <c:yVal>
            <c:numRef>
              <c:f>ExtTest40mm_1!$C$16:$I$16</c:f>
              <c:numCache>
                <c:formatCode>General</c:formatCode>
                <c:ptCount val="7"/>
                <c:pt idx="0">
                  <c:v>6.8530172364026392</c:v>
                </c:pt>
                <c:pt idx="1">
                  <c:v>3.0616448382428998</c:v>
                </c:pt>
                <c:pt idx="2">
                  <c:v>1.7567434855432555</c:v>
                </c:pt>
                <c:pt idx="3">
                  <c:v>0.42875300427896085</c:v>
                </c:pt>
                <c:pt idx="4">
                  <c:v>0.96291824494655998</c:v>
                </c:pt>
                <c:pt idx="5">
                  <c:v>1.4332513689040982</c:v>
                </c:pt>
                <c:pt idx="6">
                  <c:v>0.35309782369307174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B-4E4D-B000-827FA0E58E08}"/>
            </c:ext>
          </c:extLst>
        </c:ser>
        <c:ser>
          <c:idx val="0"/>
          <c:order val="1"/>
          <c:tx>
            <c:v>230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ExtTest40mm_1!$J$7:$N$7</c:f>
              <c:numCache>
                <c:formatCode>General</c:formatCode>
                <c:ptCount val="5"/>
                <c:pt idx="0">
                  <c:v>-53.5</c:v>
                </c:pt>
                <c:pt idx="1">
                  <c:v>-17</c:v>
                </c:pt>
                <c:pt idx="2">
                  <c:v>-17</c:v>
                </c:pt>
                <c:pt idx="3">
                  <c:v>-42.5</c:v>
                </c:pt>
                <c:pt idx="4">
                  <c:v>-30</c:v>
                </c:pt>
              </c:numCache>
            </c:numRef>
          </c:xVal>
          <c:yVal>
            <c:numRef>
              <c:f>ExtTest40mm_1!$J$16:$N$16</c:f>
              <c:numCache>
                <c:formatCode>General</c:formatCode>
                <c:ptCount val="5"/>
                <c:pt idx="0">
                  <c:v>6.2252989619399299</c:v>
                </c:pt>
                <c:pt idx="1">
                  <c:v>1.0541046558415272</c:v>
                </c:pt>
                <c:pt idx="2">
                  <c:v>1.235368116067078</c:v>
                </c:pt>
                <c:pt idx="3">
                  <c:v>6.0420429311128272</c:v>
                </c:pt>
                <c:pt idx="4">
                  <c:v>3.2343374006094714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B-4E4D-B000-827FA0E58E08}"/>
            </c:ext>
          </c:extLst>
        </c:ser>
        <c:ser>
          <c:idx val="2"/>
          <c:order val="2"/>
          <c:tx>
            <c:v>380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ExtTest40mm_1!$O$7:$P$7</c:f>
              <c:numCache>
                <c:formatCode>General</c:formatCode>
                <c:ptCount val="2"/>
                <c:pt idx="0">
                  <c:v>-6</c:v>
                </c:pt>
                <c:pt idx="1">
                  <c:v>6.5</c:v>
                </c:pt>
              </c:numCache>
            </c:numRef>
          </c:xVal>
          <c:yVal>
            <c:numRef>
              <c:f>ExtTest40mm_1!$O$16:$P$16</c:f>
              <c:numCache>
                <c:formatCode>General</c:formatCode>
                <c:ptCount val="2"/>
                <c:pt idx="0">
                  <c:v>10.360519153738428</c:v>
                </c:pt>
                <c:pt idx="1">
                  <c:v>6.0809498055103717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FB-4E4D-B000-827FA0E58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48063"/>
        <c:axId val="531049727"/>
      </c:scatterChart>
      <c:valAx>
        <c:axId val="53104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49727"/>
        <c:crosses val="autoZero"/>
        <c:crossBetween val="midCat"/>
      </c:valAx>
      <c:valAx>
        <c:axId val="53104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4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mm Flexor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194116360454943"/>
                  <c:y val="0.27785177894429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FlxTest20mm!$M$7:$Q$7</c:f>
              <c:numCache>
                <c:formatCode>General</c:formatCode>
                <c:ptCount val="5"/>
                <c:pt idx="0">
                  <c:v>-73.5</c:v>
                </c:pt>
                <c:pt idx="1">
                  <c:v>-82</c:v>
                </c:pt>
                <c:pt idx="2">
                  <c:v>-88</c:v>
                </c:pt>
                <c:pt idx="3">
                  <c:v>-103.5</c:v>
                </c:pt>
                <c:pt idx="4">
                  <c:v>-114</c:v>
                </c:pt>
              </c:numCache>
            </c:numRef>
          </c:xVal>
          <c:yVal>
            <c:numRef>
              <c:f>FlxTest20mm!$M$16:$Q$16</c:f>
              <c:numCache>
                <c:formatCode>General</c:formatCode>
                <c:ptCount val="5"/>
                <c:pt idx="0">
                  <c:v>-5.6806977708149313</c:v>
                </c:pt>
                <c:pt idx="1">
                  <c:v>-4.0392598352753879</c:v>
                </c:pt>
                <c:pt idx="2">
                  <c:v>-3.2513783399694391</c:v>
                </c:pt>
                <c:pt idx="3">
                  <c:v>-1.3263579017259233</c:v>
                </c:pt>
                <c:pt idx="4">
                  <c:v>-0.70598947320621186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3-4872-AF4B-BAB9C2AE40CE}"/>
            </c:ext>
          </c:extLst>
        </c:ser>
        <c:ser>
          <c:idx val="0"/>
          <c:order val="1"/>
          <c:tx>
            <c:v>300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FlxTest20mm!$C$7:$L$7</c:f>
              <c:numCache>
                <c:formatCode>General</c:formatCode>
                <c:ptCount val="10"/>
                <c:pt idx="0">
                  <c:v>-2</c:v>
                </c:pt>
                <c:pt idx="1">
                  <c:v>-11.5</c:v>
                </c:pt>
                <c:pt idx="2">
                  <c:v>-20</c:v>
                </c:pt>
                <c:pt idx="3">
                  <c:v>-27</c:v>
                </c:pt>
                <c:pt idx="4">
                  <c:v>-35</c:v>
                </c:pt>
                <c:pt idx="5">
                  <c:v>-44</c:v>
                </c:pt>
                <c:pt idx="6">
                  <c:v>-54.5</c:v>
                </c:pt>
                <c:pt idx="7">
                  <c:v>-50</c:v>
                </c:pt>
                <c:pt idx="8">
                  <c:v>-63</c:v>
                </c:pt>
                <c:pt idx="9">
                  <c:v>-64</c:v>
                </c:pt>
              </c:numCache>
            </c:numRef>
          </c:xVal>
          <c:yVal>
            <c:numRef>
              <c:f>FlxTest20mm!$C$16:$L$16</c:f>
              <c:numCache>
                <c:formatCode>General</c:formatCode>
                <c:ptCount val="10"/>
                <c:pt idx="0">
                  <c:v>-9.9520752292838743</c:v>
                </c:pt>
                <c:pt idx="1">
                  <c:v>-8.309776190397633</c:v>
                </c:pt>
                <c:pt idx="2">
                  <c:v>-6.9372085405748338</c:v>
                </c:pt>
                <c:pt idx="3">
                  <c:v>-5.8312110803111104</c:v>
                </c:pt>
                <c:pt idx="4">
                  <c:v>-4.6528169082585853</c:v>
                </c:pt>
                <c:pt idx="5">
                  <c:v>-3.5943174716264252</c:v>
                </c:pt>
                <c:pt idx="6">
                  <c:v>-3.5754544525113139</c:v>
                </c:pt>
                <c:pt idx="7">
                  <c:v>-3.0265514767141273</c:v>
                </c:pt>
                <c:pt idx="8">
                  <c:v>-2.199767728579054</c:v>
                </c:pt>
                <c:pt idx="9">
                  <c:v>-0.92210333898321939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3-4872-AF4B-BAB9C2AE40CE}"/>
            </c:ext>
          </c:extLst>
        </c:ser>
        <c:ser>
          <c:idx val="2"/>
          <c:order val="2"/>
          <c:tx>
            <c:v>620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8333333333333334E-2"/>
                  <c:y val="0.37889690871974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FlxTest20mm!$R$7:$S$7</c:f>
              <c:numCache>
                <c:formatCode>General</c:formatCode>
                <c:ptCount val="2"/>
                <c:pt idx="0">
                  <c:v>-115</c:v>
                </c:pt>
                <c:pt idx="1">
                  <c:v>-120</c:v>
                </c:pt>
              </c:numCache>
            </c:numRef>
          </c:xVal>
          <c:yVal>
            <c:numRef>
              <c:f>FlxTest20mm!$R$16:$S$16</c:f>
              <c:numCache>
                <c:formatCode>General</c:formatCode>
                <c:ptCount val="2"/>
                <c:pt idx="0">
                  <c:v>-1.826208161538696</c:v>
                </c:pt>
                <c:pt idx="1">
                  <c:v>-1.0937153129886135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F3-4872-AF4B-BAB9C2AE4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401968"/>
        <c:axId val="1221403632"/>
      </c:scatterChart>
      <c:valAx>
        <c:axId val="12214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3632"/>
        <c:crosses val="autoZero"/>
        <c:crossBetween val="midCat"/>
      </c:valAx>
      <c:valAx>
        <c:axId val="12214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17</xdr:row>
      <xdr:rowOff>142875</xdr:rowOff>
    </xdr:from>
    <xdr:to>
      <xdr:col>8</xdr:col>
      <xdr:colOff>600075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301CA-F75C-448E-9909-B4630914C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19</xdr:row>
      <xdr:rowOff>52387</xdr:rowOff>
    </xdr:from>
    <xdr:to>
      <xdr:col>8</xdr:col>
      <xdr:colOff>723900</xdr:colOff>
      <xdr:row>33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FD9C5D-59DB-44AC-BFD4-2CF0630FA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27"/>
  <sheetViews>
    <sheetView workbookViewId="0">
      <selection activeCell="P10" sqref="P10"/>
    </sheetView>
  </sheetViews>
  <sheetFormatPr defaultRowHeight="14.4" x14ac:dyDescent="0.55000000000000004"/>
  <cols>
    <col min="1" max="1" width="9.15625" style="5"/>
    <col min="2" max="2" width="25.15625" style="5" customWidth="1"/>
    <col min="3" max="3" width="12.26171875" customWidth="1"/>
    <col min="5" max="5" width="8.68359375" customWidth="1"/>
    <col min="6" max="6" width="11.26171875" customWidth="1"/>
    <col min="7" max="7" width="13.26171875" customWidth="1"/>
    <col min="8" max="9" width="13.41796875" customWidth="1"/>
    <col min="10" max="10" width="14" customWidth="1"/>
  </cols>
  <sheetData>
    <row r="1" spans="1:17" x14ac:dyDescent="0.55000000000000004">
      <c r="A1" s="5" t="s">
        <v>16</v>
      </c>
    </row>
    <row r="2" spans="1:17" x14ac:dyDescent="0.55000000000000004">
      <c r="A2" s="5" t="s">
        <v>5</v>
      </c>
      <c r="C2">
        <v>557</v>
      </c>
    </row>
    <row r="3" spans="1:17" x14ac:dyDescent="0.55000000000000004">
      <c r="B3" s="5" t="s">
        <v>14</v>
      </c>
      <c r="C3">
        <f>C2-C2*0.17</f>
        <v>462.31</v>
      </c>
      <c r="D3">
        <f>C2*0.75</f>
        <v>417.75</v>
      </c>
      <c r="I3">
        <f>1-I10/C2</f>
        <v>5.5655296229802476E-2</v>
      </c>
      <c r="N3">
        <f>1-N10/C2</f>
        <v>0.17953321364452424</v>
      </c>
    </row>
    <row r="4" spans="1:17" x14ac:dyDescent="0.55000000000000004">
      <c r="B4" s="5" t="s">
        <v>15</v>
      </c>
      <c r="C4">
        <v>30</v>
      </c>
      <c r="J4" t="s">
        <v>19</v>
      </c>
      <c r="O4" t="s">
        <v>20</v>
      </c>
    </row>
    <row r="5" spans="1:17" s="12" customFormat="1" x14ac:dyDescent="0.55000000000000004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55000000000000004">
      <c r="B6" s="7" t="s">
        <v>1</v>
      </c>
      <c r="C6">
        <v>21.395</v>
      </c>
      <c r="D6">
        <v>9.8042999999999996</v>
      </c>
      <c r="E6">
        <v>5.4329000000000001</v>
      </c>
      <c r="F6">
        <v>1.5627</v>
      </c>
      <c r="G6">
        <v>3.1173000000000002</v>
      </c>
      <c r="H6">
        <v>4.5189000000000004</v>
      </c>
      <c r="I6">
        <v>1.1431</v>
      </c>
      <c r="J6">
        <v>20.042999999999999</v>
      </c>
      <c r="K6">
        <v>3.3938000000000001</v>
      </c>
      <c r="L6">
        <v>4.0789999999999997</v>
      </c>
      <c r="M6">
        <v>20.853000000000002</v>
      </c>
      <c r="N6">
        <v>10.808999999999999</v>
      </c>
      <c r="O6">
        <v>33.079000000000001</v>
      </c>
      <c r="P6">
        <v>19.314</v>
      </c>
    </row>
    <row r="7" spans="1:17" x14ac:dyDescent="0.55000000000000004">
      <c r="B7" s="8" t="s">
        <v>2</v>
      </c>
      <c r="C7">
        <v>-117</v>
      </c>
      <c r="D7">
        <v>-106</v>
      </c>
      <c r="E7">
        <v>-96</v>
      </c>
      <c r="F7">
        <v>-66.5</v>
      </c>
      <c r="G7">
        <v>-74.5</v>
      </c>
      <c r="H7">
        <v>-85.5</v>
      </c>
      <c r="I7">
        <v>-53.5</v>
      </c>
      <c r="J7">
        <v>-53.5</v>
      </c>
      <c r="K7">
        <v>-17</v>
      </c>
      <c r="L7">
        <v>-17</v>
      </c>
      <c r="M7">
        <v>-42.5</v>
      </c>
      <c r="N7">
        <v>-30</v>
      </c>
      <c r="O7">
        <v>-6</v>
      </c>
      <c r="P7">
        <v>6.5</v>
      </c>
    </row>
    <row r="8" spans="1:17" s="2" customFormat="1" x14ac:dyDescent="0.55000000000000004">
      <c r="A8" s="13" t="s">
        <v>7</v>
      </c>
      <c r="B8" s="9" t="s">
        <v>12</v>
      </c>
      <c r="C8" s="2">
        <v>36.1</v>
      </c>
      <c r="D8" s="4">
        <v>29</v>
      </c>
      <c r="E8" s="4">
        <v>26.5</v>
      </c>
      <c r="F8" s="4">
        <v>32.299999999999997</v>
      </c>
      <c r="G8" s="4">
        <v>31.2</v>
      </c>
      <c r="H8" s="4">
        <v>27.6</v>
      </c>
      <c r="I8" s="4">
        <v>33.6</v>
      </c>
      <c r="J8" s="4">
        <v>36.5</v>
      </c>
      <c r="K8" s="4">
        <v>36</v>
      </c>
      <c r="L8" s="4">
        <v>35.200000000000003</v>
      </c>
      <c r="M8" s="4">
        <v>39.9</v>
      </c>
      <c r="N8" s="4">
        <v>39.700000000000003</v>
      </c>
      <c r="O8" s="4">
        <v>36.200000000000003</v>
      </c>
      <c r="P8" s="4">
        <v>32.5</v>
      </c>
      <c r="Q8" s="4"/>
    </row>
    <row r="9" spans="1:17" s="17" customFormat="1" x14ac:dyDescent="0.55000000000000004">
      <c r="A9" s="14"/>
      <c r="B9" s="10" t="s">
        <v>13</v>
      </c>
      <c r="C9" s="16">
        <v>32</v>
      </c>
      <c r="D9" s="16">
        <v>34.5</v>
      </c>
      <c r="E9" s="16">
        <v>31</v>
      </c>
      <c r="F9" s="16">
        <v>44.5</v>
      </c>
      <c r="G9" s="16">
        <v>35.5</v>
      </c>
      <c r="H9" s="16">
        <v>33</v>
      </c>
      <c r="I9" s="16">
        <v>35.5</v>
      </c>
      <c r="J9" s="16">
        <v>35</v>
      </c>
      <c r="K9" s="16">
        <v>35</v>
      </c>
      <c r="L9" s="16">
        <v>37</v>
      </c>
      <c r="M9" s="16">
        <v>40.5</v>
      </c>
      <c r="N9" s="16">
        <v>38</v>
      </c>
      <c r="O9" s="16">
        <v>34</v>
      </c>
      <c r="P9" s="16">
        <v>33.5</v>
      </c>
      <c r="Q9" s="16"/>
    </row>
    <row r="10" spans="1:17" x14ac:dyDescent="0.55000000000000004">
      <c r="A10" s="14"/>
      <c r="B10" s="10" t="s">
        <v>3</v>
      </c>
      <c r="C10">
        <v>533</v>
      </c>
      <c r="D10" s="16">
        <v>529.5</v>
      </c>
      <c r="E10" s="16">
        <v>520</v>
      </c>
      <c r="F10" s="16">
        <v>524</v>
      </c>
      <c r="G10" s="16">
        <v>522</v>
      </c>
      <c r="H10" s="16">
        <v>522</v>
      </c>
      <c r="I10" s="16">
        <v>526</v>
      </c>
      <c r="J10" s="16">
        <v>470</v>
      </c>
      <c r="K10" s="16">
        <v>461</v>
      </c>
      <c r="L10" s="16">
        <v>461</v>
      </c>
      <c r="M10" s="16">
        <v>462</v>
      </c>
      <c r="N10" s="16">
        <v>457</v>
      </c>
      <c r="O10" s="16">
        <v>440</v>
      </c>
      <c r="P10" s="16">
        <v>430</v>
      </c>
      <c r="Q10" s="1"/>
    </row>
    <row r="11" spans="1:17" x14ac:dyDescent="0.55000000000000004">
      <c r="A11" s="14"/>
      <c r="B11" s="10" t="s">
        <v>32</v>
      </c>
      <c r="C11">
        <f>($C$2-C10)/$C$2</f>
        <v>4.3087971274685818E-2</v>
      </c>
      <c r="D11">
        <f t="shared" ref="D11:P11" si="0">($C$2-D10)/$C$2</f>
        <v>4.9371633752244168E-2</v>
      </c>
      <c r="E11">
        <f t="shared" si="0"/>
        <v>6.6427289048473961E-2</v>
      </c>
      <c r="F11">
        <f t="shared" si="0"/>
        <v>5.9245960502692999E-2</v>
      </c>
      <c r="G11">
        <f t="shared" si="0"/>
        <v>6.283662477558348E-2</v>
      </c>
      <c r="H11">
        <f t="shared" si="0"/>
        <v>6.283662477558348E-2</v>
      </c>
      <c r="I11">
        <f t="shared" si="0"/>
        <v>5.565529622980251E-2</v>
      </c>
      <c r="J11">
        <f t="shared" si="0"/>
        <v>0.15619389587073609</v>
      </c>
      <c r="K11">
        <f t="shared" si="0"/>
        <v>0.17235188509874327</v>
      </c>
      <c r="L11">
        <f t="shared" si="0"/>
        <v>0.17235188509874327</v>
      </c>
      <c r="M11">
        <f t="shared" si="0"/>
        <v>0.17055655296229802</v>
      </c>
      <c r="N11">
        <f t="shared" si="0"/>
        <v>0.17953321364452424</v>
      </c>
      <c r="O11">
        <f t="shared" si="0"/>
        <v>0.21005385996409337</v>
      </c>
      <c r="P11">
        <f t="shared" si="0"/>
        <v>0.22800718132854578</v>
      </c>
      <c r="Q11" s="1"/>
    </row>
    <row r="12" spans="1:17" s="2" customFormat="1" x14ac:dyDescent="0.55000000000000004">
      <c r="A12" s="13" t="s">
        <v>8</v>
      </c>
      <c r="B12" s="9" t="s">
        <v>9</v>
      </c>
    </row>
    <row r="13" spans="1:17" s="1" customFormat="1" x14ac:dyDescent="0.55000000000000004">
      <c r="A13" s="18"/>
      <c r="B13" s="19" t="s">
        <v>10</v>
      </c>
      <c r="C13" s="16">
        <v>366.05</v>
      </c>
      <c r="D13" s="16">
        <v>366.05</v>
      </c>
      <c r="E13" s="16">
        <v>366.05</v>
      </c>
      <c r="F13" s="16">
        <v>366.05</v>
      </c>
      <c r="G13" s="16">
        <v>366.05</v>
      </c>
      <c r="H13" s="16">
        <v>366.05</v>
      </c>
      <c r="I13" s="16">
        <v>366.05</v>
      </c>
      <c r="J13" s="16">
        <v>366.05</v>
      </c>
      <c r="K13" s="16">
        <v>366.05</v>
      </c>
      <c r="L13" s="16">
        <v>366.05</v>
      </c>
      <c r="M13" s="16">
        <v>366.05</v>
      </c>
      <c r="N13" s="16">
        <v>366.05</v>
      </c>
      <c r="O13" s="16">
        <v>366.05</v>
      </c>
      <c r="P13" s="16">
        <v>366.05</v>
      </c>
      <c r="Q13" s="16">
        <v>366.05</v>
      </c>
    </row>
    <row r="14" spans="1:17" x14ac:dyDescent="0.55000000000000004">
      <c r="A14" s="14"/>
      <c r="B14" s="10" t="s">
        <v>11</v>
      </c>
      <c r="C14" s="16">
        <v>60</v>
      </c>
      <c r="D14" s="16">
        <v>65</v>
      </c>
      <c r="E14" s="16">
        <v>57</v>
      </c>
      <c r="F14" s="16">
        <v>73</v>
      </c>
      <c r="G14" s="16">
        <v>62</v>
      </c>
      <c r="H14" s="16">
        <v>67</v>
      </c>
      <c r="I14" s="16">
        <v>74</v>
      </c>
      <c r="J14" s="16">
        <v>65</v>
      </c>
      <c r="K14" s="16">
        <v>70</v>
      </c>
      <c r="L14" s="16">
        <v>75</v>
      </c>
      <c r="M14" s="16">
        <v>62.5</v>
      </c>
      <c r="N14" s="16">
        <v>69</v>
      </c>
      <c r="O14" s="16">
        <v>60</v>
      </c>
      <c r="P14" s="16">
        <v>64</v>
      </c>
    </row>
    <row r="15" spans="1:17" s="3" customFormat="1" x14ac:dyDescent="0.55000000000000004">
      <c r="A15" s="15"/>
      <c r="B15" s="11" t="s">
        <v>4</v>
      </c>
    </row>
    <row r="16" spans="1:17" x14ac:dyDescent="0.55000000000000004">
      <c r="B16" s="7" t="s">
        <v>6</v>
      </c>
      <c r="C16">
        <f>C6*COS(RADIANS(C9-3.05))*C13/1000</f>
        <v>6.8530172364026392</v>
      </c>
      <c r="D16">
        <f t="shared" ref="D16:K16" si="1">D6*COS(RADIANS(D9-3.05))*D13/1000</f>
        <v>3.0616448382428998</v>
      </c>
      <c r="E16">
        <f t="shared" si="1"/>
        <v>1.7567434855432555</v>
      </c>
      <c r="F16">
        <f t="shared" si="1"/>
        <v>0.42875300427896085</v>
      </c>
      <c r="G16">
        <f t="shared" si="1"/>
        <v>0.96291824494655998</v>
      </c>
      <c r="H16">
        <f t="shared" si="1"/>
        <v>1.4332513689040982</v>
      </c>
      <c r="I16">
        <f t="shared" si="1"/>
        <v>0.35309782369307174</v>
      </c>
      <c r="J16">
        <f t="shared" si="1"/>
        <v>6.2252989619399299</v>
      </c>
      <c r="K16">
        <f t="shared" si="1"/>
        <v>1.0541046558415272</v>
      </c>
      <c r="L16">
        <f t="shared" ref="L16:Q16" si="2">L6*COS(RADIANS(L9-2.83))*L13/1000</f>
        <v>1.235368116067078</v>
      </c>
      <c r="M16">
        <f t="shared" si="2"/>
        <v>6.0420429311128272</v>
      </c>
      <c r="N16">
        <f t="shared" si="2"/>
        <v>3.2343374006094714</v>
      </c>
      <c r="O16">
        <f t="shared" si="2"/>
        <v>10.360519153738428</v>
      </c>
      <c r="P16">
        <f t="shared" si="2"/>
        <v>6.0809498055103717</v>
      </c>
      <c r="Q16">
        <f t="shared" si="2"/>
        <v>0</v>
      </c>
    </row>
    <row r="17" spans="2:15" x14ac:dyDescent="0.55000000000000004">
      <c r="J17" t="s">
        <v>24</v>
      </c>
    </row>
    <row r="18" spans="2:15" x14ac:dyDescent="0.55000000000000004">
      <c r="O18" t="s">
        <v>25</v>
      </c>
    </row>
    <row r="19" spans="2:15" x14ac:dyDescent="0.55000000000000004">
      <c r="O19" t="s">
        <v>26</v>
      </c>
    </row>
    <row r="20" spans="2:15" x14ac:dyDescent="0.55000000000000004">
      <c r="B20" s="5">
        <f>557+50.8</f>
        <v>607.79999999999995</v>
      </c>
    </row>
    <row r="21" spans="2:15" x14ac:dyDescent="0.55000000000000004">
      <c r="K21" t="s">
        <v>28</v>
      </c>
    </row>
    <row r="22" spans="2:15" x14ac:dyDescent="0.55000000000000004">
      <c r="K22" t="s">
        <v>29</v>
      </c>
      <c r="L22" t="s">
        <v>30</v>
      </c>
      <c r="M22" t="s">
        <v>31</v>
      </c>
    </row>
    <row r="23" spans="2:15" x14ac:dyDescent="0.55000000000000004">
      <c r="K23">
        <v>2.163E-2</v>
      </c>
      <c r="L23">
        <v>-7.1639999999999995E-2</v>
      </c>
      <c r="M23">
        <v>0</v>
      </c>
    </row>
    <row r="25" spans="2:15" x14ac:dyDescent="0.55000000000000004">
      <c r="K25" t="s">
        <v>28</v>
      </c>
    </row>
    <row r="26" spans="2:15" x14ac:dyDescent="0.55000000000000004">
      <c r="K26" t="s">
        <v>29</v>
      </c>
      <c r="L26" t="s">
        <v>30</v>
      </c>
      <c r="M26" t="s">
        <v>31</v>
      </c>
    </row>
    <row r="27" spans="2:15" x14ac:dyDescent="0.55000000000000004">
      <c r="K27">
        <v>3.7760000000000002E-2</v>
      </c>
      <c r="L27">
        <v>-2.4809999999999999E-2</v>
      </c>
      <c r="M27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F4CC-F96C-44DD-922E-2824BD5D818E}">
  <dimension ref="A1:Q27"/>
  <sheetViews>
    <sheetView workbookViewId="0">
      <selection activeCell="C3" sqref="C3"/>
    </sheetView>
  </sheetViews>
  <sheetFormatPr defaultRowHeight="14.4" x14ac:dyDescent="0.55000000000000004"/>
  <cols>
    <col min="1" max="1" width="9.15625" style="5"/>
    <col min="2" max="2" width="25.15625" style="5" customWidth="1"/>
    <col min="3" max="3" width="12.26171875" customWidth="1"/>
    <col min="5" max="5" width="8.68359375" customWidth="1"/>
    <col min="6" max="6" width="11.26171875" customWidth="1"/>
    <col min="7" max="7" width="13.26171875" customWidth="1"/>
    <col min="8" max="9" width="13.41796875" customWidth="1"/>
    <col min="10" max="10" width="14" customWidth="1"/>
  </cols>
  <sheetData>
    <row r="1" spans="1:17" x14ac:dyDescent="0.55000000000000004">
      <c r="A1" s="5" t="s">
        <v>16</v>
      </c>
    </row>
    <row r="2" spans="1:17" x14ac:dyDescent="0.55000000000000004">
      <c r="A2" s="5" t="s">
        <v>5</v>
      </c>
      <c r="C2">
        <v>557</v>
      </c>
    </row>
    <row r="3" spans="1:17" x14ac:dyDescent="0.55000000000000004">
      <c r="B3" s="5" t="s">
        <v>14</v>
      </c>
      <c r="C3">
        <f>C2-C2*0.17</f>
        <v>462.31</v>
      </c>
    </row>
    <row r="4" spans="1:17" x14ac:dyDescent="0.55000000000000004">
      <c r="B4" s="5" t="s">
        <v>15</v>
      </c>
      <c r="C4">
        <v>90</v>
      </c>
    </row>
    <row r="5" spans="1:17" s="12" customFormat="1" x14ac:dyDescent="0.55000000000000004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55000000000000004">
      <c r="B6" s="7" t="s">
        <v>1</v>
      </c>
      <c r="C6">
        <v>84.117999999999995</v>
      </c>
      <c r="D6">
        <v>124</v>
      </c>
    </row>
    <row r="7" spans="1:17" x14ac:dyDescent="0.55000000000000004">
      <c r="B7" s="8" t="s">
        <v>2</v>
      </c>
      <c r="C7">
        <v>6</v>
      </c>
      <c r="D7">
        <v>-16</v>
      </c>
    </row>
    <row r="8" spans="1:17" x14ac:dyDescent="0.55000000000000004">
      <c r="B8" s="6" t="s">
        <v>33</v>
      </c>
      <c r="C8">
        <v>604</v>
      </c>
      <c r="D8">
        <v>530</v>
      </c>
    </row>
    <row r="9" spans="1:17" s="2" customFormat="1" x14ac:dyDescent="0.55000000000000004">
      <c r="A9" s="13" t="s">
        <v>7</v>
      </c>
      <c r="B9" s="9" t="s">
        <v>12</v>
      </c>
      <c r="C9" s="2">
        <v>16.5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s="17" customFormat="1" x14ac:dyDescent="0.55000000000000004">
      <c r="A10" s="14"/>
      <c r="B10" s="10" t="s">
        <v>13</v>
      </c>
      <c r="C10" s="16">
        <v>14.6</v>
      </c>
      <c r="D10" s="16">
        <v>14.6</v>
      </c>
      <c r="E10" s="16">
        <v>14.6</v>
      </c>
      <c r="F10" s="16">
        <v>14.6</v>
      </c>
      <c r="G10" s="16">
        <v>14.6</v>
      </c>
      <c r="H10" s="16">
        <v>14.6</v>
      </c>
      <c r="I10" s="16">
        <v>14.6</v>
      </c>
      <c r="J10" s="16">
        <v>14.6</v>
      </c>
      <c r="K10" s="16">
        <v>14.6</v>
      </c>
      <c r="L10" s="16">
        <v>14.6</v>
      </c>
      <c r="M10" s="16">
        <v>14.6</v>
      </c>
      <c r="N10" s="16">
        <v>14.6</v>
      </c>
      <c r="O10" s="16">
        <v>14.6</v>
      </c>
      <c r="P10" s="16">
        <v>14.6</v>
      </c>
      <c r="Q10" s="16">
        <v>14.6</v>
      </c>
    </row>
    <row r="11" spans="1:17" x14ac:dyDescent="0.55000000000000004">
      <c r="A11" s="14"/>
      <c r="B11" s="10" t="s">
        <v>3</v>
      </c>
      <c r="C11" s="16">
        <v>399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"/>
    </row>
    <row r="12" spans="1:17" x14ac:dyDescent="0.55000000000000004">
      <c r="A12" s="14"/>
      <c r="B12" s="10" t="s">
        <v>34</v>
      </c>
      <c r="C12" s="16">
        <f>($C$2-C11)/$C$2</f>
        <v>0.28366247755834828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"/>
    </row>
    <row r="13" spans="1:17" s="2" customFormat="1" x14ac:dyDescent="0.55000000000000004">
      <c r="A13" s="13" t="s">
        <v>8</v>
      </c>
      <c r="B13" s="9" t="s">
        <v>9</v>
      </c>
    </row>
    <row r="14" spans="1:17" s="1" customFormat="1" x14ac:dyDescent="0.55000000000000004">
      <c r="A14" s="18"/>
      <c r="B14" s="19" t="s">
        <v>10</v>
      </c>
      <c r="C14" s="16">
        <v>240.61</v>
      </c>
      <c r="D14" s="16">
        <v>240.61</v>
      </c>
      <c r="E14" s="16">
        <v>240.61</v>
      </c>
      <c r="F14" s="16">
        <v>240.61</v>
      </c>
      <c r="G14" s="16">
        <v>240.61</v>
      </c>
      <c r="H14" s="16">
        <v>240.61</v>
      </c>
      <c r="I14" s="16">
        <v>240.61</v>
      </c>
      <c r="J14" s="16">
        <v>240.61</v>
      </c>
      <c r="K14" s="16">
        <v>240.61</v>
      </c>
      <c r="L14" s="16">
        <v>240.61</v>
      </c>
      <c r="M14" s="16">
        <v>240.61</v>
      </c>
      <c r="N14" s="16">
        <v>240.61</v>
      </c>
      <c r="O14" s="16">
        <v>240.61</v>
      </c>
      <c r="P14" s="16">
        <v>240.61</v>
      </c>
      <c r="Q14" s="16">
        <v>240.61</v>
      </c>
    </row>
    <row r="15" spans="1:17" x14ac:dyDescent="0.55000000000000004">
      <c r="A15" s="14"/>
      <c r="B15" s="10" t="s">
        <v>11</v>
      </c>
      <c r="C15" s="16">
        <v>65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1:17" s="3" customFormat="1" x14ac:dyDescent="0.55000000000000004">
      <c r="A16" s="15"/>
      <c r="B16" s="11" t="s">
        <v>4</v>
      </c>
    </row>
    <row r="17" spans="2:17" x14ac:dyDescent="0.55000000000000004">
      <c r="B17" s="7" t="s">
        <v>6</v>
      </c>
      <c r="C17">
        <f>C6*COS(RADIANS(C10-4.2))*C14/1000</f>
        <v>19.907124595290242</v>
      </c>
      <c r="D17">
        <f>D6*COS(RADIANS(D10-5))*D14/1000</f>
        <v>29.41782280346224</v>
      </c>
      <c r="E17">
        <f t="shared" ref="E17:Q17" si="0">E6*COS(RADIANS(E10))*E14/1000</f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</row>
    <row r="18" spans="2:17" x14ac:dyDescent="0.55000000000000004">
      <c r="B18" s="6" t="s">
        <v>27</v>
      </c>
      <c r="C18">
        <v>30.556999999999999</v>
      </c>
      <c r="D18">
        <v>48</v>
      </c>
    </row>
    <row r="19" spans="2:17" x14ac:dyDescent="0.55000000000000004">
      <c r="D19" t="s">
        <v>35</v>
      </c>
    </row>
    <row r="21" spans="2:17" x14ac:dyDescent="0.55000000000000004">
      <c r="C21" t="s">
        <v>28</v>
      </c>
    </row>
    <row r="22" spans="2:17" x14ac:dyDescent="0.55000000000000004">
      <c r="C22" t="s">
        <v>29</v>
      </c>
      <c r="D22" t="s">
        <v>30</v>
      </c>
      <c r="E22" t="s">
        <v>31</v>
      </c>
    </row>
    <row r="23" spans="2:17" x14ac:dyDescent="0.55000000000000004">
      <c r="C23">
        <v>2.018E-2</v>
      </c>
      <c r="D23">
        <v>-0.11126999999999999</v>
      </c>
      <c r="E23">
        <v>0</v>
      </c>
    </row>
    <row r="25" spans="2:17" x14ac:dyDescent="0.55000000000000004">
      <c r="C25" t="s">
        <v>28</v>
      </c>
    </row>
    <row r="26" spans="2:17" x14ac:dyDescent="0.55000000000000004">
      <c r="C26" t="s">
        <v>29</v>
      </c>
      <c r="D26" t="s">
        <v>30</v>
      </c>
      <c r="E26" t="s">
        <v>31</v>
      </c>
    </row>
    <row r="27" spans="2:17" x14ac:dyDescent="0.55000000000000004">
      <c r="C27">
        <v>3.619E-2</v>
      </c>
      <c r="D27">
        <v>-6.3950000000000007E-2</v>
      </c>
      <c r="E27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X19"/>
  <sheetViews>
    <sheetView tabSelected="1" workbookViewId="0">
      <selection activeCell="J23" sqref="J23"/>
    </sheetView>
  </sheetViews>
  <sheetFormatPr defaultRowHeight="14.4" x14ac:dyDescent="0.55000000000000004"/>
  <cols>
    <col min="1" max="1" width="9.15625" style="5"/>
    <col min="2" max="2" width="25.15625" style="5" customWidth="1"/>
    <col min="3" max="3" width="12.26171875" customWidth="1"/>
    <col min="5" max="5" width="8.68359375" customWidth="1"/>
    <col min="6" max="6" width="11.26171875" customWidth="1"/>
    <col min="7" max="7" width="13.26171875" customWidth="1"/>
    <col min="8" max="9" width="13.41796875" customWidth="1"/>
    <col min="10" max="10" width="14" customWidth="1"/>
  </cols>
  <sheetData>
    <row r="1" spans="1:24" x14ac:dyDescent="0.55000000000000004">
      <c r="A1" s="5" t="s">
        <v>17</v>
      </c>
    </row>
    <row r="2" spans="1:24" x14ac:dyDescent="0.55000000000000004">
      <c r="A2" s="5" t="s">
        <v>5</v>
      </c>
      <c r="C2">
        <v>423</v>
      </c>
    </row>
    <row r="3" spans="1:24" x14ac:dyDescent="0.55000000000000004">
      <c r="B3" s="5" t="s">
        <v>14</v>
      </c>
      <c r="C3">
        <f>C2-C2*0.17</f>
        <v>351.09</v>
      </c>
      <c r="D3" s="20" t="s">
        <v>38</v>
      </c>
      <c r="E3">
        <v>322</v>
      </c>
      <c r="F3">
        <f>(C2-E3)/C2</f>
        <v>0.23877068557919623</v>
      </c>
      <c r="M3">
        <f>1-369.5/423</f>
        <v>0.12647754137115841</v>
      </c>
    </row>
    <row r="4" spans="1:24" x14ac:dyDescent="0.55000000000000004">
      <c r="B4" s="5" t="s">
        <v>18</v>
      </c>
      <c r="C4">
        <v>17</v>
      </c>
      <c r="I4" t="s">
        <v>19</v>
      </c>
      <c r="M4" t="s">
        <v>20</v>
      </c>
      <c r="R4" t="s">
        <v>23</v>
      </c>
    </row>
    <row r="5" spans="1:24" s="12" customFormat="1" x14ac:dyDescent="0.55000000000000004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  <c r="R5" s="12">
        <v>16</v>
      </c>
      <c r="S5" s="12">
        <v>17</v>
      </c>
    </row>
    <row r="6" spans="1:24" x14ac:dyDescent="0.55000000000000004">
      <c r="B6" s="7" t="s">
        <v>1</v>
      </c>
      <c r="C6">
        <v>29.225000000000001</v>
      </c>
      <c r="D6">
        <v>24.009</v>
      </c>
      <c r="E6">
        <v>20.302</v>
      </c>
      <c r="F6">
        <v>17.245999999999999</v>
      </c>
      <c r="G6">
        <v>14.472</v>
      </c>
      <c r="H6">
        <v>11.127000000000001</v>
      </c>
      <c r="I6">
        <v>11.121</v>
      </c>
      <c r="J6">
        <v>9.2840000000000007</v>
      </c>
      <c r="K6">
        <v>6.8421000000000003</v>
      </c>
      <c r="L6">
        <v>2.9257</v>
      </c>
      <c r="M6">
        <v>19.082999999999998</v>
      </c>
      <c r="N6">
        <v>14.757</v>
      </c>
      <c r="O6">
        <v>11.612</v>
      </c>
      <c r="P6">
        <v>5.8364000000000003</v>
      </c>
      <c r="Q6">
        <v>3.1772</v>
      </c>
      <c r="R6">
        <v>7.6226000000000003</v>
      </c>
      <c r="S6">
        <v>4.8666</v>
      </c>
    </row>
    <row r="7" spans="1:24" x14ac:dyDescent="0.55000000000000004">
      <c r="B7" s="8" t="s">
        <v>2</v>
      </c>
      <c r="C7">
        <v>-2</v>
      </c>
      <c r="D7">
        <v>-11.5</v>
      </c>
      <c r="E7">
        <v>-20</v>
      </c>
      <c r="F7">
        <v>-27</v>
      </c>
      <c r="G7">
        <v>-35</v>
      </c>
      <c r="H7">
        <v>-44</v>
      </c>
      <c r="I7">
        <v>-54.5</v>
      </c>
      <c r="J7">
        <v>-50</v>
      </c>
      <c r="K7">
        <v>-63</v>
      </c>
      <c r="L7">
        <v>-64</v>
      </c>
      <c r="M7">
        <v>-73.5</v>
      </c>
      <c r="N7">
        <v>-82</v>
      </c>
      <c r="O7">
        <v>-88</v>
      </c>
      <c r="P7">
        <v>-103.5</v>
      </c>
      <c r="Q7">
        <v>-114</v>
      </c>
      <c r="R7">
        <v>-115</v>
      </c>
      <c r="S7">
        <v>-120</v>
      </c>
    </row>
    <row r="8" spans="1:24" x14ac:dyDescent="0.55000000000000004">
      <c r="B8" s="9" t="s">
        <v>37</v>
      </c>
      <c r="C8">
        <v>300</v>
      </c>
      <c r="D8">
        <v>300</v>
      </c>
      <c r="E8">
        <v>300</v>
      </c>
      <c r="F8">
        <v>300</v>
      </c>
      <c r="G8">
        <v>300</v>
      </c>
      <c r="H8">
        <v>300</v>
      </c>
      <c r="I8">
        <v>300</v>
      </c>
      <c r="J8">
        <v>300</v>
      </c>
      <c r="K8">
        <v>300</v>
      </c>
      <c r="L8">
        <v>300</v>
      </c>
      <c r="M8">
        <v>500</v>
      </c>
      <c r="N8">
        <v>500</v>
      </c>
      <c r="O8">
        <v>500</v>
      </c>
      <c r="P8">
        <v>500</v>
      </c>
      <c r="Q8">
        <v>500</v>
      </c>
      <c r="R8">
        <v>620</v>
      </c>
      <c r="S8">
        <v>620</v>
      </c>
    </row>
    <row r="9" spans="1:24" s="2" customFormat="1" x14ac:dyDescent="0.55000000000000004">
      <c r="A9" s="13" t="s">
        <v>7</v>
      </c>
      <c r="B9" s="9" t="s">
        <v>12</v>
      </c>
      <c r="C9" s="2">
        <v>17.399999999999999</v>
      </c>
      <c r="D9" s="4">
        <v>21.4</v>
      </c>
      <c r="E9" s="4">
        <v>22.3</v>
      </c>
      <c r="F9" s="4">
        <v>23.1</v>
      </c>
      <c r="G9" s="4">
        <v>24.9</v>
      </c>
      <c r="H9" s="4">
        <v>28.4</v>
      </c>
      <c r="I9" s="4">
        <v>29.3</v>
      </c>
      <c r="J9" s="4">
        <v>29.4</v>
      </c>
      <c r="K9" s="4">
        <v>35.1</v>
      </c>
      <c r="L9" s="4">
        <v>35.700000000000003</v>
      </c>
      <c r="M9" s="4">
        <v>34.700000000000003</v>
      </c>
      <c r="N9" s="4">
        <v>38.299999999999997</v>
      </c>
      <c r="O9" s="4">
        <v>34.9</v>
      </c>
      <c r="P9" s="4">
        <v>35.299999999999997</v>
      </c>
      <c r="Q9" s="4">
        <v>42.7</v>
      </c>
      <c r="R9" s="2">
        <v>46.4</v>
      </c>
      <c r="S9" s="2">
        <v>48.1</v>
      </c>
    </row>
    <row r="10" spans="1:24" x14ac:dyDescent="0.55000000000000004">
      <c r="A10" s="14"/>
      <c r="B10" s="10" t="s">
        <v>13</v>
      </c>
      <c r="C10" s="16">
        <v>24.5</v>
      </c>
      <c r="D10" s="16">
        <v>22</v>
      </c>
      <c r="E10" s="16">
        <v>24</v>
      </c>
      <c r="F10" s="16">
        <v>25.5</v>
      </c>
      <c r="G10" s="16">
        <v>31.5</v>
      </c>
      <c r="H10" s="16">
        <v>31</v>
      </c>
      <c r="I10" s="16">
        <v>31.5</v>
      </c>
      <c r="J10" s="16">
        <v>30</v>
      </c>
      <c r="K10" s="16">
        <v>31.5</v>
      </c>
      <c r="L10" s="16">
        <v>33.5</v>
      </c>
      <c r="M10" s="16">
        <v>38.5</v>
      </c>
      <c r="N10" s="16">
        <v>44.5</v>
      </c>
      <c r="O10" s="16">
        <v>43</v>
      </c>
      <c r="P10" s="16">
        <v>54.5</v>
      </c>
      <c r="Q10" s="16">
        <v>55.5</v>
      </c>
      <c r="R10" s="16">
        <v>52</v>
      </c>
      <c r="S10" s="16">
        <v>55</v>
      </c>
      <c r="T10" s="17"/>
      <c r="U10" s="17"/>
      <c r="V10" s="17"/>
      <c r="W10" s="17"/>
      <c r="X10" s="17"/>
    </row>
    <row r="11" spans="1:24" s="2" customFormat="1" x14ac:dyDescent="0.55000000000000004">
      <c r="A11" s="14"/>
      <c r="B11" s="10" t="s">
        <v>3</v>
      </c>
      <c r="C11">
        <v>401</v>
      </c>
      <c r="D11" s="16">
        <v>395</v>
      </c>
      <c r="E11" s="16">
        <v>389</v>
      </c>
      <c r="F11" s="16">
        <v>387</v>
      </c>
      <c r="G11" s="16">
        <v>382</v>
      </c>
      <c r="H11" s="16">
        <v>380</v>
      </c>
      <c r="I11" s="16">
        <v>378</v>
      </c>
      <c r="J11" s="16">
        <v>374.5</v>
      </c>
      <c r="K11" s="16">
        <v>371.5</v>
      </c>
      <c r="L11" s="16">
        <v>369.5</v>
      </c>
      <c r="M11" s="16">
        <v>354</v>
      </c>
      <c r="N11" s="16">
        <v>352.5</v>
      </c>
      <c r="O11" s="16">
        <v>350.5</v>
      </c>
      <c r="P11" s="16">
        <v>345</v>
      </c>
      <c r="Q11" s="16">
        <v>343.5</v>
      </c>
      <c r="R11" s="3">
        <v>338.5</v>
      </c>
      <c r="S11" s="3">
        <v>339</v>
      </c>
      <c r="T11" s="3"/>
      <c r="U11" s="3"/>
      <c r="V11" s="17"/>
      <c r="W11" s="17"/>
      <c r="X11" s="17"/>
    </row>
    <row r="12" spans="1:24" x14ac:dyDescent="0.55000000000000004">
      <c r="A12" s="13" t="s">
        <v>8</v>
      </c>
      <c r="B12" s="9" t="s">
        <v>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4" x14ac:dyDescent="0.55000000000000004">
      <c r="A13" s="14"/>
      <c r="B13" s="10" t="s">
        <v>10</v>
      </c>
      <c r="C13" s="16">
        <v>366.43</v>
      </c>
      <c r="D13" s="16">
        <v>366.43</v>
      </c>
      <c r="E13" s="16">
        <v>366.43</v>
      </c>
      <c r="F13" s="16">
        <v>366.43</v>
      </c>
      <c r="G13" s="16">
        <v>366.43</v>
      </c>
      <c r="H13" s="16">
        <v>366.43</v>
      </c>
      <c r="I13" s="16">
        <v>366.43</v>
      </c>
      <c r="J13" s="16">
        <v>366.43</v>
      </c>
      <c r="K13" s="16">
        <v>366.43</v>
      </c>
      <c r="L13" s="16">
        <v>366.43</v>
      </c>
      <c r="M13" s="16">
        <v>366.43</v>
      </c>
      <c r="N13" s="16">
        <v>366.43</v>
      </c>
      <c r="O13" s="16">
        <v>366.43</v>
      </c>
      <c r="P13" s="16">
        <v>366.43</v>
      </c>
      <c r="Q13" s="16">
        <v>366.43</v>
      </c>
      <c r="R13" s="16">
        <v>366.43</v>
      </c>
      <c r="S13" s="16">
        <v>366.43</v>
      </c>
    </row>
    <row r="14" spans="1:24" x14ac:dyDescent="0.55000000000000004">
      <c r="A14" s="14"/>
      <c r="B14" s="10" t="s">
        <v>11</v>
      </c>
      <c r="C14" s="16">
        <v>45</v>
      </c>
      <c r="D14" s="16">
        <v>47</v>
      </c>
      <c r="E14" s="16">
        <v>51</v>
      </c>
      <c r="F14" s="16">
        <v>45</v>
      </c>
      <c r="G14" s="16">
        <v>40</v>
      </c>
      <c r="H14" s="16">
        <v>37</v>
      </c>
      <c r="I14" s="16">
        <v>38</v>
      </c>
      <c r="J14" s="16">
        <v>39</v>
      </c>
      <c r="K14" s="16">
        <v>36.5</v>
      </c>
      <c r="L14" s="16">
        <v>35.5</v>
      </c>
      <c r="M14" s="16">
        <v>30.5</v>
      </c>
      <c r="N14" s="16">
        <v>20</v>
      </c>
      <c r="O14" s="16">
        <v>22</v>
      </c>
      <c r="P14" s="16">
        <v>16</v>
      </c>
      <c r="Q14" s="16">
        <v>4.5</v>
      </c>
      <c r="R14" s="16">
        <v>3</v>
      </c>
      <c r="S14" s="16">
        <v>10</v>
      </c>
    </row>
    <row r="15" spans="1:24" s="3" customFormat="1" x14ac:dyDescent="0.55000000000000004">
      <c r="A15" s="15"/>
      <c r="B15" s="11" t="s">
        <v>4</v>
      </c>
    </row>
    <row r="16" spans="1:24" x14ac:dyDescent="0.55000000000000004">
      <c r="B16" s="7" t="s">
        <v>6</v>
      </c>
      <c r="C16">
        <f>-C6*COS(RADIANS(C10-2.83))*C13/1000</f>
        <v>-9.9520752292838743</v>
      </c>
      <c r="D16">
        <f t="shared" ref="D16:S16" si="0">-D6*COS(RADIANS(D10-2.83))*D13/1000</f>
        <v>-8.309776190397633</v>
      </c>
      <c r="E16">
        <f t="shared" si="0"/>
        <v>-6.9372085405748338</v>
      </c>
      <c r="F16">
        <f t="shared" si="0"/>
        <v>-5.8312110803111104</v>
      </c>
      <c r="G16">
        <f t="shared" si="0"/>
        <v>-4.6528169082585853</v>
      </c>
      <c r="H16">
        <f t="shared" si="0"/>
        <v>-3.5943174716264252</v>
      </c>
      <c r="I16">
        <f t="shared" si="0"/>
        <v>-3.5754544525113139</v>
      </c>
      <c r="J16">
        <f t="shared" si="0"/>
        <v>-3.0265514767141273</v>
      </c>
      <c r="K16">
        <f t="shared" si="0"/>
        <v>-2.199767728579054</v>
      </c>
      <c r="L16">
        <f t="shared" si="0"/>
        <v>-0.92210333898321939</v>
      </c>
      <c r="M16">
        <f t="shared" si="0"/>
        <v>-5.6806977708149313</v>
      </c>
      <c r="N16">
        <f t="shared" si="0"/>
        <v>-4.0392598352753879</v>
      </c>
      <c r="O16">
        <f t="shared" si="0"/>
        <v>-3.2513783399694391</v>
      </c>
      <c r="P16">
        <f t="shared" si="0"/>
        <v>-1.3263579017259233</v>
      </c>
      <c r="Q16">
        <f t="shared" si="0"/>
        <v>-0.70598947320621186</v>
      </c>
      <c r="R16">
        <f t="shared" si="0"/>
        <v>-1.826208161538696</v>
      </c>
      <c r="S16">
        <f t="shared" si="0"/>
        <v>-1.0937153129886135</v>
      </c>
    </row>
    <row r="17" spans="10:18" x14ac:dyDescent="0.55000000000000004">
      <c r="J17" t="s">
        <v>36</v>
      </c>
    </row>
    <row r="18" spans="10:18" x14ac:dyDescent="0.55000000000000004">
      <c r="M18" t="s">
        <v>21</v>
      </c>
    </row>
    <row r="19" spans="10:18" x14ac:dyDescent="0.55000000000000004">
      <c r="R19" t="s">
        <v>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ExtTest40mm_1</vt:lpstr>
      <vt:lpstr>ExtTest40mm_2</vt:lpstr>
      <vt:lpstr>FlxTest20mm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</cp:lastModifiedBy>
  <dcterms:created xsi:type="dcterms:W3CDTF">2021-05-24T00:23:13Z</dcterms:created>
  <dcterms:modified xsi:type="dcterms:W3CDTF">2022-05-25T18:20:16Z</dcterms:modified>
</cp:coreProperties>
</file>