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A13993E4-57D0-4583-9764-4E3899F6DC77}" xr6:coauthVersionLast="47" xr6:coauthVersionMax="47" xr10:uidLastSave="{00000000-0000-0000-0000-000000000000}"/>
  <bookViews>
    <workbookView xWindow="-28920" yWindow="-120" windowWidth="29040" windowHeight="15840" activeTab="3" xr2:uid="{FDAF32CB-2BA8-47E2-927E-3C1E6066A0C3}"/>
  </bookViews>
  <sheets>
    <sheet name="ExtTest40mm_1" sheetId="2" r:id="rId1"/>
    <sheet name="ExtTest40mm_2" sheetId="4" r:id="rId2"/>
    <sheet name="FlxTest20mm_42cm" sheetId="1" r:id="rId3"/>
    <sheet name="FlxTest20mm_39cm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C3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M3" i="5"/>
  <c r="F3" i="5"/>
  <c r="C16" i="2"/>
  <c r="C17" i="4"/>
  <c r="C16" i="1"/>
  <c r="C11" i="2"/>
  <c r="F3" i="1"/>
  <c r="D17" i="4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D3" i="2" l="1"/>
  <c r="C3" i="2"/>
  <c r="C12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3" i="4"/>
  <c r="N3" i="2"/>
  <c r="I3" i="2"/>
  <c r="M3" i="1"/>
  <c r="D16" i="2"/>
  <c r="E16" i="2"/>
  <c r="F16" i="2"/>
  <c r="G16" i="2"/>
  <c r="H16" i="2"/>
  <c r="I16" i="2"/>
  <c r="J16" i="2"/>
  <c r="K16" i="2"/>
  <c r="C3" i="1"/>
  <c r="L16" i="2"/>
  <c r="M16" i="2"/>
  <c r="N16" i="2"/>
  <c r="O16" i="2"/>
  <c r="P16" i="2"/>
  <c r="Q16" i="2"/>
</calcChain>
</file>

<file path=xl/sharedStrings.xml><?xml version="1.0" encoding="utf-8"?>
<sst xmlns="http://schemas.openxmlformats.org/spreadsheetml/2006/main" count="122" uniqueCount="45">
  <si>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</si>
  <si>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</si>
  <si>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</si>
  <si>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</si>
  <si>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</si>
  <si>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</si>
  <si>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</si>
  <si>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</si>
  <si>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</si>
  <si>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</si>
  <si>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</si>
  <si>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</si>
  <si>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</si>
  <si>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</si>
  <si>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</si>
  <si>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tendon</t>
  </si>
  <si>
    <t>Extensor Test 40mm</t>
  </si>
  <si>
    <t>Flexor Test 20mm</t>
  </si>
  <si>
    <t>tendon length</t>
  </si>
  <si>
    <t>*</t>
  </si>
  <si>
    <t>**</t>
  </si>
  <si>
    <t>**Pressure stepped up from 300kPa to 500kPa on test 11-15</t>
  </si>
  <si>
    <t>***Pressure stepped up from 500kPa to 620kPa on test 16</t>
  </si>
  <si>
    <t>***</t>
  </si>
  <si>
    <t>*changed pressure from 100 kPa to 230 kPa</t>
  </si>
  <si>
    <t>**Increased pressure to 380 kPa</t>
  </si>
  <si>
    <t>Added pulley in system</t>
  </si>
  <si>
    <t>Human Vas_int Torque</t>
  </si>
  <si>
    <t>Vas_Pam insertion wrt arbitrary knee loc</t>
  </si>
  <si>
    <t>x</t>
  </si>
  <si>
    <t>y</t>
  </si>
  <si>
    <t>z</t>
  </si>
  <si>
    <t>% contraction</t>
  </si>
  <si>
    <t>Pressure (gauge)</t>
  </si>
  <si>
    <t>contraction</t>
  </si>
  <si>
    <t>*Leg assembly started breaking when load cell was reading 124 N of force</t>
  </si>
  <si>
    <t>*BPA Started to kink at 7</t>
  </si>
  <si>
    <t>Pressure (kPa</t>
  </si>
  <si>
    <t>actual</t>
  </si>
  <si>
    <t>proximal</t>
  </si>
  <si>
    <t>distal</t>
  </si>
  <si>
    <t>Moment arm</t>
  </si>
  <si>
    <t>Torque actual</t>
  </si>
  <si>
    <t>"@" 620 kPa</t>
  </si>
  <si>
    <t>"@" 600 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</si>
</sst>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8" xfId="0" applyBorder="1"/>
    <xf numFmtId="0" fontId="0" fillId="0" borderId="10" xfId="0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 mm Extensor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ExtTest40mm_1!$C$7:$I$7</c:f>
              <c:numCache>
                <c:formatCode>General</c:formatCode>
                <c:ptCount val="7"/>
                <c:pt idx="0">
                  <c:v>-117</c:v>
                </c:pt>
                <c:pt idx="1">
                  <c:v>-106</c:v>
                </c:pt>
                <c:pt idx="2">
                  <c:v>-96</c:v>
                </c:pt>
                <c:pt idx="3">
                  <c:v>-66.5</c:v>
                </c:pt>
                <c:pt idx="4">
                  <c:v>-74.5</c:v>
                </c:pt>
                <c:pt idx="5">
                  <c:v>-85.5</c:v>
                </c:pt>
                <c:pt idx="6">
                  <c:v>-53.5</c:v>
                </c:pt>
              </c:numCache>
            </c:numRef>
          </c:xVal>
          <c:yVal>
            <c:numRef>
              <c:f>ExtTest40mm_1!$C$16:$I$16</c:f>
              <c:numCache>
                <c:formatCode>General</c:formatCode>
                <c:ptCount val="7"/>
                <c:pt idx="0">
                  <c:v>6.8530172364026392</c:v>
                </c:pt>
                <c:pt idx="1">
                  <c:v>3.0616448382428998</c:v>
                </c:pt>
                <c:pt idx="2">
                  <c:v>1.7567434855432555</c:v>
                </c:pt>
                <c:pt idx="3">
                  <c:v>0.42875300427896085</c:v>
                </c:pt>
                <c:pt idx="4">
                  <c:v>0.96291824494655998</c:v>
                </c:pt>
                <c:pt idx="5">
                  <c:v>1.4332513689040982</c:v>
                </c:pt>
                <c:pt idx="6">
                  <c:v>0.35309782369307174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B-4E4D-B000-827FA0E58E08}"/>
            </c:ext>
          </c:extLst>
        </c:ser>
        <c:ser>
          <c:idx val="0"/>
          <c:order val="1"/>
          <c:tx>
            <c:v>230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ExtTest40mm_1!$J$7:$N$7</c:f>
              <c:numCache>
                <c:formatCode>General</c:formatCode>
                <c:ptCount val="5"/>
                <c:pt idx="0">
                  <c:v>-53.5</c:v>
                </c:pt>
                <c:pt idx="1">
                  <c:v>-17</c:v>
                </c:pt>
                <c:pt idx="2">
                  <c:v>-17</c:v>
                </c:pt>
                <c:pt idx="3">
                  <c:v>-42.5</c:v>
                </c:pt>
                <c:pt idx="4">
                  <c:v>-30</c:v>
                </c:pt>
              </c:numCache>
            </c:numRef>
          </c:xVal>
          <c:yVal>
            <c:numRef>
              <c:f>ExtTest40mm_1!$J$16:$N$16</c:f>
              <c:numCache>
                <c:formatCode>General</c:formatCode>
                <c:ptCount val="5"/>
                <c:pt idx="0">
                  <c:v>6.2252989619399299</c:v>
                </c:pt>
                <c:pt idx="1">
                  <c:v>1.0541046558415272</c:v>
                </c:pt>
                <c:pt idx="2">
                  <c:v>1.235368116067078</c:v>
                </c:pt>
                <c:pt idx="3">
                  <c:v>6.0420429311128272</c:v>
                </c:pt>
                <c:pt idx="4">
                  <c:v>3.2343374006094714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B-4E4D-B000-827FA0E58E08}"/>
            </c:ext>
          </c:extLst>
        </c:ser>
        <c:ser>
          <c:idx val="2"/>
          <c:order val="2"/>
          <c:tx>
            <c:v>380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ExtTest40mm_1!$O$7:$P$7</c:f>
              <c:numCache>
                <c:formatCode>General</c:formatCode>
                <c:ptCount val="2"/>
                <c:pt idx="0">
                  <c:v>-6</c:v>
                </c:pt>
                <c:pt idx="1">
                  <c:v>6.5</c:v>
                </c:pt>
              </c:numCache>
            </c:numRef>
          </c:xVal>
          <c:yVal>
            <c:numRef>
              <c:f>ExtTest40mm_1!$O$16:$P$16</c:f>
              <c:numCache>
                <c:formatCode>General</c:formatCode>
                <c:ptCount val="2"/>
                <c:pt idx="0">
                  <c:v>10.360519153738428</c:v>
                </c:pt>
                <c:pt idx="1">
                  <c:v>6.0809498055103717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FB-4E4D-B000-827FA0E58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48063"/>
        <c:axId val="531049727"/>
      </c:scatterChart>
      <c:valAx>
        <c:axId val="53104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49727"/>
        <c:crosses val="autoZero"/>
        <c:crossBetween val="midCat"/>
      </c:valAx>
      <c:valAx>
        <c:axId val="53104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4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mm Flexor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194116360454943"/>
                  <c:y val="0.27785177894429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FlxTest20mm_42cm!$M$7:$Q$7</c:f>
              <c:numCache>
                <c:formatCode>General</c:formatCode>
                <c:ptCount val="5"/>
                <c:pt idx="0">
                  <c:v>-73.5</c:v>
                </c:pt>
                <c:pt idx="1">
                  <c:v>-82</c:v>
                </c:pt>
                <c:pt idx="2">
                  <c:v>-88</c:v>
                </c:pt>
                <c:pt idx="3">
                  <c:v>-103.5</c:v>
                </c:pt>
                <c:pt idx="4">
                  <c:v>-114</c:v>
                </c:pt>
              </c:numCache>
            </c:numRef>
          </c:xVal>
          <c:yVal>
            <c:numRef>
              <c:f>FlxTest20mm_42cm!$M$16:$Q$16</c:f>
              <c:numCache>
                <c:formatCode>General</c:formatCode>
                <c:ptCount val="5"/>
                <c:pt idx="0">
                  <c:v>-5.6806977708149313</c:v>
                </c:pt>
                <c:pt idx="1">
                  <c:v>-4.0392598352753879</c:v>
                </c:pt>
                <c:pt idx="2">
                  <c:v>-3.2513783399694391</c:v>
                </c:pt>
                <c:pt idx="3">
                  <c:v>-1.3263579017259233</c:v>
                </c:pt>
                <c:pt idx="4">
                  <c:v>-0.70598947320621186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3-4872-AF4B-BAB9C2AE40CE}"/>
            </c:ext>
          </c:extLst>
        </c:ser>
        <c:ser>
          <c:idx val="0"/>
          <c:order val="1"/>
          <c:tx>
            <c:v>300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FlxTest20mm_42cm!$C$7:$L$7</c:f>
              <c:numCache>
                <c:formatCode>General</c:formatCode>
                <c:ptCount val="10"/>
                <c:pt idx="0">
                  <c:v>-2</c:v>
                </c:pt>
                <c:pt idx="1">
                  <c:v>-11.5</c:v>
                </c:pt>
                <c:pt idx="2">
                  <c:v>-20</c:v>
                </c:pt>
                <c:pt idx="3">
                  <c:v>-27</c:v>
                </c:pt>
                <c:pt idx="4">
                  <c:v>-35</c:v>
                </c:pt>
                <c:pt idx="5">
                  <c:v>-44</c:v>
                </c:pt>
                <c:pt idx="6">
                  <c:v>-54.5</c:v>
                </c:pt>
                <c:pt idx="7">
                  <c:v>-50</c:v>
                </c:pt>
                <c:pt idx="8">
                  <c:v>-63</c:v>
                </c:pt>
                <c:pt idx="9">
                  <c:v>-64</c:v>
                </c:pt>
              </c:numCache>
            </c:numRef>
          </c:xVal>
          <c:yVal>
            <c:numRef>
              <c:f>FlxTest20mm_42cm!$C$16:$L$16</c:f>
              <c:numCache>
                <c:formatCode>General</c:formatCode>
                <c:ptCount val="10"/>
                <c:pt idx="0">
                  <c:v>-9.9520752292838743</c:v>
                </c:pt>
                <c:pt idx="1">
                  <c:v>-8.309776190397633</c:v>
                </c:pt>
                <c:pt idx="2">
                  <c:v>-6.9372085405748338</c:v>
                </c:pt>
                <c:pt idx="3">
                  <c:v>-5.8312110803111104</c:v>
                </c:pt>
                <c:pt idx="4">
                  <c:v>-4.6528169082585853</c:v>
                </c:pt>
                <c:pt idx="5">
                  <c:v>-3.5943174716264252</c:v>
                </c:pt>
                <c:pt idx="6">
                  <c:v>-3.5754544525113139</c:v>
                </c:pt>
                <c:pt idx="7">
                  <c:v>-3.0265514767141273</c:v>
                </c:pt>
                <c:pt idx="8">
                  <c:v>-2.199767728579054</c:v>
                </c:pt>
                <c:pt idx="9">
                  <c:v>-0.92210333898321939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3-4872-AF4B-BAB9C2AE40CE}"/>
            </c:ext>
          </c:extLst>
        </c:ser>
        <c:ser>
          <c:idx val="2"/>
          <c:order val="2"/>
          <c:tx>
            <c:v>620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8333333333333334E-2"/>
                  <c:y val="0.37889690871974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FlxTest20mm_42cm!$R$7:$S$7</c:f>
              <c:numCache>
                <c:formatCode>General</c:formatCode>
                <c:ptCount val="2"/>
                <c:pt idx="0">
                  <c:v>-115</c:v>
                </c:pt>
                <c:pt idx="1">
                  <c:v>-120</c:v>
                </c:pt>
              </c:numCache>
            </c:numRef>
          </c:xVal>
          <c:yVal>
            <c:numRef>
              <c:f>FlxTest20mm_42cm!$R$16:$S$16</c:f>
              <c:numCache>
                <c:formatCode>General</c:formatCode>
                <c:ptCount val="2"/>
                <c:pt idx="0">
                  <c:v>-1.826208161538696</c:v>
                </c:pt>
                <c:pt idx="1">
                  <c:v>-1.0937153129886135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F3-4872-AF4B-BAB9C2AE4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401968"/>
        <c:axId val="1221403632"/>
      </c:scatterChart>
      <c:valAx>
        <c:axId val="12214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3632"/>
        <c:crosses val="autoZero"/>
        <c:crossBetween val="midCat"/>
      </c:valAx>
      <c:valAx>
        <c:axId val="12214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mm Flexor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194116360454943"/>
                  <c:y val="0.27785177894429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FlxTest20mm_39cm!$M$7:$Q$7</c:f>
              <c:numCache>
                <c:formatCode>General</c:formatCode>
                <c:ptCount val="5"/>
              </c:numCache>
            </c:numRef>
          </c:xVal>
          <c:yVal>
            <c:numRef>
              <c:f>FlxTest20mm_39cm!$M$16:$Q$16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08-4EAC-8CFC-BCE29A7E2EF9}"/>
            </c:ext>
          </c:extLst>
        </c:ser>
        <c:ser>
          <c:idx val="0"/>
          <c:order val="1"/>
          <c:tx>
            <c:v>300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FlxTest20mm_39cm!$C$7:$L$7</c:f>
              <c:numCache>
                <c:formatCode>General</c:formatCode>
                <c:ptCount val="10"/>
                <c:pt idx="0">
                  <c:v>-124</c:v>
                </c:pt>
                <c:pt idx="1">
                  <c:v>-98.5</c:v>
                </c:pt>
                <c:pt idx="2">
                  <c:v>-118.5</c:v>
                </c:pt>
                <c:pt idx="3">
                  <c:v>-111</c:v>
                </c:pt>
                <c:pt idx="4">
                  <c:v>-90</c:v>
                </c:pt>
                <c:pt idx="5">
                  <c:v>-75</c:v>
                </c:pt>
                <c:pt idx="6">
                  <c:v>-64</c:v>
                </c:pt>
              </c:numCache>
            </c:numRef>
          </c:xVal>
          <c:yVal>
            <c:numRef>
              <c:f>FlxTest20mm_39cm!$C$16:$L$16</c:f>
              <c:numCache>
                <c:formatCode>General</c:formatCode>
                <c:ptCount val="10"/>
                <c:pt idx="0">
                  <c:v>-5.6541833371388703</c:v>
                </c:pt>
                <c:pt idx="1">
                  <c:v>-11.416082319316914</c:v>
                </c:pt>
                <c:pt idx="2">
                  <c:v>-5.7080411596584568</c:v>
                </c:pt>
                <c:pt idx="3">
                  <c:v>-10.218147814891781</c:v>
                </c:pt>
                <c:pt idx="4">
                  <c:v>-13.937767935473495</c:v>
                </c:pt>
                <c:pt idx="5">
                  <c:v>-17.298116513358377</c:v>
                </c:pt>
                <c:pt idx="6">
                  <c:v>-20.398495906594288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08-4EAC-8CFC-BCE29A7E2EF9}"/>
            </c:ext>
          </c:extLst>
        </c:ser>
        <c:ser>
          <c:idx val="2"/>
          <c:order val="2"/>
          <c:tx>
            <c:v>620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8333333333333334E-2"/>
                  <c:y val="0.37889690871974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FlxTest20mm_39cm!$R$7:$S$7</c:f>
              <c:numCache>
                <c:formatCode>General</c:formatCode>
                <c:ptCount val="2"/>
              </c:numCache>
            </c:numRef>
          </c:xVal>
          <c:yVal>
            <c:numRef>
              <c:f>FlxTest20mm_39cm!$R$16:$S$16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08-4EAC-8CFC-BCE29A7E2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401968"/>
        <c:axId val="1221403632"/>
      </c:scatterChart>
      <c:valAx>
        <c:axId val="12214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3632"/>
        <c:crosses val="autoZero"/>
        <c:crossBetween val="midCat"/>
      </c:valAx>
      <c:valAx>
        <c:axId val="12214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23</xdr:row>
      <xdr:rowOff>17145</xdr:rowOff>
    </xdr:from>
    <xdr:to>
      <xdr:col>9</xdr:col>
      <xdr:colOff>874395</xdr:colOff>
      <xdr:row>37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301CA-F75C-448E-9909-B4630914C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112395</xdr:colOff>
      <xdr:row>19</xdr:row>
      <xdr:rowOff>136207</xdr:rowOff>
    </xdr:from>
    <xdr:to>
      <xdr:col>10</xdr:col>
      <xdr:colOff>316230</xdr:colOff>
      <xdr:row>34</xdr:row>
      <xdr:rowOff>29527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FD9C5D-59DB-44AC-BFD4-2CF0630FA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112395</xdr:colOff>
      <xdr:row>19</xdr:row>
      <xdr:rowOff>136207</xdr:rowOff>
    </xdr:from>
    <xdr:to>
      <xdr:col>10</xdr:col>
      <xdr:colOff>316230</xdr:colOff>
      <xdr:row>34</xdr:row>
      <xdr:rowOff>29527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6C17D-4B38-4828-A3F0-A1D54F01A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34"/>
  <sheetViews>
    <sheetView topLeftCell="A13" workbookViewId="0">
      <selection activeCell="D16" sqref="D16"/>
    </sheetView>
  </sheetViews>
  <sheetFormatPr defaultRowHeight="15" x14ac:dyDescent="0.25"/>
  <cols>
    <col min="1" max="1" width="9.140625" style="3"/>
    <col min="2" max="2" width="25.14062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3" t="s">
        <v>16</v>
      </c>
    </row>
    <row r="2" spans="1:17" x14ac:dyDescent="0.25">
      <c r="A2" s="3" t="s">
        <v>5</v>
      </c>
      <c r="C2">
        <v>557</v>
      </c>
    </row>
    <row r="3" spans="1:17" x14ac:dyDescent="0.25">
      <c r="B3" s="3" t="s">
        <v>14</v>
      </c>
      <c r="C3">
        <f>C2-C2*0.17</f>
        <v>462.31</v>
      </c>
      <c r="D3">
        <f>C2*0.75</f>
        <v>417.75</v>
      </c>
      <c r="I3">
        <f>1-I10/C2</f>
        <v>5.5655296229802476E-2</v>
      </c>
      <c r="N3">
        <f>1-N10/C2</f>
        <v>0.17953321364452424</v>
      </c>
    </row>
    <row r="4" spans="1:17" x14ac:dyDescent="0.25">
      <c r="B4" s="3" t="s">
        <v>15</v>
      </c>
      <c r="C4">
        <v>30</v>
      </c>
      <c r="J4" t="s">
        <v>19</v>
      </c>
      <c r="O4" t="s">
        <v>20</v>
      </c>
    </row>
    <row r="5" spans="1:17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25">
      <c r="B6" s="5" t="s">
        <v>1</v>
      </c>
      <c r="C6">
        <v>21.395</v>
      </c>
      <c r="D6">
        <v>9.8042999999999996</v>
      </c>
      <c r="E6">
        <v>5.4329000000000001</v>
      </c>
      <c r="F6">
        <v>1.5627</v>
      </c>
      <c r="G6">
        <v>3.1173000000000002</v>
      </c>
      <c r="H6">
        <v>4.5189000000000004</v>
      </c>
      <c r="I6">
        <v>1.1431</v>
      </c>
      <c r="J6">
        <v>20.042999999999999</v>
      </c>
      <c r="K6">
        <v>3.3938000000000001</v>
      </c>
      <c r="L6">
        <v>4.0789999999999997</v>
      </c>
      <c r="M6">
        <v>20.853000000000002</v>
      </c>
      <c r="N6">
        <v>10.808999999999999</v>
      </c>
      <c r="O6">
        <v>33.079000000000001</v>
      </c>
      <c r="P6">
        <v>19.314</v>
      </c>
    </row>
    <row r="7" spans="1:17" x14ac:dyDescent="0.25">
      <c r="B7" s="6" t="s">
        <v>2</v>
      </c>
      <c r="C7">
        <v>-117</v>
      </c>
      <c r="D7">
        <v>-106</v>
      </c>
      <c r="E7">
        <v>-96</v>
      </c>
      <c r="F7">
        <v>-66.5</v>
      </c>
      <c r="G7">
        <v>-74.5</v>
      </c>
      <c r="H7">
        <v>-85.5</v>
      </c>
      <c r="I7">
        <v>-53.5</v>
      </c>
      <c r="J7">
        <v>-53.5</v>
      </c>
      <c r="K7">
        <v>-17</v>
      </c>
      <c r="L7">
        <v>-17</v>
      </c>
      <c r="M7">
        <v>-42.5</v>
      </c>
      <c r="N7">
        <v>-30</v>
      </c>
      <c r="O7">
        <v>-6</v>
      </c>
      <c r="P7">
        <v>6.5</v>
      </c>
    </row>
    <row r="8" spans="1:17" s="1" customFormat="1" x14ac:dyDescent="0.25">
      <c r="A8" s="11" t="s">
        <v>7</v>
      </c>
      <c r="B8" s="7" t="s">
        <v>12</v>
      </c>
      <c r="C8" s="1">
        <v>36.1</v>
      </c>
      <c r="D8" s="1">
        <v>29</v>
      </c>
      <c r="E8" s="1">
        <v>26.5</v>
      </c>
      <c r="F8" s="1">
        <v>32.299999999999997</v>
      </c>
      <c r="G8" s="1">
        <v>31.2</v>
      </c>
      <c r="H8" s="1">
        <v>27.6</v>
      </c>
      <c r="I8" s="1">
        <v>33.6</v>
      </c>
      <c r="J8" s="1">
        <v>36.5</v>
      </c>
      <c r="K8" s="1">
        <v>36</v>
      </c>
      <c r="L8" s="1">
        <v>35.200000000000003</v>
      </c>
      <c r="M8" s="1">
        <v>39.9</v>
      </c>
      <c r="N8" s="1">
        <v>39.700000000000003</v>
      </c>
      <c r="O8" s="1">
        <v>36.200000000000003</v>
      </c>
      <c r="P8" s="1">
        <v>32.5</v>
      </c>
    </row>
    <row r="9" spans="1:17" x14ac:dyDescent="0.25">
      <c r="A9" s="12"/>
      <c r="B9" s="8" t="s">
        <v>13</v>
      </c>
      <c r="C9">
        <v>32</v>
      </c>
      <c r="D9">
        <v>34.5</v>
      </c>
      <c r="E9">
        <v>31</v>
      </c>
      <c r="F9">
        <v>44.5</v>
      </c>
      <c r="G9">
        <v>35.5</v>
      </c>
      <c r="H9">
        <v>33</v>
      </c>
      <c r="I9">
        <v>35.5</v>
      </c>
      <c r="J9">
        <v>35</v>
      </c>
      <c r="K9">
        <v>35</v>
      </c>
      <c r="L9">
        <v>37</v>
      </c>
      <c r="M9">
        <v>40.5</v>
      </c>
      <c r="N9">
        <v>38</v>
      </c>
      <c r="O9">
        <v>34</v>
      </c>
      <c r="P9">
        <v>33.5</v>
      </c>
    </row>
    <row r="10" spans="1:17" x14ac:dyDescent="0.25">
      <c r="A10" s="12"/>
      <c r="B10" s="8" t="s">
        <v>3</v>
      </c>
      <c r="C10">
        <v>533</v>
      </c>
      <c r="D10">
        <v>529.5</v>
      </c>
      <c r="E10">
        <v>520</v>
      </c>
      <c r="F10">
        <v>524</v>
      </c>
      <c r="G10">
        <v>522</v>
      </c>
      <c r="H10">
        <v>522</v>
      </c>
      <c r="I10">
        <v>526</v>
      </c>
      <c r="J10">
        <v>470</v>
      </c>
      <c r="K10">
        <v>461</v>
      </c>
      <c r="L10">
        <v>461</v>
      </c>
      <c r="M10">
        <v>462</v>
      </c>
      <c r="N10">
        <v>457</v>
      </c>
      <c r="O10">
        <v>440</v>
      </c>
      <c r="P10">
        <v>430</v>
      </c>
    </row>
    <row r="11" spans="1:17" x14ac:dyDescent="0.25">
      <c r="A11" s="12"/>
      <c r="B11" s="8" t="s">
        <v>32</v>
      </c>
      <c r="C11">
        <f>($C$2-C10)/$C$2</f>
        <v>4.3087971274685818E-2</v>
      </c>
      <c r="D11">
        <f t="shared" ref="D11:P11" si="0">($C$2-D10)/$C$2</f>
        <v>4.9371633752244168E-2</v>
      </c>
      <c r="E11">
        <f t="shared" si="0"/>
        <v>6.6427289048473961E-2</v>
      </c>
      <c r="F11">
        <f t="shared" si="0"/>
        <v>5.9245960502692999E-2</v>
      </c>
      <c r="G11">
        <f t="shared" si="0"/>
        <v>6.283662477558348E-2</v>
      </c>
      <c r="H11">
        <f t="shared" si="0"/>
        <v>6.283662477558348E-2</v>
      </c>
      <c r="I11">
        <f t="shared" si="0"/>
        <v>5.565529622980251E-2</v>
      </c>
      <c r="J11">
        <f t="shared" si="0"/>
        <v>0.15619389587073609</v>
      </c>
      <c r="K11">
        <f t="shared" si="0"/>
        <v>0.17235188509874327</v>
      </c>
      <c r="L11">
        <f t="shared" si="0"/>
        <v>0.17235188509874327</v>
      </c>
      <c r="M11">
        <f t="shared" si="0"/>
        <v>0.17055655296229802</v>
      </c>
      <c r="N11">
        <f t="shared" si="0"/>
        <v>0.17953321364452424</v>
      </c>
      <c r="O11">
        <f t="shared" si="0"/>
        <v>0.21005385996409337</v>
      </c>
      <c r="P11">
        <f t="shared" si="0"/>
        <v>0.22800718132854578</v>
      </c>
    </row>
    <row r="12" spans="1:17" s="1" customFormat="1" x14ac:dyDescent="0.25">
      <c r="A12" s="11" t="s">
        <v>8</v>
      </c>
      <c r="B12" s="7" t="s">
        <v>9</v>
      </c>
    </row>
    <row r="13" spans="1:17" x14ac:dyDescent="0.25">
      <c r="A13" s="12"/>
      <c r="B13" s="8" t="s">
        <v>10</v>
      </c>
      <c r="C13">
        <v>366.05</v>
      </c>
      <c r="D13">
        <v>366.05</v>
      </c>
      <c r="E13">
        <v>366.05</v>
      </c>
      <c r="F13">
        <v>366.05</v>
      </c>
      <c r="G13">
        <v>366.05</v>
      </c>
      <c r="H13">
        <v>366.05</v>
      </c>
      <c r="I13">
        <v>366.05</v>
      </c>
      <c r="J13">
        <v>366.05</v>
      </c>
      <c r="K13">
        <v>366.05</v>
      </c>
      <c r="L13">
        <v>366.05</v>
      </c>
      <c r="M13">
        <v>366.05</v>
      </c>
      <c r="N13">
        <v>366.05</v>
      </c>
      <c r="O13">
        <v>366.05</v>
      </c>
      <c r="P13">
        <v>366.05</v>
      </c>
      <c r="Q13">
        <v>366.05</v>
      </c>
    </row>
    <row r="14" spans="1:17" x14ac:dyDescent="0.25">
      <c r="A14" s="12"/>
      <c r="B14" s="8" t="s">
        <v>11</v>
      </c>
      <c r="C14">
        <v>60</v>
      </c>
      <c r="D14">
        <v>65</v>
      </c>
      <c r="E14">
        <v>57</v>
      </c>
      <c r="F14">
        <v>73</v>
      </c>
      <c r="G14">
        <v>62</v>
      </c>
      <c r="H14">
        <v>67</v>
      </c>
      <c r="I14">
        <v>74</v>
      </c>
      <c r="J14">
        <v>65</v>
      </c>
      <c r="K14">
        <v>70</v>
      </c>
      <c r="L14">
        <v>75</v>
      </c>
      <c r="M14">
        <v>62.5</v>
      </c>
      <c r="N14">
        <v>69</v>
      </c>
      <c r="O14">
        <v>60</v>
      </c>
      <c r="P14">
        <v>64</v>
      </c>
    </row>
    <row r="15" spans="1:17" s="2" customFormat="1" x14ac:dyDescent="0.25">
      <c r="A15" s="13"/>
      <c r="B15" s="9" t="s">
        <v>4</v>
      </c>
    </row>
    <row r="16" spans="1:17" x14ac:dyDescent="0.25">
      <c r="B16" s="5" t="s">
        <v>6</v>
      </c>
      <c r="C16">
        <f>C6*COS(RADIANS(C9-3.05))*C13/1000</f>
        <v>6.8530172364026392</v>
      </c>
      <c r="D16">
        <f t="shared" ref="D16:K16" si="1">D6*COS(RADIANS(D9-3.05))*D13/1000</f>
        <v>3.0616448382428998</v>
      </c>
      <c r="E16">
        <f t="shared" si="1"/>
        <v>1.7567434855432555</v>
      </c>
      <c r="F16">
        <f t="shared" si="1"/>
        <v>0.42875300427896085</v>
      </c>
      <c r="G16">
        <f t="shared" si="1"/>
        <v>0.96291824494655998</v>
      </c>
      <c r="H16">
        <f t="shared" si="1"/>
        <v>1.4332513689040982</v>
      </c>
      <c r="I16">
        <f t="shared" si="1"/>
        <v>0.35309782369307174</v>
      </c>
      <c r="J16">
        <f t="shared" si="1"/>
        <v>6.2252989619399299</v>
      </c>
      <c r="K16">
        <f t="shared" si="1"/>
        <v>1.0541046558415272</v>
      </c>
      <c r="L16">
        <f t="shared" ref="L16:Q16" si="2">L6*COS(RADIANS(L9-2.83))*L13/1000</f>
        <v>1.235368116067078</v>
      </c>
      <c r="M16">
        <f t="shared" si="2"/>
        <v>6.0420429311128272</v>
      </c>
      <c r="N16">
        <f t="shared" si="2"/>
        <v>3.2343374006094714</v>
      </c>
      <c r="O16">
        <f t="shared" si="2"/>
        <v>10.360519153738428</v>
      </c>
      <c r="P16">
        <f t="shared" si="2"/>
        <v>6.0809498055103717</v>
      </c>
      <c r="Q16">
        <f t="shared" si="2"/>
        <v>0</v>
      </c>
    </row>
    <row r="17" spans="2:15" x14ac:dyDescent="0.25">
      <c r="J17" t="s">
        <v>24</v>
      </c>
    </row>
    <row r="18" spans="2:15" x14ac:dyDescent="0.25">
      <c r="O18" t="s">
        <v>25</v>
      </c>
    </row>
    <row r="19" spans="2:15" x14ac:dyDescent="0.25">
      <c r="O19" t="s">
        <v>26</v>
      </c>
    </row>
    <row r="20" spans="2:15" x14ac:dyDescent="0.25">
      <c r="B20" s="3" t="s">
        <v>41</v>
      </c>
      <c r="C20" s="3" t="s">
        <v>42</v>
      </c>
    </row>
    <row r="21" spans="2:15" x14ac:dyDescent="0.25">
      <c r="C21">
        <v>6.1297215268519301</v>
      </c>
      <c r="K21" t="s">
        <v>28</v>
      </c>
    </row>
    <row r="22" spans="2:15" x14ac:dyDescent="0.25">
      <c r="C22">
        <v>2.7479725044346299</v>
      </c>
      <c r="K22" t="s">
        <v>29</v>
      </c>
      <c r="L22" t="s">
        <v>30</v>
      </c>
      <c r="M22" t="s">
        <v>31</v>
      </c>
    </row>
    <row r="23" spans="2:15" x14ac:dyDescent="0.25">
      <c r="C23">
        <v>1.5877091527759399</v>
      </c>
      <c r="K23">
        <v>2.163E-2</v>
      </c>
      <c r="L23">
        <v>-7.1639999999999995E-2</v>
      </c>
      <c r="M23">
        <v>0</v>
      </c>
    </row>
    <row r="24" spans="2:15" x14ac:dyDescent="0.25">
      <c r="C24">
        <v>0.39396830053809201</v>
      </c>
    </row>
    <row r="25" spans="2:15" x14ac:dyDescent="0.25">
      <c r="C25">
        <v>0.87997523971335201</v>
      </c>
      <c r="K25" t="s">
        <v>28</v>
      </c>
    </row>
    <row r="26" spans="2:15" x14ac:dyDescent="0.25">
      <c r="C26">
        <v>1.3017605698980601</v>
      </c>
      <c r="K26" t="s">
        <v>29</v>
      </c>
      <c r="L26" t="s">
        <v>30</v>
      </c>
      <c r="M26" t="s">
        <v>31</v>
      </c>
    </row>
    <row r="27" spans="2:15" x14ac:dyDescent="0.25">
      <c r="C27">
        <v>0.32710826122173697</v>
      </c>
      <c r="K27">
        <v>3.7760000000000002E-2</v>
      </c>
      <c r="L27">
        <v>-2.4809999999999999E-2</v>
      </c>
      <c r="M27">
        <v>0</v>
      </c>
    </row>
    <row r="28" spans="2:15" x14ac:dyDescent="0.25">
      <c r="C28">
        <v>5.7663175704745298</v>
      </c>
    </row>
    <row r="29" spans="2:15" x14ac:dyDescent="0.25">
      <c r="C29">
        <v>0.99793195771798704</v>
      </c>
    </row>
    <row r="30" spans="2:15" x14ac:dyDescent="0.25">
      <c r="C30">
        <v>1.17473937755851</v>
      </c>
    </row>
    <row r="31" spans="2:15" x14ac:dyDescent="0.25">
      <c r="C31">
        <v>5.6669972560913404</v>
      </c>
    </row>
    <row r="32" spans="2:15" x14ac:dyDescent="0.25">
      <c r="C32">
        <v>3.0532323371378101</v>
      </c>
    </row>
    <row r="33" spans="3:3" x14ac:dyDescent="0.25">
      <c r="C33">
        <v>9.8822570388584001</v>
      </c>
    </row>
    <row r="34" spans="3:3" x14ac:dyDescent="0.25">
      <c r="C34">
        <v>5.8339811315985299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F4CC-F96C-44DD-922E-2824BD5D818E}">
  <dimension ref="A1:Q27"/>
  <sheetViews>
    <sheetView topLeftCell="A4" workbookViewId="0">
      <selection activeCell="N23" sqref="N23"/>
    </sheetView>
  </sheetViews>
  <sheetFormatPr defaultRowHeight="15" x14ac:dyDescent="0.25"/>
  <cols>
    <col min="1" max="1" width="9.140625" style="3"/>
    <col min="2" max="2" width="25.14062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3" t="s">
        <v>16</v>
      </c>
    </row>
    <row r="2" spans="1:17" x14ac:dyDescent="0.25">
      <c r="A2" s="3" t="s">
        <v>5</v>
      </c>
      <c r="C2">
        <v>557</v>
      </c>
    </row>
    <row r="3" spans="1:17" x14ac:dyDescent="0.25">
      <c r="B3" s="3" t="s">
        <v>14</v>
      </c>
      <c r="C3">
        <f>C2-C2*0.17</f>
        <v>462.31</v>
      </c>
    </row>
    <row r="4" spans="1:17" x14ac:dyDescent="0.25">
      <c r="B4" s="3" t="s">
        <v>15</v>
      </c>
      <c r="C4">
        <v>90</v>
      </c>
    </row>
    <row r="5" spans="1:17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25">
      <c r="B6" s="5" t="s">
        <v>1</v>
      </c>
      <c r="C6">
        <v>84.117999999999995</v>
      </c>
      <c r="D6">
        <v>124</v>
      </c>
    </row>
    <row r="7" spans="1:17" x14ac:dyDescent="0.25">
      <c r="B7" s="6" t="s">
        <v>2</v>
      </c>
      <c r="C7">
        <v>6</v>
      </c>
      <c r="D7">
        <v>-16</v>
      </c>
    </row>
    <row r="8" spans="1:17" x14ac:dyDescent="0.25">
      <c r="B8" s="4" t="s">
        <v>33</v>
      </c>
      <c r="C8">
        <v>604</v>
      </c>
      <c r="D8">
        <v>530</v>
      </c>
    </row>
    <row r="9" spans="1:17" s="1" customFormat="1" x14ac:dyDescent="0.25">
      <c r="A9" s="11" t="s">
        <v>7</v>
      </c>
      <c r="B9" s="7" t="s">
        <v>12</v>
      </c>
      <c r="C9" s="1">
        <v>16.5</v>
      </c>
    </row>
    <row r="10" spans="1:17" x14ac:dyDescent="0.25">
      <c r="A10" s="12"/>
      <c r="B10" s="8" t="s">
        <v>13</v>
      </c>
      <c r="C10">
        <v>14.6</v>
      </c>
      <c r="D10">
        <v>14.6</v>
      </c>
      <c r="E10">
        <v>14.6</v>
      </c>
      <c r="F10">
        <v>14.6</v>
      </c>
      <c r="G10">
        <v>14.6</v>
      </c>
      <c r="H10">
        <v>14.6</v>
      </c>
      <c r="I10">
        <v>14.6</v>
      </c>
      <c r="J10">
        <v>14.6</v>
      </c>
      <c r="K10">
        <v>14.6</v>
      </c>
      <c r="L10">
        <v>14.6</v>
      </c>
      <c r="M10">
        <v>14.6</v>
      </c>
      <c r="N10">
        <v>14.6</v>
      </c>
      <c r="O10">
        <v>14.6</v>
      </c>
      <c r="P10">
        <v>14.6</v>
      </c>
      <c r="Q10">
        <v>14.6</v>
      </c>
    </row>
    <row r="11" spans="1:17" x14ac:dyDescent="0.25">
      <c r="A11" s="12"/>
      <c r="B11" s="8" t="s">
        <v>3</v>
      </c>
      <c r="C11">
        <v>399</v>
      </c>
    </row>
    <row r="12" spans="1:17" x14ac:dyDescent="0.25">
      <c r="A12" s="12"/>
      <c r="B12" s="8" t="s">
        <v>34</v>
      </c>
      <c r="C12">
        <f>($C$2-C11)/$C$2</f>
        <v>0.28366247755834828</v>
      </c>
    </row>
    <row r="13" spans="1:17" s="1" customFormat="1" x14ac:dyDescent="0.25">
      <c r="A13" s="11" t="s">
        <v>8</v>
      </c>
      <c r="B13" s="7" t="s">
        <v>9</v>
      </c>
    </row>
    <row r="14" spans="1:17" x14ac:dyDescent="0.25">
      <c r="A14" s="12"/>
      <c r="B14" s="8" t="s">
        <v>10</v>
      </c>
      <c r="C14">
        <v>240.61</v>
      </c>
      <c r="D14">
        <v>240.61</v>
      </c>
      <c r="E14">
        <v>240.61</v>
      </c>
      <c r="F14">
        <v>240.61</v>
      </c>
      <c r="G14">
        <v>240.61</v>
      </c>
      <c r="H14">
        <v>240.61</v>
      </c>
      <c r="I14">
        <v>240.61</v>
      </c>
      <c r="J14">
        <v>240.61</v>
      </c>
      <c r="K14">
        <v>240.61</v>
      </c>
      <c r="L14">
        <v>240.61</v>
      </c>
      <c r="M14">
        <v>240.61</v>
      </c>
      <c r="N14">
        <v>240.61</v>
      </c>
      <c r="O14">
        <v>240.61</v>
      </c>
      <c r="P14">
        <v>240.61</v>
      </c>
      <c r="Q14">
        <v>240.61</v>
      </c>
    </row>
    <row r="15" spans="1:17" x14ac:dyDescent="0.25">
      <c r="A15" s="12"/>
      <c r="B15" s="8" t="s">
        <v>11</v>
      </c>
      <c r="C15">
        <v>65</v>
      </c>
    </row>
    <row r="16" spans="1:17" s="2" customFormat="1" x14ac:dyDescent="0.25">
      <c r="A16" s="13"/>
      <c r="B16" s="9" t="s">
        <v>4</v>
      </c>
    </row>
    <row r="17" spans="2:17" x14ac:dyDescent="0.25">
      <c r="B17" s="5" t="s">
        <v>6</v>
      </c>
      <c r="C17">
        <f>C6*COS(RADIANS(C10-4.2))*C14/1000</f>
        <v>19.907124595290242</v>
      </c>
      <c r="D17">
        <f>D6*COS(RADIANS(D10-5))*D14/1000</f>
        <v>29.41782280346224</v>
      </c>
      <c r="E17">
        <f t="shared" ref="E17:Q17" si="0">E6*COS(RADIANS(E10))*E14/1000</f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</row>
    <row r="18" spans="2:17" x14ac:dyDescent="0.25">
      <c r="B18" s="4" t="s">
        <v>27</v>
      </c>
      <c r="C18">
        <v>30.556999999999999</v>
      </c>
      <c r="D18">
        <v>48</v>
      </c>
    </row>
    <row r="19" spans="2:17" x14ac:dyDescent="0.25">
      <c r="D19" t="s">
        <v>35</v>
      </c>
    </row>
    <row r="21" spans="2:17" x14ac:dyDescent="0.25">
      <c r="C21" t="s">
        <v>28</v>
      </c>
      <c r="I21" s="3" t="s">
        <v>41</v>
      </c>
      <c r="J21" s="3" t="s">
        <v>42</v>
      </c>
    </row>
    <row r="22" spans="2:17" x14ac:dyDescent="0.25">
      <c r="C22" t="s">
        <v>29</v>
      </c>
      <c r="D22" t="s">
        <v>30</v>
      </c>
      <c r="E22" t="s">
        <v>31</v>
      </c>
      <c r="G22" t="s">
        <v>40</v>
      </c>
      <c r="I22" s="3"/>
      <c r="J22">
        <v>18.260899999999999</v>
      </c>
    </row>
    <row r="23" spans="2:17" x14ac:dyDescent="0.25">
      <c r="C23">
        <v>2.018E-2</v>
      </c>
      <c r="D23">
        <v>-0.11126999999999999</v>
      </c>
      <c r="E23">
        <v>0</v>
      </c>
    </row>
    <row r="25" spans="2:17" x14ac:dyDescent="0.25">
      <c r="C25" t="s">
        <v>28</v>
      </c>
    </row>
    <row r="26" spans="2:17" x14ac:dyDescent="0.25">
      <c r="C26" t="s">
        <v>29</v>
      </c>
      <c r="D26" t="s">
        <v>30</v>
      </c>
      <c r="E26" t="s">
        <v>31</v>
      </c>
      <c r="G26" t="s">
        <v>39</v>
      </c>
    </row>
    <row r="27" spans="2:17" x14ac:dyDescent="0.25">
      <c r="C27">
        <v>3.619E-2</v>
      </c>
      <c r="D27">
        <v>-6.3950000000000007E-2</v>
      </c>
      <c r="E27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X21"/>
  <sheetViews>
    <sheetView workbookViewId="0">
      <selection activeCell="I19" sqref="I19"/>
    </sheetView>
  </sheetViews>
  <sheetFormatPr defaultRowHeight="15" x14ac:dyDescent="0.25"/>
  <cols>
    <col min="1" max="1" width="9.140625" style="3"/>
    <col min="2" max="2" width="25.14062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4" x14ac:dyDescent="0.25">
      <c r="A1" s="3" t="s">
        <v>17</v>
      </c>
    </row>
    <row r="2" spans="1:24" x14ac:dyDescent="0.25">
      <c r="A2" s="3" t="s">
        <v>5</v>
      </c>
      <c r="C2">
        <v>423</v>
      </c>
    </row>
    <row r="3" spans="1:24" x14ac:dyDescent="0.25">
      <c r="B3" s="3" t="s">
        <v>14</v>
      </c>
      <c r="C3">
        <f>C2-C2*0.17</f>
        <v>351.09</v>
      </c>
      <c r="D3" s="14" t="s">
        <v>38</v>
      </c>
      <c r="E3">
        <v>322</v>
      </c>
      <c r="F3">
        <f>(C2-E3)/C2</f>
        <v>0.23877068557919623</v>
      </c>
      <c r="M3">
        <f>1-369.5/423</f>
        <v>0.12647754137115841</v>
      </c>
    </row>
    <row r="4" spans="1:24" x14ac:dyDescent="0.25">
      <c r="B4" s="3" t="s">
        <v>18</v>
      </c>
      <c r="C4">
        <v>17</v>
      </c>
      <c r="I4" t="s">
        <v>19</v>
      </c>
      <c r="M4" t="s">
        <v>20</v>
      </c>
      <c r="R4" t="s">
        <v>23</v>
      </c>
    </row>
    <row r="5" spans="1:24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</row>
    <row r="6" spans="1:24" x14ac:dyDescent="0.25">
      <c r="B6" s="5" t="s">
        <v>1</v>
      </c>
      <c r="C6">
        <v>29.225000000000001</v>
      </c>
      <c r="D6">
        <v>24.009</v>
      </c>
      <c r="E6">
        <v>20.302</v>
      </c>
      <c r="F6">
        <v>17.245999999999999</v>
      </c>
      <c r="G6">
        <v>14.472</v>
      </c>
      <c r="H6">
        <v>11.127000000000001</v>
      </c>
      <c r="I6">
        <v>11.121</v>
      </c>
      <c r="J6">
        <v>9.2840000000000007</v>
      </c>
      <c r="K6">
        <v>6.8421000000000003</v>
      </c>
      <c r="L6">
        <v>2.9257</v>
      </c>
      <c r="M6">
        <v>19.082999999999998</v>
      </c>
      <c r="N6">
        <v>14.757</v>
      </c>
      <c r="O6">
        <v>11.612</v>
      </c>
      <c r="P6">
        <v>5.8364000000000003</v>
      </c>
      <c r="Q6">
        <v>3.1772</v>
      </c>
      <c r="R6">
        <v>7.6226000000000003</v>
      </c>
      <c r="S6">
        <v>4.8666</v>
      </c>
    </row>
    <row r="7" spans="1:24" x14ac:dyDescent="0.25">
      <c r="B7" s="6" t="s">
        <v>2</v>
      </c>
      <c r="C7">
        <v>-2</v>
      </c>
      <c r="D7">
        <v>-11.5</v>
      </c>
      <c r="E7">
        <v>-20</v>
      </c>
      <c r="F7">
        <v>-27</v>
      </c>
      <c r="G7">
        <v>-35</v>
      </c>
      <c r="H7">
        <v>-44</v>
      </c>
      <c r="I7">
        <v>-54.5</v>
      </c>
      <c r="J7">
        <v>-50</v>
      </c>
      <c r="K7">
        <v>-63</v>
      </c>
      <c r="L7">
        <v>-64</v>
      </c>
      <c r="M7">
        <v>-73.5</v>
      </c>
      <c r="N7">
        <v>-82</v>
      </c>
      <c r="O7">
        <v>-88</v>
      </c>
      <c r="P7">
        <v>-103.5</v>
      </c>
      <c r="Q7">
        <v>-114</v>
      </c>
      <c r="R7">
        <v>-115</v>
      </c>
      <c r="S7">
        <v>-120</v>
      </c>
    </row>
    <row r="8" spans="1:24" x14ac:dyDescent="0.25">
      <c r="B8" s="7" t="s">
        <v>37</v>
      </c>
      <c r="C8">
        <v>300</v>
      </c>
      <c r="D8">
        <v>300</v>
      </c>
      <c r="E8">
        <v>300</v>
      </c>
      <c r="F8">
        <v>300</v>
      </c>
      <c r="G8">
        <v>300</v>
      </c>
      <c r="H8">
        <v>300</v>
      </c>
      <c r="I8">
        <v>300</v>
      </c>
      <c r="J8">
        <v>300</v>
      </c>
      <c r="K8">
        <v>300</v>
      </c>
      <c r="L8">
        <v>300</v>
      </c>
      <c r="M8">
        <v>500</v>
      </c>
      <c r="N8">
        <v>500</v>
      </c>
      <c r="O8">
        <v>500</v>
      </c>
      <c r="P8">
        <v>500</v>
      </c>
      <c r="Q8">
        <v>500</v>
      </c>
      <c r="R8">
        <v>620</v>
      </c>
      <c r="S8">
        <v>620</v>
      </c>
    </row>
    <row r="9" spans="1:24" s="1" customFormat="1" x14ac:dyDescent="0.25">
      <c r="A9" s="11" t="s">
        <v>7</v>
      </c>
      <c r="B9" s="7" t="s">
        <v>12</v>
      </c>
      <c r="C9" s="1">
        <v>17.399999999999999</v>
      </c>
      <c r="D9" s="1">
        <v>21.4</v>
      </c>
      <c r="E9" s="1">
        <v>22.3</v>
      </c>
      <c r="F9" s="1">
        <v>23.1</v>
      </c>
      <c r="G9" s="1">
        <v>24.9</v>
      </c>
      <c r="H9" s="1">
        <v>28.4</v>
      </c>
      <c r="I9" s="1">
        <v>29.3</v>
      </c>
      <c r="J9" s="1">
        <v>29.4</v>
      </c>
      <c r="K9" s="1">
        <v>35.1</v>
      </c>
      <c r="L9" s="1">
        <v>35.700000000000003</v>
      </c>
      <c r="M9" s="1">
        <v>34.700000000000003</v>
      </c>
      <c r="N9" s="1">
        <v>38.299999999999997</v>
      </c>
      <c r="O9" s="1">
        <v>34.9</v>
      </c>
      <c r="P9" s="1">
        <v>35.299999999999997</v>
      </c>
      <c r="Q9" s="1">
        <v>42.7</v>
      </c>
      <c r="R9" s="1">
        <v>46.4</v>
      </c>
      <c r="S9" s="1">
        <v>48.1</v>
      </c>
    </row>
    <row r="10" spans="1:24" x14ac:dyDescent="0.25">
      <c r="A10" s="12"/>
      <c r="B10" s="8" t="s">
        <v>13</v>
      </c>
      <c r="C10">
        <v>24.5</v>
      </c>
      <c r="D10">
        <v>22</v>
      </c>
      <c r="E10">
        <v>24</v>
      </c>
      <c r="F10">
        <v>25.5</v>
      </c>
      <c r="G10">
        <v>31.5</v>
      </c>
      <c r="H10">
        <v>31</v>
      </c>
      <c r="I10">
        <v>31.5</v>
      </c>
      <c r="J10">
        <v>30</v>
      </c>
      <c r="K10">
        <v>31.5</v>
      </c>
      <c r="L10">
        <v>33.5</v>
      </c>
      <c r="M10">
        <v>38.5</v>
      </c>
      <c r="N10">
        <v>44.5</v>
      </c>
      <c r="O10">
        <v>43</v>
      </c>
      <c r="P10">
        <v>54.5</v>
      </c>
      <c r="Q10">
        <v>55.5</v>
      </c>
      <c r="R10">
        <v>52</v>
      </c>
      <c r="S10">
        <v>55</v>
      </c>
    </row>
    <row r="11" spans="1:24" s="1" customFormat="1" x14ac:dyDescent="0.25">
      <c r="A11" s="12"/>
      <c r="B11" s="8" t="s">
        <v>3</v>
      </c>
      <c r="C11">
        <v>401</v>
      </c>
      <c r="D11">
        <v>395</v>
      </c>
      <c r="E11">
        <v>389</v>
      </c>
      <c r="F11">
        <v>387</v>
      </c>
      <c r="G11">
        <v>382</v>
      </c>
      <c r="H11">
        <v>380</v>
      </c>
      <c r="I11">
        <v>378</v>
      </c>
      <c r="J11">
        <v>374.5</v>
      </c>
      <c r="K11">
        <v>371.5</v>
      </c>
      <c r="L11">
        <v>369.5</v>
      </c>
      <c r="M11">
        <v>354</v>
      </c>
      <c r="N11">
        <v>352.5</v>
      </c>
      <c r="O11">
        <v>350.5</v>
      </c>
      <c r="P11">
        <v>345</v>
      </c>
      <c r="Q11">
        <v>343.5</v>
      </c>
      <c r="R11" s="2">
        <v>338.5</v>
      </c>
      <c r="S11" s="2">
        <v>339</v>
      </c>
      <c r="T11" s="2"/>
      <c r="U11" s="2"/>
      <c r="V11"/>
      <c r="W11"/>
      <c r="X11"/>
    </row>
    <row r="12" spans="1:24" x14ac:dyDescent="0.25">
      <c r="A12" s="11" t="s">
        <v>8</v>
      </c>
      <c r="B12" s="7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4" x14ac:dyDescent="0.25">
      <c r="A13" s="12"/>
      <c r="B13" s="8" t="s">
        <v>10</v>
      </c>
      <c r="C13">
        <v>366.43</v>
      </c>
      <c r="D13">
        <v>366.43</v>
      </c>
      <c r="E13">
        <v>366.43</v>
      </c>
      <c r="F13">
        <v>366.43</v>
      </c>
      <c r="G13">
        <v>366.43</v>
      </c>
      <c r="H13">
        <v>366.43</v>
      </c>
      <c r="I13">
        <v>366.43</v>
      </c>
      <c r="J13">
        <v>366.43</v>
      </c>
      <c r="K13">
        <v>366.43</v>
      </c>
      <c r="L13">
        <v>366.43</v>
      </c>
      <c r="M13">
        <v>366.43</v>
      </c>
      <c r="N13">
        <v>366.43</v>
      </c>
      <c r="O13">
        <v>366.43</v>
      </c>
      <c r="P13">
        <v>366.43</v>
      </c>
      <c r="Q13">
        <v>366.43</v>
      </c>
      <c r="R13">
        <v>366.43</v>
      </c>
      <c r="S13">
        <v>366.43</v>
      </c>
    </row>
    <row r="14" spans="1:24" x14ac:dyDescent="0.25">
      <c r="A14" s="12"/>
      <c r="B14" s="8" t="s">
        <v>11</v>
      </c>
      <c r="C14">
        <v>45</v>
      </c>
      <c r="D14">
        <v>47</v>
      </c>
      <c r="E14">
        <v>51</v>
      </c>
      <c r="F14">
        <v>45</v>
      </c>
      <c r="G14">
        <v>40</v>
      </c>
      <c r="H14">
        <v>37</v>
      </c>
      <c r="I14">
        <v>38</v>
      </c>
      <c r="J14">
        <v>39</v>
      </c>
      <c r="K14">
        <v>36.5</v>
      </c>
      <c r="L14">
        <v>35.5</v>
      </c>
      <c r="M14">
        <v>30.5</v>
      </c>
      <c r="N14">
        <v>20</v>
      </c>
      <c r="O14">
        <v>22</v>
      </c>
      <c r="P14">
        <v>16</v>
      </c>
      <c r="Q14">
        <v>4.5</v>
      </c>
      <c r="R14">
        <v>3</v>
      </c>
      <c r="S14">
        <v>10</v>
      </c>
    </row>
    <row r="15" spans="1:24" s="2" customFormat="1" x14ac:dyDescent="0.25">
      <c r="A15" s="13"/>
      <c r="B15" s="9" t="s">
        <v>4</v>
      </c>
    </row>
    <row r="16" spans="1:24" x14ac:dyDescent="0.25">
      <c r="B16" s="5" t="s">
        <v>6</v>
      </c>
      <c r="C16">
        <f>-C6*COS(RADIANS(C10-2.83))*C13/1000</f>
        <v>-9.9520752292838743</v>
      </c>
      <c r="D16">
        <f t="shared" ref="D16:S16" si="0">-D6*COS(RADIANS(D10-2.83))*D13/1000</f>
        <v>-8.309776190397633</v>
      </c>
      <c r="E16">
        <f t="shared" si="0"/>
        <v>-6.9372085405748338</v>
      </c>
      <c r="F16">
        <f t="shared" si="0"/>
        <v>-5.8312110803111104</v>
      </c>
      <c r="G16">
        <f t="shared" si="0"/>
        <v>-4.6528169082585853</v>
      </c>
      <c r="H16">
        <f t="shared" si="0"/>
        <v>-3.5943174716264252</v>
      </c>
      <c r="I16">
        <f t="shared" si="0"/>
        <v>-3.5754544525113139</v>
      </c>
      <c r="J16">
        <f t="shared" si="0"/>
        <v>-3.0265514767141273</v>
      </c>
      <c r="K16">
        <f t="shared" si="0"/>
        <v>-2.199767728579054</v>
      </c>
      <c r="L16">
        <f t="shared" si="0"/>
        <v>-0.92210333898321939</v>
      </c>
      <c r="M16">
        <f t="shared" si="0"/>
        <v>-5.6806977708149313</v>
      </c>
      <c r="N16">
        <f t="shared" si="0"/>
        <v>-4.0392598352753879</v>
      </c>
      <c r="O16">
        <f t="shared" si="0"/>
        <v>-3.2513783399694391</v>
      </c>
      <c r="P16">
        <f t="shared" si="0"/>
        <v>-1.3263579017259233</v>
      </c>
      <c r="Q16">
        <f t="shared" si="0"/>
        <v>-0.70598947320621186</v>
      </c>
      <c r="R16">
        <f t="shared" si="0"/>
        <v>-1.826208161538696</v>
      </c>
      <c r="S16">
        <f t="shared" si="0"/>
        <v>-1.0937153129886135</v>
      </c>
    </row>
    <row r="17" spans="2:19" x14ac:dyDescent="0.25">
      <c r="B17" s="3" t="s">
        <v>42</v>
      </c>
      <c r="C17">
        <v>-8.8432229117959409</v>
      </c>
      <c r="D17">
        <v>-7.3877101457331502</v>
      </c>
      <c r="E17">
        <v>-6.1229590706185704</v>
      </c>
      <c r="F17">
        <v>-5.1141685562792896</v>
      </c>
      <c r="G17">
        <v>-4.0057750611846901</v>
      </c>
      <c r="H17">
        <v>-3.08271954812317</v>
      </c>
      <c r="I17">
        <v>-3.0425145122501802</v>
      </c>
      <c r="J17">
        <v>-2.5938436656752</v>
      </c>
      <c r="K17">
        <v>-1.8617853154184101</v>
      </c>
      <c r="L17">
        <v>-0.77484936807902705</v>
      </c>
      <c r="M17">
        <v>-4.6544090914984197</v>
      </c>
      <c r="N17">
        <v>-3.1970354025926402</v>
      </c>
      <c r="O17">
        <v>-2.5796638217396901</v>
      </c>
      <c r="P17">
        <v>-0.95909890934415098</v>
      </c>
      <c r="Q17">
        <v>-0.49957241733930002</v>
      </c>
      <c r="R17">
        <v>-1.3329952543772701</v>
      </c>
      <c r="S17">
        <v>-0.77272430551831095</v>
      </c>
    </row>
    <row r="18" spans="2:19" x14ac:dyDescent="0.25">
      <c r="J18" t="s">
        <v>36</v>
      </c>
    </row>
    <row r="19" spans="2:19" x14ac:dyDescent="0.25">
      <c r="M19" t="s">
        <v>21</v>
      </c>
    </row>
    <row r="20" spans="2:19" x14ac:dyDescent="0.25">
      <c r="R20" t="s">
        <v>22</v>
      </c>
    </row>
    <row r="21" spans="2:19" x14ac:dyDescent="0.25">
      <c r="B21" s="3" t="s">
        <v>41</v>
      </c>
      <c r="C21" s="3" t="s">
        <v>42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58C6-A5F1-41EF-81BC-5D2D9F894F5C}">
  <dimension ref="A1:X21"/>
  <sheetViews>
    <sheetView tabSelected="1" workbookViewId="0">
      <selection activeCell="I11" sqref="I11"/>
    </sheetView>
  </sheetViews>
  <sheetFormatPr defaultRowHeight="15" x14ac:dyDescent="0.25"/>
  <cols>
    <col min="1" max="1" width="9.140625" style="3"/>
    <col min="2" max="2" width="25.14062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4" x14ac:dyDescent="0.25">
      <c r="A1" s="3" t="s">
        <v>17</v>
      </c>
    </row>
    <row r="2" spans="1:24" x14ac:dyDescent="0.25">
      <c r="A2" s="3" t="s">
        <v>5</v>
      </c>
      <c r="C2">
        <v>390</v>
      </c>
      <c r="E2" s="15" t="s">
        <v>43</v>
      </c>
      <c r="F2" s="16"/>
      <c r="G2" t="s">
        <v>44</v>
      </c>
    </row>
    <row r="3" spans="1:24" x14ac:dyDescent="0.25">
      <c r="B3" s="3" t="s">
        <v>14</v>
      </c>
      <c r="C3">
        <f>C2*(1-0.25)</f>
        <v>292.5</v>
      </c>
      <c r="D3" s="14" t="s">
        <v>38</v>
      </c>
      <c r="E3" s="17">
        <v>289</v>
      </c>
      <c r="F3" s="18">
        <f>(C2-E3)/C2</f>
        <v>0.258974358974359</v>
      </c>
      <c r="G3">
        <v>290</v>
      </c>
      <c r="H3">
        <f>(C2-G3)/C2</f>
        <v>0.25641025641025639</v>
      </c>
      <c r="M3">
        <f>1-369.5/423</f>
        <v>0.12647754137115841</v>
      </c>
    </row>
    <row r="4" spans="1:24" x14ac:dyDescent="0.25">
      <c r="B4" s="3" t="s">
        <v>18</v>
      </c>
      <c r="C4">
        <v>17</v>
      </c>
      <c r="D4" t="s">
        <v>38</v>
      </c>
      <c r="I4" t="s">
        <v>19</v>
      </c>
      <c r="M4" t="s">
        <v>20</v>
      </c>
      <c r="R4" t="s">
        <v>23</v>
      </c>
    </row>
    <row r="5" spans="1:24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</row>
    <row r="6" spans="1:24" x14ac:dyDescent="0.25">
      <c r="B6" s="5" t="s">
        <v>1</v>
      </c>
      <c r="C6">
        <v>18</v>
      </c>
      <c r="D6">
        <v>37</v>
      </c>
      <c r="E6">
        <v>18.5</v>
      </c>
      <c r="F6">
        <v>32</v>
      </c>
      <c r="G6">
        <v>44</v>
      </c>
      <c r="H6">
        <v>53</v>
      </c>
      <c r="I6">
        <v>61</v>
      </c>
    </row>
    <row r="7" spans="1:24" x14ac:dyDescent="0.25">
      <c r="B7" s="6" t="s">
        <v>2</v>
      </c>
      <c r="C7">
        <v>-124</v>
      </c>
      <c r="D7">
        <v>-98.5</v>
      </c>
      <c r="E7">
        <v>-118.5</v>
      </c>
      <c r="F7">
        <v>-111</v>
      </c>
      <c r="G7">
        <v>-90</v>
      </c>
      <c r="H7">
        <v>-75</v>
      </c>
      <c r="I7">
        <v>-64</v>
      </c>
    </row>
    <row r="8" spans="1:24" x14ac:dyDescent="0.25">
      <c r="B8" s="7" t="s">
        <v>37</v>
      </c>
      <c r="C8">
        <v>610</v>
      </c>
      <c r="D8">
        <v>609</v>
      </c>
      <c r="E8">
        <v>608.75</v>
      </c>
      <c r="F8">
        <v>608</v>
      </c>
      <c r="G8">
        <v>608</v>
      </c>
      <c r="H8">
        <v>608</v>
      </c>
      <c r="I8">
        <v>606.5</v>
      </c>
    </row>
    <row r="9" spans="1:24" s="1" customFormat="1" x14ac:dyDescent="0.25">
      <c r="A9" s="11" t="s">
        <v>7</v>
      </c>
      <c r="B9" s="7" t="s">
        <v>12</v>
      </c>
    </row>
    <row r="10" spans="1:24" x14ac:dyDescent="0.25">
      <c r="A10" s="12"/>
      <c r="B10" s="8" t="s">
        <v>13</v>
      </c>
      <c r="C10" s="19">
        <v>29</v>
      </c>
      <c r="D10" s="19">
        <v>31</v>
      </c>
      <c r="E10" s="19">
        <v>31</v>
      </c>
      <c r="F10" s="19">
        <v>27</v>
      </c>
      <c r="G10" s="19">
        <v>28</v>
      </c>
      <c r="H10" s="19">
        <v>24</v>
      </c>
      <c r="I10" s="19">
        <v>20</v>
      </c>
    </row>
    <row r="11" spans="1:24" s="1" customFormat="1" x14ac:dyDescent="0.25">
      <c r="A11" s="12"/>
      <c r="B11" s="8" t="s">
        <v>3</v>
      </c>
      <c r="C11">
        <v>330</v>
      </c>
      <c r="D11" s="19">
        <v>331</v>
      </c>
      <c r="E11" s="19">
        <v>328</v>
      </c>
      <c r="F11" s="19">
        <v>330</v>
      </c>
      <c r="G11" s="19">
        <v>333</v>
      </c>
      <c r="H11" s="19">
        <v>337</v>
      </c>
      <c r="I11"/>
      <c r="J11"/>
      <c r="K11"/>
      <c r="L11"/>
      <c r="M11"/>
      <c r="N11"/>
      <c r="O11"/>
      <c r="P11"/>
      <c r="Q11"/>
      <c r="R11" s="2"/>
      <c r="S11" s="2"/>
      <c r="T11" s="2"/>
      <c r="U11" s="2"/>
      <c r="V11"/>
      <c r="W11"/>
      <c r="X11"/>
    </row>
    <row r="12" spans="1:24" x14ac:dyDescent="0.25">
      <c r="A12" s="11" t="s">
        <v>8</v>
      </c>
      <c r="B12" s="7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4" x14ac:dyDescent="0.25">
      <c r="A13" s="12"/>
      <c r="B13" s="8" t="s">
        <v>10</v>
      </c>
      <c r="C13">
        <v>350</v>
      </c>
      <c r="D13" s="19">
        <v>350</v>
      </c>
      <c r="E13" s="19">
        <v>350</v>
      </c>
      <c r="F13" s="19">
        <v>350</v>
      </c>
      <c r="G13" s="19">
        <v>350</v>
      </c>
      <c r="H13" s="19">
        <v>350</v>
      </c>
      <c r="I13" s="19">
        <v>350</v>
      </c>
      <c r="J13" s="19">
        <v>350</v>
      </c>
      <c r="K13" s="19">
        <v>350</v>
      </c>
      <c r="L13" s="19">
        <v>350</v>
      </c>
      <c r="M13" s="19">
        <v>350</v>
      </c>
      <c r="N13" s="19">
        <v>350</v>
      </c>
      <c r="O13" s="19">
        <v>350</v>
      </c>
      <c r="P13" s="19">
        <v>350</v>
      </c>
      <c r="Q13" s="19">
        <v>350</v>
      </c>
      <c r="R13" s="19">
        <v>350</v>
      </c>
    </row>
    <row r="14" spans="1:24" x14ac:dyDescent="0.25">
      <c r="A14" s="12"/>
      <c r="B14" s="8" t="s">
        <v>11</v>
      </c>
      <c r="C14">
        <v>10</v>
      </c>
      <c r="D14">
        <v>25</v>
      </c>
      <c r="E14" s="19">
        <v>15</v>
      </c>
      <c r="F14" s="19">
        <v>20</v>
      </c>
      <c r="G14" s="19">
        <v>25</v>
      </c>
      <c r="H14" s="19">
        <v>25</v>
      </c>
    </row>
    <row r="15" spans="1:24" s="2" customFormat="1" x14ac:dyDescent="0.25">
      <c r="A15" s="13"/>
      <c r="B15" s="9" t="s">
        <v>4</v>
      </c>
    </row>
    <row r="16" spans="1:24" x14ac:dyDescent="0.25">
      <c r="B16" s="5" t="s">
        <v>6</v>
      </c>
      <c r="C16">
        <f>-C6*COS(RADIANS(C10-2.83))*C13/1000</f>
        <v>-5.6541833371388703</v>
      </c>
      <c r="D16">
        <f t="shared" ref="D16:S16" si="0">-D6*COS(RADIANS(D10-2.83))*D13/1000</f>
        <v>-11.416082319316914</v>
      </c>
      <c r="E16">
        <f t="shared" si="0"/>
        <v>-5.7080411596584568</v>
      </c>
      <c r="F16">
        <f t="shared" si="0"/>
        <v>-10.218147814891781</v>
      </c>
      <c r="G16">
        <f t="shared" si="0"/>
        <v>-13.937767935473495</v>
      </c>
      <c r="H16">
        <f t="shared" si="0"/>
        <v>-17.298116513358377</v>
      </c>
      <c r="I16">
        <f t="shared" si="0"/>
        <v>-20.398495906594288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2:3" x14ac:dyDescent="0.25">
      <c r="B17" s="3" t="s">
        <v>42</v>
      </c>
    </row>
    <row r="21" spans="2:3" x14ac:dyDescent="0.25">
      <c r="B21" s="3" t="s">
        <v>41</v>
      </c>
      <c r="C21" s="3" t="s">
        <v>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ExtTest40mm_1</vt:lpstr>
      <vt:lpstr>ExtTest40mm_2</vt:lpstr>
      <vt:lpstr>FlxTest20mm_42cm</vt:lpstr>
      <vt:lpstr>FlxTest20mm_39cm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2023-03-19T05:24:12Z</dcterms:modified>
</cp:coreProperties>
</file>