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I17" i="1"/>
  <c r="I18" i="1"/>
  <c r="I19" i="1"/>
  <c r="I20" i="1"/>
  <c r="I21" i="1"/>
  <c r="I16" i="1"/>
  <c r="H21" i="1"/>
  <c r="H20" i="1"/>
  <c r="H18" i="1"/>
  <c r="H17" i="1"/>
  <c r="H16" i="1"/>
  <c r="A45" i="1" l="1"/>
  <c r="A46" i="1"/>
  <c r="A47" i="1" s="1"/>
  <c r="A48" i="1" s="1"/>
  <c r="I11" i="1" l="1"/>
  <c r="I12" i="1"/>
  <c r="I13" i="1"/>
  <c r="I14" i="1"/>
  <c r="I10" i="1"/>
  <c r="H11" i="1"/>
  <c r="H12" i="1"/>
  <c r="H13" i="1"/>
  <c r="H14" i="1"/>
  <c r="H10" i="1"/>
  <c r="H3" i="1"/>
  <c r="H4" i="1"/>
  <c r="H5" i="1"/>
  <c r="H6" i="1"/>
  <c r="H7" i="1"/>
  <c r="H8" i="1"/>
  <c r="H2" i="1"/>
  <c r="I7" i="1"/>
  <c r="I8" i="1"/>
  <c r="B3" i="1"/>
  <c r="I4" i="1" l="1"/>
  <c r="I2" i="1"/>
  <c r="I6" i="1"/>
  <c r="I5" i="1"/>
  <c r="I3" i="1"/>
</calcChain>
</file>

<file path=xl/sharedStrings.xml><?xml version="1.0" encoding="utf-8"?>
<sst xmlns="http://schemas.openxmlformats.org/spreadsheetml/2006/main" count="29" uniqueCount="24">
  <si>
    <t>lever arm mass</t>
  </si>
  <si>
    <t>g</t>
  </si>
  <si>
    <t>lever arm length</t>
  </si>
  <si>
    <t>mm</t>
  </si>
  <si>
    <t>bracket &amp; screw mass</t>
  </si>
  <si>
    <t>mass added (g)</t>
  </si>
  <si>
    <t>deflection from horizontal (°)</t>
  </si>
  <si>
    <t>my spring</t>
  </si>
  <si>
    <t>Emma's spring</t>
  </si>
  <si>
    <t>arm offset from spring center (my spring)</t>
  </si>
  <si>
    <t>arm offset from spring center (Emma's spring)</t>
  </si>
  <si>
    <t>torque applied (Nm)</t>
  </si>
  <si>
    <t>deflection from horizontal (rad)</t>
  </si>
  <si>
    <t>slope = Nm/rad = k</t>
  </si>
  <si>
    <t>k = 11.906 Nm/rad</t>
  </si>
  <si>
    <t>k = 22.745 Nm/rad</t>
  </si>
  <si>
    <t>Nm</t>
  </si>
  <si>
    <t>rad</t>
  </si>
  <si>
    <t>°</t>
  </si>
  <si>
    <t>deflection</t>
  </si>
  <si>
    <t>expection resting angle</t>
  </si>
  <si>
    <t>my new spring</t>
  </si>
  <si>
    <t>arm offset from spring center (my new spring)</t>
  </si>
  <si>
    <t>k = 10.094 Nm/rad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</si>
</sst>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my 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Sheet1!$H$2:$H$8</c:f>
              <c:numCache>
                <c:formatCode>0.00</c:formatCode>
                <c:ptCount val="7"/>
                <c:pt idx="0">
                  <c:v>0.38397243543875248</c:v>
                </c:pt>
                <c:pt idx="1">
                  <c:v>0.4014257279586958</c:v>
                </c:pt>
                <c:pt idx="2">
                  <c:v>0.43633231299858238</c:v>
                </c:pt>
                <c:pt idx="3">
                  <c:v>0.50614548307835561</c:v>
                </c:pt>
                <c:pt idx="4">
                  <c:v>0.52359877559829882</c:v>
                </c:pt>
                <c:pt idx="5">
                  <c:v>0.55850536063818546</c:v>
                </c:pt>
                <c:pt idx="6">
                  <c:v>0.6108652381980153</c:v>
                </c:pt>
              </c:numCache>
            </c:numRef>
          </c:xVal>
          <c:yVal>
            <c:numRef>
              <c:f>Sheet1!$I$2:$I$8</c:f>
              <c:numCache>
                <c:formatCode>0.00</c:formatCode>
                <c:ptCount val="7"/>
                <c:pt idx="0">
                  <c:v>0.7329748581277955</c:v>
                </c:pt>
                <c:pt idx="1">
                  <c:v>1.0482652660067904</c:v>
                </c:pt>
                <c:pt idx="2">
                  <c:v>1.5055370616461194</c:v>
                </c:pt>
                <c:pt idx="3">
                  <c:v>2.2143742880184658</c:v>
                </c:pt>
                <c:pt idx="4">
                  <c:v>2.4942127887482339</c:v>
                </c:pt>
                <c:pt idx="5">
                  <c:v>2.8854423896323613</c:v>
                </c:pt>
                <c:pt idx="6">
                  <c:v>3.5003094669059975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FC-416A-8840-54D92E636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36352"/>
        <c:axId val="211296832"/>
      </c:scatterChart>
      <c:valAx>
        <c:axId val="17363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6832"/>
        <c:crosses val="autoZero"/>
        <c:crossBetween val="midCat"/>
      </c:valAx>
      <c:valAx>
        <c:axId val="2112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Emma's 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045056867891514"/>
                  <c:y val="-3.44852726742490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Sheet1!$H$10:$H$14</c:f>
              <c:numCache>
                <c:formatCode>0.00</c:formatCode>
                <c:ptCount val="5"/>
                <c:pt idx="0">
                  <c:v>-0.54105206811824214</c:v>
                </c:pt>
                <c:pt idx="1">
                  <c:v>-0.47123889803846897</c:v>
                </c:pt>
                <c:pt idx="2">
                  <c:v>-0.41887902047863912</c:v>
                </c:pt>
                <c:pt idx="3">
                  <c:v>-0.3490658503988659</c:v>
                </c:pt>
                <c:pt idx="4">
                  <c:v>-0.27925268031909273</c:v>
                </c:pt>
              </c:numCache>
            </c:numRef>
          </c:xVal>
          <c:yVal>
            <c:numRef>
              <c:f>Sheet1!$I$10:$I$14</c:f>
              <c:numCache>
                <c:formatCode>0.00</c:formatCode>
                <c:ptCount val="5"/>
                <c:pt idx="0">
                  <c:v>0.68027282768891673</c:v>
                </c:pt>
                <c:pt idx="1">
                  <c:v>2.0510226196368531</c:v>
                </c:pt>
                <c:pt idx="2">
                  <c:v>3.4807945568916687</c:v>
                </c:pt>
                <c:pt idx="3">
                  <c:v>4.9977472162625771</c:v>
                </c:pt>
                <c:pt idx="4">
                  <c:v>6.5623211593361006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A0-49E2-99AF-872A1BB96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8560"/>
        <c:axId val="211299136"/>
      </c:scatterChart>
      <c:valAx>
        <c:axId val="21129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Deflection (rad)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9136"/>
        <c:crosses val="autoZero"/>
        <c:crossBetween val="midCat"/>
      </c:valAx>
      <c:valAx>
        <c:axId val="2112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my new 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045056867891514"/>
                  <c:y val="-3.44852726742490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Sheet1!$H$16:$H$21</c:f>
              <c:numCache>
                <c:formatCode>0.00</c:formatCode>
                <c:ptCount val="6"/>
                <c:pt idx="0">
                  <c:v>1.7453292519943295E-2</c:v>
                </c:pt>
                <c:pt idx="1">
                  <c:v>6.9813170079773182E-2</c:v>
                </c:pt>
                <c:pt idx="2">
                  <c:v>0.12217304763960307</c:v>
                </c:pt>
                <c:pt idx="3">
                  <c:v>0.17453292519943295</c:v>
                </c:pt>
                <c:pt idx="4">
                  <c:v>0.24434609527920614</c:v>
                </c:pt>
                <c:pt idx="5">
                  <c:v>0.29670597283903605</c:v>
                </c:pt>
              </c:numCache>
            </c:numRef>
          </c:xVal>
          <c:yVal>
            <c:numRef>
              <c:f>Sheet1!$I$16:$I$21</c:f>
              <c:numCache>
                <c:formatCode>0.00</c:formatCode>
                <c:ptCount val="6"/>
                <c:pt idx="0">
                  <c:v>0.83840165791544086</c:v>
                </c:pt>
                <c:pt idx="1">
                  <c:v>1.4383321095815247</c:v>
                </c:pt>
                <c:pt idx="2">
                  <c:v>2.0299150621866908</c:v>
                </c:pt>
                <c:pt idx="3">
                  <c:v>2.6082380932301232</c:v>
                </c:pt>
                <c:pt idx="4">
                  <c:v>3.1551973284607153</c:v>
                </c:pt>
                <c:pt idx="5">
                  <c:v>3.6866546437648813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A0-49E2-99AF-872A1BB96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16352"/>
        <c:axId val="137916928"/>
      </c:scatterChart>
      <c:valAx>
        <c:axId val="13791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Deflection (rad)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16928"/>
        <c:crosses val="autoZero"/>
        <c:crossBetween val="midCat"/>
      </c:valAx>
      <c:valAx>
        <c:axId val="1379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4762</xdr:rowOff>
    </xdr:from>
    <xdr:to>
      <xdr:col>6</xdr:col>
      <xdr:colOff>1333500</xdr:colOff>
      <xdr:row>38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1BFA875-FEE6-E005-87C1-4AFA2F3BA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24</xdr:row>
      <xdr:rowOff>4762</xdr:rowOff>
    </xdr:from>
    <xdr:to>
      <xdr:col>8</xdr:col>
      <xdr:colOff>2276475</xdr:colOff>
      <xdr:row>38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2977C3E8-25DA-DBE4-89F0-E5EE4D1E9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17</xdr:col>
      <xdr:colOff>304800</xdr:colOff>
      <xdr:row>38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2977C3E8-25DA-DBE4-89F0-E5EE4D1E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topLeftCell="C1" workbookViewId="0">
      <selection activeCell="L6" sqref="L6"/>
    </sheetView>
  </sheetViews>
  <sheetFormatPr defaultRowHeight="15" x14ac:dyDescent="0.25"/>
  <cols>
    <col min="1" max="1" width="42.85546875" customWidth="1"/>
    <col min="5" max="5" width="14" customWidth="1"/>
    <col min="6" max="9" width="34.5703125" customWidth="1"/>
  </cols>
  <sheetData>
    <row r="1" spans="1:9" x14ac:dyDescent="0.25">
      <c r="A1" t="s">
        <v>0</v>
      </c>
      <c r="B1">
        <v>398</v>
      </c>
      <c r="C1" t="s">
        <v>1</v>
      </c>
      <c r="F1" s="2" t="s">
        <v>5</v>
      </c>
      <c r="G1" s="2" t="s">
        <v>6</v>
      </c>
      <c r="H1" s="2" t="s">
        <v>12</v>
      </c>
      <c r="I1" s="2" t="s">
        <v>11</v>
      </c>
    </row>
    <row r="2" spans="1:9" x14ac:dyDescent="0.25">
      <c r="A2" t="s">
        <v>2</v>
      </c>
      <c r="B2">
        <v>295</v>
      </c>
      <c r="C2" t="s">
        <v>3</v>
      </c>
      <c r="E2" s="11" t="s">
        <v>7</v>
      </c>
      <c r="F2" s="3">
        <v>0</v>
      </c>
      <c r="G2" s="3">
        <v>22</v>
      </c>
      <c r="H2" s="8">
        <f>RADIANS(G2)</f>
        <v>0.38397243543875248</v>
      </c>
      <c r="I2" s="7">
        <f>($B$1+$B$3+F2)*(0.5*$B$2+$B$4)*9.81*COS(RADIANS(G2))/(1000*1000)</f>
        <v>0.7329748581277955</v>
      </c>
    </row>
    <row r="3" spans="1:9" x14ac:dyDescent="0.25">
      <c r="A3" t="s">
        <v>4</v>
      </c>
      <c r="B3">
        <f>454-B1</f>
        <v>56</v>
      </c>
      <c r="C3" t="s">
        <v>1</v>
      </c>
      <c r="E3" s="11"/>
      <c r="F3" s="3">
        <v>200</v>
      </c>
      <c r="G3" s="3">
        <v>23</v>
      </c>
      <c r="H3" s="8">
        <f t="shared" ref="H3:H8" si="0">RADIANS(G3)</f>
        <v>0.4014257279586958</v>
      </c>
      <c r="I3" s="7">
        <f t="shared" ref="I3:I8" si="1">($B$1+$B$3+F3)*(0.5*$B$2+$B$4)*9.81*COS(RADIANS(G3))/(1000*1000)</f>
        <v>1.0482652660067904</v>
      </c>
    </row>
    <row r="4" spans="1:9" x14ac:dyDescent="0.25">
      <c r="A4" t="s">
        <v>9</v>
      </c>
      <c r="B4">
        <v>30</v>
      </c>
      <c r="C4" t="s">
        <v>3</v>
      </c>
      <c r="E4" s="11"/>
      <c r="F4" s="3">
        <v>500</v>
      </c>
      <c r="G4" s="3">
        <v>25</v>
      </c>
      <c r="H4" s="8">
        <f t="shared" si="0"/>
        <v>0.43633231299858238</v>
      </c>
      <c r="I4" s="7">
        <f t="shared" si="1"/>
        <v>1.5055370616461194</v>
      </c>
    </row>
    <row r="5" spans="1:9" x14ac:dyDescent="0.25">
      <c r="A5" t="s">
        <v>10</v>
      </c>
      <c r="B5">
        <v>12.5</v>
      </c>
      <c r="C5" t="s">
        <v>3</v>
      </c>
      <c r="E5" s="11"/>
      <c r="F5" s="3">
        <v>1000</v>
      </c>
      <c r="G5" s="3">
        <v>29</v>
      </c>
      <c r="H5" s="8">
        <f t="shared" si="0"/>
        <v>0.50614548307835561</v>
      </c>
      <c r="I5" s="7">
        <f t="shared" si="1"/>
        <v>2.2143742880184658</v>
      </c>
    </row>
    <row r="6" spans="1:9" x14ac:dyDescent="0.25">
      <c r="A6" t="s">
        <v>22</v>
      </c>
      <c r="B6">
        <v>24</v>
      </c>
      <c r="C6" t="s">
        <v>3</v>
      </c>
      <c r="E6" s="11"/>
      <c r="F6" s="3">
        <v>1200</v>
      </c>
      <c r="G6" s="3">
        <v>30</v>
      </c>
      <c r="H6" s="8">
        <f t="shared" si="0"/>
        <v>0.52359877559829882</v>
      </c>
      <c r="I6" s="7">
        <f t="shared" si="1"/>
        <v>2.4942127887482339</v>
      </c>
    </row>
    <row r="7" spans="1:9" x14ac:dyDescent="0.25">
      <c r="E7" s="11"/>
      <c r="F7" s="3">
        <v>1500</v>
      </c>
      <c r="G7" s="3">
        <v>32</v>
      </c>
      <c r="H7" s="8">
        <f t="shared" si="0"/>
        <v>0.55850536063818546</v>
      </c>
      <c r="I7" s="7">
        <f t="shared" si="1"/>
        <v>2.8854423896323613</v>
      </c>
    </row>
    <row r="8" spans="1:9" x14ac:dyDescent="0.25">
      <c r="E8" s="11"/>
      <c r="F8" s="3">
        <v>2000</v>
      </c>
      <c r="G8" s="3">
        <v>35</v>
      </c>
      <c r="H8" s="8">
        <f t="shared" si="0"/>
        <v>0.6108652381980153</v>
      </c>
      <c r="I8" s="7">
        <f t="shared" si="1"/>
        <v>3.5003094669059975</v>
      </c>
    </row>
    <row r="9" spans="1:9" x14ac:dyDescent="0.25">
      <c r="F9" s="1"/>
      <c r="G9" s="1"/>
      <c r="H9" s="9"/>
      <c r="I9" s="5"/>
    </row>
    <row r="10" spans="1:9" x14ac:dyDescent="0.25">
      <c r="E10" s="12" t="s">
        <v>8</v>
      </c>
      <c r="F10" s="4">
        <v>0</v>
      </c>
      <c r="G10" s="4">
        <v>-31</v>
      </c>
      <c r="H10" s="10">
        <f>RADIANS(G10)</f>
        <v>-0.54105206811824214</v>
      </c>
      <c r="I10" s="6">
        <f>((($B$1*(0.5*$B$2+$B$5))+(($B$3+F10)*($B$2+$B$5)))*9.81*COS(RADIANS(G10)))/(1000*1000)</f>
        <v>0.68027282768891673</v>
      </c>
    </row>
    <row r="11" spans="1:9" x14ac:dyDescent="0.25">
      <c r="E11" s="12"/>
      <c r="F11" s="4">
        <v>500</v>
      </c>
      <c r="G11" s="4">
        <v>-27</v>
      </c>
      <c r="H11" s="10">
        <f t="shared" ref="H11:H14" si="2">RADIANS(G11)</f>
        <v>-0.47123889803846897</v>
      </c>
      <c r="I11" s="6">
        <f t="shared" ref="I11:I14" si="3">((($B$1*(0.5*$B$2+$B$5))+(($B$3+F11)*($B$2+$B$5)))*9.81*COS(RADIANS(G11)))/(1000*1000)</f>
        <v>2.0510226196368531</v>
      </c>
    </row>
    <row r="12" spans="1:9" x14ac:dyDescent="0.25">
      <c r="E12" s="12"/>
      <c r="F12" s="4">
        <v>1000</v>
      </c>
      <c r="G12" s="4">
        <v>-24</v>
      </c>
      <c r="H12" s="10">
        <f t="shared" si="2"/>
        <v>-0.41887902047863912</v>
      </c>
      <c r="I12" s="6">
        <f t="shared" si="3"/>
        <v>3.4807945568916687</v>
      </c>
    </row>
    <row r="13" spans="1:9" x14ac:dyDescent="0.25">
      <c r="E13" s="12"/>
      <c r="F13" s="4">
        <v>1500</v>
      </c>
      <c r="G13" s="4">
        <v>-20</v>
      </c>
      <c r="H13" s="10">
        <f t="shared" si="2"/>
        <v>-0.3490658503988659</v>
      </c>
      <c r="I13" s="6">
        <f t="shared" si="3"/>
        <v>4.9977472162625771</v>
      </c>
    </row>
    <row r="14" spans="1:9" x14ac:dyDescent="0.25">
      <c r="E14" s="12"/>
      <c r="F14" s="4">
        <v>2000</v>
      </c>
      <c r="G14" s="4">
        <v>-16</v>
      </c>
      <c r="H14" s="10">
        <f t="shared" si="2"/>
        <v>-0.27925268031909273</v>
      </c>
      <c r="I14" s="6">
        <f t="shared" si="3"/>
        <v>6.5623211593361006</v>
      </c>
    </row>
    <row r="16" spans="1:9" x14ac:dyDescent="0.25">
      <c r="E16" s="12" t="s">
        <v>21</v>
      </c>
      <c r="F16" s="4">
        <v>0</v>
      </c>
      <c r="G16" s="4">
        <v>1</v>
      </c>
      <c r="H16" s="10">
        <f>RADIANS(G16)</f>
        <v>1.7453292519943295E-2</v>
      </c>
      <c r="I16" s="6">
        <f>((($B$1*(0.5*$B$2+$B$6))+(($B$3+F16)*($B$2+$B$5)))*9.81*COS(RADIANS(G16)))/(1000*1000)</f>
        <v>0.83840165791544086</v>
      </c>
    </row>
    <row r="17" spans="5:9" x14ac:dyDescent="0.25">
      <c r="E17" s="12"/>
      <c r="F17" s="4">
        <v>200</v>
      </c>
      <c r="G17" s="4">
        <v>4</v>
      </c>
      <c r="H17" s="10">
        <f t="shared" ref="H17:H21" si="4">RADIANS(G17)</f>
        <v>6.9813170079773182E-2</v>
      </c>
      <c r="I17" s="6">
        <f t="shared" ref="I17:I21" si="5">((($B$1*(0.5*$B$2+$B$6))+(($B$3+F17)*($B$2+$B$5)))*9.81*COS(RADIANS(G17)))/(1000*1000)</f>
        <v>1.4383321095815247</v>
      </c>
    </row>
    <row r="18" spans="5:9" x14ac:dyDescent="0.25">
      <c r="E18" s="12"/>
      <c r="F18" s="4">
        <v>400</v>
      </c>
      <c r="G18" s="4">
        <v>7</v>
      </c>
      <c r="H18" s="10">
        <f t="shared" si="4"/>
        <v>0.12217304763960307</v>
      </c>
      <c r="I18" s="6">
        <f t="shared" si="5"/>
        <v>2.0299150621866908</v>
      </c>
    </row>
    <row r="19" spans="5:9" x14ac:dyDescent="0.25">
      <c r="E19" s="12"/>
      <c r="F19" s="4">
        <v>600</v>
      </c>
      <c r="G19" s="4">
        <v>10</v>
      </c>
      <c r="H19" s="10">
        <f>RADIANS(G19)</f>
        <v>0.17453292519943295</v>
      </c>
      <c r="I19" s="6">
        <f t="shared" si="5"/>
        <v>2.6082380932301232</v>
      </c>
    </row>
    <row r="20" spans="5:9" x14ac:dyDescent="0.25">
      <c r="E20" s="12"/>
      <c r="F20" s="4">
        <v>800</v>
      </c>
      <c r="G20" s="4">
        <v>14</v>
      </c>
      <c r="H20" s="10">
        <f t="shared" si="4"/>
        <v>0.24434609527920614</v>
      </c>
      <c r="I20" s="6">
        <f t="shared" si="5"/>
        <v>3.1551973284607153</v>
      </c>
    </row>
    <row r="21" spans="5:9" x14ac:dyDescent="0.25">
      <c r="E21" s="12"/>
      <c r="F21" s="4">
        <v>1000</v>
      </c>
      <c r="G21" s="4">
        <v>17</v>
      </c>
      <c r="H21" s="10">
        <f t="shared" si="4"/>
        <v>0.29670597283903605</v>
      </c>
      <c r="I21" s="6">
        <f t="shared" si="5"/>
        <v>3.6866546437648813</v>
      </c>
    </row>
    <row r="40" spans="1:11" x14ac:dyDescent="0.25">
      <c r="A40" t="s">
        <v>13</v>
      </c>
      <c r="E40" t="s">
        <v>14</v>
      </c>
      <c r="H40" t="s">
        <v>15</v>
      </c>
      <c r="K40" t="s">
        <v>23</v>
      </c>
    </row>
    <row r="45" spans="1:11" x14ac:dyDescent="0.25">
      <c r="A45" s="5">
        <f>((821*(629/2+12.5))+((1500+56)*(629+12.5)))*9.81/(1000*1000)</f>
        <v>12.42574821</v>
      </c>
      <c r="B45" t="s">
        <v>16</v>
      </c>
    </row>
    <row r="46" spans="1:11" x14ac:dyDescent="0.25">
      <c r="A46" s="5">
        <f>A45/22.745</f>
        <v>0.5463068019344911</v>
      </c>
      <c r="B46" t="s">
        <v>17</v>
      </c>
    </row>
    <row r="47" spans="1:11" x14ac:dyDescent="0.25">
      <c r="A47" s="5">
        <f>DEGREES(A46)</f>
        <v>31.301074070135737</v>
      </c>
      <c r="B47" t="s">
        <v>18</v>
      </c>
      <c r="C47" t="s">
        <v>19</v>
      </c>
    </row>
    <row r="48" spans="1:11" x14ac:dyDescent="0.25">
      <c r="A48" s="5">
        <f>G10+A47</f>
        <v>0.30107407013573706</v>
      </c>
      <c r="B48" t="s">
        <v>18</v>
      </c>
      <c r="C48" t="s">
        <v>20</v>
      </c>
    </row>
  </sheetData>
  <mergeCells count="3">
    <mergeCell ref="E2:E8"/>
    <mergeCell ref="E10:E14"/>
    <mergeCell ref="E16: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2023-09-12T19:09:00Z</dcterms:created>
  <dcterms:modified xsi:type="dcterms:W3CDTF">2023-09-21T00:13:03Z</dcterms:modified>
</cp:coreProperties>
</file>