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B7806DD8-FC38-44E9-9D2C-BB2D34DA01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p Spring Table" sheetId="7" r:id="rId1"/>
    <sheet name="2L4LT4ST" sheetId="8" r:id="rId2"/>
    <sheet name="4L3LT6ST" sheetId="9" r:id="rId3"/>
    <sheet name="Test Spring 3" sheetId="2" r:id="rId4"/>
    <sheet name="Test Spring 3 FG" sheetId="3" r:id="rId5"/>
    <sheet name="Test Spring 3 FG Set 2" sheetId="4" r:id="rId6"/>
    <sheet name="Test Spring 3 Kevla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8" l="1"/>
  <c r="G29" i="8"/>
  <c r="E27" i="2"/>
  <c r="M23" i="9"/>
  <c r="G21" i="9"/>
  <c r="D21" i="9"/>
  <c r="G19" i="9"/>
  <c r="H19" i="9" s="1"/>
  <c r="D19" i="9"/>
  <c r="E19" i="9" s="1"/>
  <c r="G18" i="9"/>
  <c r="H18" i="9" s="1"/>
  <c r="D18" i="9"/>
  <c r="E18" i="9" s="1"/>
  <c r="G17" i="9"/>
  <c r="H17" i="9" s="1"/>
  <c r="D17" i="9"/>
  <c r="E17" i="9" s="1"/>
  <c r="G16" i="9"/>
  <c r="H16" i="9" s="1"/>
  <c r="D16" i="9"/>
  <c r="E16" i="9" s="1"/>
  <c r="G15" i="9"/>
  <c r="H15" i="9" s="1"/>
  <c r="D15" i="9"/>
  <c r="E15" i="9" s="1"/>
  <c r="G14" i="9"/>
  <c r="H14" i="9" s="1"/>
  <c r="D14" i="9"/>
  <c r="E14" i="9" s="1"/>
  <c r="G13" i="9"/>
  <c r="H13" i="9" s="1"/>
  <c r="D13" i="9"/>
  <c r="E13" i="9" s="1"/>
  <c r="G12" i="9"/>
  <c r="H12" i="9" s="1"/>
  <c r="D12" i="9"/>
  <c r="E12" i="9" s="1"/>
  <c r="G11" i="9"/>
  <c r="H11" i="9" s="1"/>
  <c r="D11" i="9"/>
  <c r="E11" i="9" s="1"/>
  <c r="G10" i="9"/>
  <c r="H10" i="9" s="1"/>
  <c r="D10" i="9"/>
  <c r="E10" i="9" s="1"/>
  <c r="G9" i="9"/>
  <c r="H9" i="9" s="1"/>
  <c r="D9" i="9"/>
  <c r="E9" i="9" s="1"/>
  <c r="G8" i="9"/>
  <c r="H8" i="9" s="1"/>
  <c r="D8" i="9"/>
  <c r="E8" i="9" s="1"/>
  <c r="G7" i="9"/>
  <c r="H7" i="9" s="1"/>
  <c r="D7" i="9"/>
  <c r="E7" i="9" s="1"/>
  <c r="G6" i="9"/>
  <c r="H6" i="9" s="1"/>
  <c r="D6" i="9"/>
  <c r="E6" i="9" s="1"/>
  <c r="G5" i="9"/>
  <c r="H5" i="9" s="1"/>
  <c r="D5" i="9"/>
  <c r="E5" i="9" s="1"/>
  <c r="G4" i="9"/>
  <c r="H4" i="9" s="1"/>
  <c r="D4" i="9"/>
  <c r="E4" i="9" s="1"/>
  <c r="M23" i="8"/>
  <c r="G21" i="8"/>
  <c r="D21" i="8"/>
  <c r="G19" i="8"/>
  <c r="H19" i="8" s="1"/>
  <c r="D19" i="8"/>
  <c r="E19" i="8" s="1"/>
  <c r="G18" i="8"/>
  <c r="H18" i="8" s="1"/>
  <c r="D18" i="8"/>
  <c r="E18" i="8" s="1"/>
  <c r="G17" i="8"/>
  <c r="H17" i="8" s="1"/>
  <c r="D17" i="8"/>
  <c r="E17" i="8" s="1"/>
  <c r="G16" i="8"/>
  <c r="H16" i="8" s="1"/>
  <c r="D16" i="8"/>
  <c r="E16" i="8" s="1"/>
  <c r="G15" i="8"/>
  <c r="H15" i="8" s="1"/>
  <c r="D15" i="8"/>
  <c r="E15" i="8" s="1"/>
  <c r="G14" i="8"/>
  <c r="H14" i="8" s="1"/>
  <c r="D14" i="8"/>
  <c r="E14" i="8" s="1"/>
  <c r="G13" i="8"/>
  <c r="H13" i="8" s="1"/>
  <c r="D13" i="8"/>
  <c r="E13" i="8" s="1"/>
  <c r="G12" i="8"/>
  <c r="H12" i="8" s="1"/>
  <c r="D12" i="8"/>
  <c r="E12" i="8" s="1"/>
  <c r="G11" i="8"/>
  <c r="H11" i="8" s="1"/>
  <c r="D11" i="8"/>
  <c r="E11" i="8" s="1"/>
  <c r="G10" i="8"/>
  <c r="H10" i="8" s="1"/>
  <c r="D10" i="8"/>
  <c r="E10" i="8" s="1"/>
  <c r="G9" i="8"/>
  <c r="H9" i="8" s="1"/>
  <c r="D9" i="8"/>
  <c r="E9" i="8" s="1"/>
  <c r="G8" i="8"/>
  <c r="H8" i="8" s="1"/>
  <c r="D8" i="8"/>
  <c r="E8" i="8" s="1"/>
  <c r="G7" i="8"/>
  <c r="H7" i="8" s="1"/>
  <c r="D7" i="8"/>
  <c r="E7" i="8" s="1"/>
  <c r="G6" i="8"/>
  <c r="H6" i="8" s="1"/>
  <c r="D6" i="8"/>
  <c r="E6" i="8" s="1"/>
  <c r="G5" i="8"/>
  <c r="H5" i="8" s="1"/>
  <c r="D5" i="8"/>
  <c r="E5" i="8" s="1"/>
  <c r="G4" i="8"/>
  <c r="H4" i="8" s="1"/>
  <c r="D4" i="8"/>
  <c r="E4" i="8" s="1"/>
  <c r="E34" i="2"/>
  <c r="H33" i="2"/>
  <c r="H34" i="2"/>
  <c r="H35" i="2" s="1"/>
  <c r="B34" i="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  <c r="N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L20" i="6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1" i="2"/>
  <c r="L20" i="2"/>
  <c r="H8" i="2"/>
  <c r="H10" i="2"/>
  <c r="E16" i="2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E17" i="2" s="1"/>
  <c r="D18" i="2"/>
  <c r="E18" i="2" s="1"/>
  <c r="D3" i="2"/>
  <c r="E3" i="2" s="1"/>
  <c r="L23" i="2" l="1"/>
</calcChain>
</file>

<file path=xl/sharedStrings.xml><?xml version="1.0" encoding="utf-8"?>
<sst xmlns="http://schemas.openxmlformats.org/spreadsheetml/2006/main" count="215" uniqueCount="62">
  <si>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</si>
  <si>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</si>
  <si>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</si>
  <si>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</si>
  <si>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</si>
  <si>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</si>
  <si>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</si>
  <si>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</si>
  <si>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</si>
  <si>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</si>
  <si>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</si>
  <si>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</si>
  <si>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</si>
  <si>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</si>
  <si>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</si>
  <si>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</si>
  <si>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</si>
  <si>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</si>
  <si>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</si>
  <si>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</si>
  <si>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</si>
  <si>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</si>
  <si>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</si>
  <si>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</si>
  <si>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</si>
  <si>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</si>
  <si>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</si>
  <si>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</si>
  <si>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</si>
  <si>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</si>
  <si>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</si>
  <si>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</si>
  <si>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</si>
  <si>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E</t>
  </si>
  <si>
    <t>GPa</t>
  </si>
  <si>
    <t>b</t>
  </si>
  <si>
    <t>t</t>
  </si>
  <si>
    <t>mm</t>
  </si>
  <si>
    <t>Le</t>
  </si>
  <si>
    <t>pitch</t>
  </si>
  <si>
    <t>ID</t>
  </si>
  <si>
    <t>OD</t>
  </si>
  <si>
    <t>n</t>
  </si>
  <si>
    <t>k</t>
  </si>
  <si>
    <t>mm/rad</t>
  </si>
  <si>
    <t>theta1</t>
  </si>
  <si>
    <t>theta2</t>
  </si>
  <si>
    <t>rad</t>
  </si>
  <si>
    <t>L1</t>
  </si>
  <si>
    <t>L2</t>
  </si>
  <si>
    <t>L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</si>
  <si>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</si>
  <si>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</si>
  <si>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</si>
  <si>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</si>
  <si>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</si>
  <si>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</si>
  <si>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</si>
  <si>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</si>
  <si>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</si>
  <si>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</si>
  <si>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4 Legs - 3mm Leg Thickness - 6mm Spring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</si>
</sst>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2L4LT4ST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'2L4LT4ST'!$C$2:$E$2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687554680664917"/>
                  <c:y val="0.11237897346165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('2L4LT4ST'!$E$4:$E$6,'2L4LT4ST'!$E$8:$E$10,'2L4LT4ST'!$E$12:$E$14,'2L4LT4ST'!$E$16:$E$18)</c:f>
              <c:numCache>
                <c:formatCode>0.000</c:formatCode>
                <c:ptCount val="12"/>
                <c:pt idx="0">
                  <c:v>2.4478731813167329E-2</c:v>
                </c:pt>
                <c:pt idx="1">
                  <c:v>3.6433940601870246E-2</c:v>
                </c:pt>
                <c:pt idx="2">
                  <c:v>4.830779049081451E-2</c:v>
                </c:pt>
                <c:pt idx="3">
                  <c:v>4.8248810216524878E-2</c:v>
                </c:pt>
                <c:pt idx="4">
                  <c:v>7.1760811231413812E-2</c:v>
                </c:pt>
                <c:pt idx="5">
                  <c:v>9.4069935899568899E-2</c:v>
                </c:pt>
                <c:pt idx="6">
                  <c:v>9.4770604819796309E-2</c:v>
                </c:pt>
                <c:pt idx="7">
                  <c:v>0.13748650388249045</c:v>
                </c:pt>
                <c:pt idx="8">
                  <c:v>0.17558612174631733</c:v>
                </c:pt>
                <c:pt idx="9">
                  <c:v>0.22580395916107299</c:v>
                </c:pt>
                <c:pt idx="10">
                  <c:v>0.31605560558627294</c:v>
                </c:pt>
                <c:pt idx="11">
                  <c:v>0.39012785871956218</c:v>
                </c:pt>
              </c:numCache>
            </c:numRef>
          </c:xVal>
          <c:yVal>
            <c:numRef>
              <c:f>('2L4LT4ST'!$D$4:$D$6,'2L4LT4ST'!$D$8:$D$10,'2L4LT4ST'!$D$12:$D$14,'2L4LT4ST'!$D$16:$D$18)</c:f>
              <c:numCache>
                <c:formatCode>0.000</c:formatCode>
                <c:ptCount val="12"/>
                <c:pt idx="0">
                  <c:v>6.1435589670200401E-2</c:v>
                </c:pt>
                <c:pt idx="1">
                  <c:v>0.1387536755335492</c:v>
                </c:pt>
                <c:pt idx="2">
                  <c:v>0.1741838593490341</c:v>
                </c:pt>
                <c:pt idx="3">
                  <c:v>0.18099064343181195</c:v>
                </c:pt>
                <c:pt idx="4">
                  <c:v>0.22252947962927702</c:v>
                </c:pt>
                <c:pt idx="5">
                  <c:v>0.28763026072866554</c:v>
                </c:pt>
                <c:pt idx="6">
                  <c:v>0.26127578902355114</c:v>
                </c:pt>
                <c:pt idx="7">
                  <c:v>0.36442474781641598</c:v>
                </c:pt>
                <c:pt idx="8">
                  <c:v>0.46251225177849731</c:v>
                </c:pt>
                <c:pt idx="9">
                  <c:v>0.40090212918309748</c:v>
                </c:pt>
                <c:pt idx="10">
                  <c:v>0.53721234376385463</c:v>
                </c:pt>
                <c:pt idx="11">
                  <c:v>0.65118234391908436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9-4C16-93F3-01929BB02B17}"/>
            </c:ext>
          </c:extLst>
        </c:ser>
        <c:ser>
          <c:idx val="1"/>
          <c:order val="1"/>
          <c:tx>
            <c:strRef>
              <c:f>'2L4LT4ST'!$F$2:$H$2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049650043744532"/>
                  <c:y val="-5.3285578885972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('2L4LT4ST'!$H$4:$H$6,'2L4LT4ST'!$H$8:$H$10,'2L4LT4ST'!$H$12:$H$14,'2L4LT4ST'!$H$16:$H$18)</c:f>
              <c:numCache>
                <c:formatCode>0.000</c:formatCode>
                <c:ptCount val="12"/>
                <c:pt idx="0">
                  <c:v>2.4518491777246961E-2</c:v>
                </c:pt>
                <c:pt idx="1">
                  <c:v>3.6739080044916821E-2</c:v>
                </c:pt>
                <c:pt idx="2">
                  <c:v>4.887869035435715E-2</c:v>
                </c:pt>
                <c:pt idx="3">
                  <c:v>4.8941024317508623E-2</c:v>
                </c:pt>
                <c:pt idx="4">
                  <c:v>7.2972089150952948E-2</c:v>
                </c:pt>
                <c:pt idx="5">
                  <c:v>9.63719909355958E-2</c:v>
                </c:pt>
                <c:pt idx="6">
                  <c:v>9.6642167138899948E-2</c:v>
                </c:pt>
                <c:pt idx="7">
                  <c:v>0.14145673546477402</c:v>
                </c:pt>
                <c:pt idx="8">
                  <c:v>0.17512533758030702</c:v>
                </c:pt>
                <c:pt idx="9">
                  <c:v>0.22826326061013963</c:v>
                </c:pt>
                <c:pt idx="10">
                  <c:v>0.31739464422754232</c:v>
                </c:pt>
                <c:pt idx="11">
                  <c:v>0.38285463499208666</c:v>
                </c:pt>
              </c:numCache>
            </c:numRef>
          </c:xVal>
          <c:yVal>
            <c:numRef>
              <c:f>('2L4LT4ST'!$G$4:$G$6,'2L4LT4ST'!$G$8:$G$10,'2L4LT4ST'!$G$12:$G$14,'2L4LT4ST'!$G$16:$G$18)</c:f>
              <c:numCache>
                <c:formatCode>0.000</c:formatCode>
                <c:ptCount val="12"/>
                <c:pt idx="0">
                  <c:v>2.3038346126325149E-2</c:v>
                </c:pt>
                <c:pt idx="1">
                  <c:v>5.1312680008633288E-2</c:v>
                </c:pt>
                <c:pt idx="2">
                  <c:v>8.3601271170528388E-2</c:v>
                </c:pt>
                <c:pt idx="3">
                  <c:v>6.667157742618339E-2</c:v>
                </c:pt>
                <c:pt idx="4">
                  <c:v>0.12810716709638378</c:v>
                </c:pt>
                <c:pt idx="5">
                  <c:v>0.18797196043978928</c:v>
                </c:pt>
                <c:pt idx="6">
                  <c:v>0.17261306302223919</c:v>
                </c:pt>
                <c:pt idx="7">
                  <c:v>0.27907814739389331</c:v>
                </c:pt>
                <c:pt idx="8">
                  <c:v>0.4677482395344803</c:v>
                </c:pt>
                <c:pt idx="9">
                  <c:v>0.37437312455278365</c:v>
                </c:pt>
                <c:pt idx="10">
                  <c:v>0.53005649383067788</c:v>
                </c:pt>
                <c:pt idx="11">
                  <c:v>0.67526788759660605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9-4C16-93F3-01929BB0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2L4LT4ST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687554680664917"/>
                  <c:y val="0.11237897346165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('4L3LT6ST'!$E$4:$E$6,'4L3LT6ST'!$E$8:$E$10,'4L3LT6ST'!$E$12:$E$14,'4L3LT6ST'!$E$16:$E$18)</c:f>
              <c:numCache>
                <c:formatCode>0.000</c:formatCode>
                <c:ptCount val="12"/>
                <c:pt idx="0">
                  <c:v>2.4517679036883518E-2</c:v>
                </c:pt>
                <c:pt idx="1">
                  <c:v>3.675708575744803E-2</c:v>
                </c:pt>
                <c:pt idx="2">
                  <c:v>4.8971111440837961E-2</c:v>
                </c:pt>
                <c:pt idx="3">
                  <c:v>4.8930516665244374E-2</c:v>
                </c:pt>
                <c:pt idx="4">
                  <c:v>7.3162497904713381E-2</c:v>
                </c:pt>
                <c:pt idx="5">
                  <c:v>9.7166623582192094E-2</c:v>
                </c:pt>
                <c:pt idx="6">
                  <c:v>9.7381243732693801E-2</c:v>
                </c:pt>
                <c:pt idx="7">
                  <c:v>0.14447576357230818</c:v>
                </c:pt>
                <c:pt idx="8">
                  <c:v>0.18956772019747242</c:v>
                </c:pt>
                <c:pt idx="9">
                  <c:v>0.23748102019998255</c:v>
                </c:pt>
                <c:pt idx="10">
                  <c:v>0.34218315266747384</c:v>
                </c:pt>
                <c:pt idx="11">
                  <c:v>0.43606290789875374</c:v>
                </c:pt>
              </c:numCache>
            </c:numRef>
          </c:xVal>
          <c:yVal>
            <c:numRef>
              <c:f>('4L3LT6ST'!$D$4:$D$6,'4L3LT6ST'!$D$8:$D$10,'4L3LT6ST'!$D$12:$D$14,'4L3LT6ST'!$D$16:$D$18)</c:f>
              <c:numCache>
                <c:formatCode>0.000</c:formatCode>
                <c:ptCount val="12"/>
                <c:pt idx="0">
                  <c:v>2.4434609527920613E-2</c:v>
                </c:pt>
                <c:pt idx="1">
                  <c:v>4.0666171571467881E-2</c:v>
                </c:pt>
                <c:pt idx="2">
                  <c:v>5.6723200689815713E-2</c:v>
                </c:pt>
                <c:pt idx="3">
                  <c:v>6.9813170079773182E-2</c:v>
                </c:pt>
                <c:pt idx="4">
                  <c:v>0.1059414855960558</c:v>
                </c:pt>
                <c:pt idx="5">
                  <c:v>0.13805554383275148</c:v>
                </c:pt>
                <c:pt idx="6">
                  <c:v>0.12112585008840648</c:v>
                </c:pt>
                <c:pt idx="7">
                  <c:v>0.19093902016817965</c:v>
                </c:pt>
                <c:pt idx="8">
                  <c:v>0.26075219024795282</c:v>
                </c:pt>
                <c:pt idx="9">
                  <c:v>0.25237460983838006</c:v>
                </c:pt>
                <c:pt idx="10">
                  <c:v>0.37594392087957856</c:v>
                </c:pt>
                <c:pt idx="11">
                  <c:v>0.4756022211684548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B-490C-A967-38F2C098B259}"/>
            </c:ext>
          </c:extLst>
        </c:ser>
        <c:ser>
          <c:idx val="1"/>
          <c:order val="1"/>
          <c:tx>
            <c:strRef>
              <c:f>'4L3LT6ST'!$F$2:$H$2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049650043744532"/>
                  <c:y val="-5.3285578885972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('4L3LT6ST'!$H$4:$H$6,'4L3LT6ST'!$H$8:$H$10,'4L3LT6ST'!$H$12:$H$14,'4L3LT6ST'!$H$16:$H$18)</c:f>
              <c:numCache>
                <c:formatCode>0.000</c:formatCode>
                <c:ptCount val="12"/>
                <c:pt idx="0">
                  <c:v>2.4524969743500227E-2</c:v>
                </c:pt>
                <c:pt idx="1">
                  <c:v>3.6781322802909036E-2</c:v>
                </c:pt>
                <c:pt idx="2">
                  <c:v>4.9022174863480636E-2</c:v>
                </c:pt>
                <c:pt idx="3">
                  <c:v>4.9034293602782872E-2</c:v>
                </c:pt>
                <c:pt idx="4">
                  <c:v>7.34470140020268E-2</c:v>
                </c:pt>
                <c:pt idx="5">
                  <c:v>9.753541808130764E-2</c:v>
                </c:pt>
                <c:pt idx="6">
                  <c:v>9.7604694765865543E-2</c:v>
                </c:pt>
                <c:pt idx="7">
                  <c:v>0.14478785869422364</c:v>
                </c:pt>
                <c:pt idx="8">
                  <c:v>0.18843825608030276</c:v>
                </c:pt>
                <c:pt idx="9">
                  <c:v>0.23752371585186985</c:v>
                </c:pt>
                <c:pt idx="10">
                  <c:v>0.34147126371540037</c:v>
                </c:pt>
                <c:pt idx="11">
                  <c:v>0.41377547368569079</c:v>
                </c:pt>
              </c:numCache>
            </c:numRef>
          </c:xVal>
          <c:yVal>
            <c:numRef>
              <c:f>('4L3LT6ST'!$G$4:$G$6,'4L3LT6ST'!$G$8:$G$10,'4L3LT6ST'!$G$12:$G$14,'4L3LT6ST'!$G$16:$G$18)</c:f>
              <c:numCache>
                <c:formatCode>0.000</c:formatCode>
                <c:ptCount val="12"/>
                <c:pt idx="0">
                  <c:v>1.5707963267948964E-3</c:v>
                </c:pt>
                <c:pt idx="1">
                  <c:v>1.8325957145940461E-2</c:v>
                </c:pt>
                <c:pt idx="2">
                  <c:v>3.368485456349056E-2</c:v>
                </c:pt>
                <c:pt idx="3">
                  <c:v>2.5307274153917779E-2</c:v>
                </c:pt>
                <c:pt idx="4">
                  <c:v>5.8992128717408339E-2</c:v>
                </c:pt>
                <c:pt idx="5">
                  <c:v>0.10733774899765128</c:v>
                </c:pt>
                <c:pt idx="6">
                  <c:v>0.10053096491487337</c:v>
                </c:pt>
                <c:pt idx="7">
                  <c:v>0.17941984710501707</c:v>
                </c:pt>
                <c:pt idx="8">
                  <c:v>0.28221974004748313</c:v>
                </c:pt>
                <c:pt idx="9">
                  <c:v>0.25167647813758232</c:v>
                </c:pt>
                <c:pt idx="10">
                  <c:v>0.38117990863556156</c:v>
                </c:pt>
                <c:pt idx="11">
                  <c:v>0.56688294104775816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B-490C-A967-38F2C09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C5E8-196A-1ABD-4FAC-43E2C936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C8876-37CC-4619-9857-C682186F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O25"/>
  <sheetViews>
    <sheetView tabSelected="1" workbookViewId="0">
      <selection activeCell="C31" sqref="C31"/>
    </sheetView>
  </sheetViews>
  <sheetFormatPr defaultRowHeight="15" x14ac:dyDescent="0.25"/>
  <cols>
    <col min="1" max="9" width="21.85546875" customWidth="1"/>
    <col min="10" max="12" width="21.28515625" customWidth="1"/>
    <col min="13" max="14" width="20.140625" customWidth="1"/>
    <col min="15" max="15" width="60" customWidth="1"/>
  </cols>
  <sheetData>
    <row r="1" spans="1:15" ht="45" customHeight="1" x14ac:dyDescent="0.25">
      <c r="A1" s="5" t="s">
        <v>19</v>
      </c>
      <c r="B1" s="5" t="s">
        <v>20</v>
      </c>
      <c r="C1" s="6" t="s">
        <v>18</v>
      </c>
      <c r="D1" s="5" t="s">
        <v>21</v>
      </c>
      <c r="E1" s="5" t="s">
        <v>30</v>
      </c>
      <c r="F1" s="5" t="s">
        <v>31</v>
      </c>
      <c r="G1" s="5" t="s">
        <v>22</v>
      </c>
      <c r="H1" s="5" t="s">
        <v>29</v>
      </c>
      <c r="I1" s="5" t="s">
        <v>23</v>
      </c>
      <c r="J1" s="5" t="s">
        <v>24</v>
      </c>
      <c r="K1" s="5" t="s">
        <v>27</v>
      </c>
      <c r="L1" s="5" t="s">
        <v>28</v>
      </c>
      <c r="M1" s="5" t="s">
        <v>25</v>
      </c>
      <c r="N1" s="5" t="s">
        <v>26</v>
      </c>
      <c r="O1" s="5" t="s">
        <v>14</v>
      </c>
    </row>
    <row r="2" spans="1:15" x14ac:dyDescent="0.25">
      <c r="A2" s="3">
        <v>54</v>
      </c>
      <c r="B2" s="3">
        <v>14</v>
      </c>
      <c r="C2" s="2">
        <v>2</v>
      </c>
      <c r="D2" s="2">
        <v>2</v>
      </c>
      <c r="E2" s="2">
        <f>(A2-B2)/2</f>
        <v>20</v>
      </c>
      <c r="F2" s="2">
        <v>1</v>
      </c>
      <c r="G2" s="2"/>
      <c r="H2" s="2">
        <f>G2</f>
        <v>0</v>
      </c>
      <c r="I2" s="2">
        <v>2</v>
      </c>
      <c r="J2" s="3">
        <v>2.4</v>
      </c>
      <c r="K2" s="2" t="s">
        <v>32</v>
      </c>
      <c r="L2" s="2" t="s">
        <v>32</v>
      </c>
      <c r="M2" s="2"/>
      <c r="N2" s="2" t="e">
        <f>C2*((J2*I2*D2^3)/(12*H2))</f>
        <v>#DIV/0!</v>
      </c>
    </row>
    <row r="3" spans="1:15" x14ac:dyDescent="0.25">
      <c r="A3" s="3">
        <v>54</v>
      </c>
      <c r="B3" s="3">
        <v>14</v>
      </c>
      <c r="C3" s="2">
        <v>2</v>
      </c>
      <c r="D3" s="2">
        <v>2</v>
      </c>
      <c r="E3" s="2">
        <f t="shared" ref="E3:E22" si="0">(A3-B3)/2</f>
        <v>20</v>
      </c>
      <c r="F3" s="2">
        <v>1</v>
      </c>
      <c r="G3" s="2"/>
      <c r="H3" s="2">
        <f t="shared" ref="H3:H22" si="1">G3</f>
        <v>0</v>
      </c>
      <c r="I3" s="2">
        <v>4</v>
      </c>
      <c r="J3" s="3">
        <v>2.4</v>
      </c>
      <c r="K3" s="2" t="s">
        <v>32</v>
      </c>
      <c r="L3" s="2" t="s">
        <v>32</v>
      </c>
      <c r="M3" s="2"/>
      <c r="N3" s="2"/>
    </row>
    <row r="4" spans="1:15" x14ac:dyDescent="0.25">
      <c r="A4" s="3">
        <v>54</v>
      </c>
      <c r="B4" s="3">
        <v>14</v>
      </c>
      <c r="C4" s="2">
        <v>2</v>
      </c>
      <c r="D4" s="2">
        <v>2</v>
      </c>
      <c r="E4" s="2">
        <f t="shared" si="0"/>
        <v>20</v>
      </c>
      <c r="F4" s="2">
        <v>1</v>
      </c>
      <c r="G4" s="2"/>
      <c r="H4" s="2">
        <f t="shared" si="1"/>
        <v>0</v>
      </c>
      <c r="I4" s="2">
        <v>6</v>
      </c>
      <c r="J4" s="3">
        <v>2.4</v>
      </c>
      <c r="K4" s="2" t="s">
        <v>32</v>
      </c>
      <c r="L4" s="2" t="s">
        <v>32</v>
      </c>
      <c r="M4" s="2"/>
      <c r="N4" s="2"/>
    </row>
    <row r="5" spans="1:15" x14ac:dyDescent="0.25">
      <c r="A5" s="3">
        <v>54</v>
      </c>
      <c r="B5" s="3">
        <v>14</v>
      </c>
      <c r="C5" s="2">
        <v>2</v>
      </c>
      <c r="D5" s="2">
        <v>3</v>
      </c>
      <c r="E5" s="2">
        <f t="shared" si="0"/>
        <v>20</v>
      </c>
      <c r="F5" s="2">
        <v>1</v>
      </c>
      <c r="G5" s="2"/>
      <c r="H5" s="2">
        <f t="shared" si="1"/>
        <v>0</v>
      </c>
      <c r="I5" s="2">
        <v>2</v>
      </c>
      <c r="J5" s="3">
        <v>2.4</v>
      </c>
      <c r="K5" s="2" t="s">
        <v>32</v>
      </c>
      <c r="L5" s="2" t="s">
        <v>32</v>
      </c>
      <c r="M5" s="2"/>
      <c r="N5" s="2"/>
    </row>
    <row r="6" spans="1:15" x14ac:dyDescent="0.25">
      <c r="A6" s="3">
        <v>54</v>
      </c>
      <c r="B6" s="3">
        <v>14</v>
      </c>
      <c r="C6" s="2">
        <v>2</v>
      </c>
      <c r="D6" s="2">
        <v>3</v>
      </c>
      <c r="E6" s="2">
        <f t="shared" si="0"/>
        <v>20</v>
      </c>
      <c r="F6" s="2">
        <v>1</v>
      </c>
      <c r="G6" s="2"/>
      <c r="H6" s="2">
        <f t="shared" si="1"/>
        <v>0</v>
      </c>
      <c r="I6" s="2">
        <v>4</v>
      </c>
      <c r="J6" s="3">
        <v>2.4</v>
      </c>
      <c r="K6" s="2" t="s">
        <v>32</v>
      </c>
      <c r="L6" s="2" t="s">
        <v>32</v>
      </c>
      <c r="M6" s="2"/>
      <c r="N6" s="2"/>
    </row>
    <row r="7" spans="1:15" x14ac:dyDescent="0.25">
      <c r="A7" s="3">
        <v>54</v>
      </c>
      <c r="B7" s="3">
        <v>14</v>
      </c>
      <c r="C7" s="2">
        <v>2</v>
      </c>
      <c r="D7" s="2">
        <v>3</v>
      </c>
      <c r="E7" s="2">
        <f t="shared" si="0"/>
        <v>20</v>
      </c>
      <c r="F7" s="2">
        <v>1</v>
      </c>
      <c r="G7" s="2"/>
      <c r="H7" s="2">
        <f t="shared" si="1"/>
        <v>0</v>
      </c>
      <c r="I7" s="2">
        <v>6</v>
      </c>
      <c r="J7" s="3">
        <v>2.4</v>
      </c>
      <c r="K7" s="2" t="s">
        <v>32</v>
      </c>
      <c r="L7" s="2" t="s">
        <v>32</v>
      </c>
      <c r="M7" s="2"/>
      <c r="N7" s="2"/>
    </row>
    <row r="8" spans="1:15" x14ac:dyDescent="0.25">
      <c r="A8" s="3">
        <v>54</v>
      </c>
      <c r="B8" s="3">
        <v>14</v>
      </c>
      <c r="C8" s="2">
        <v>2</v>
      </c>
      <c r="D8" s="2">
        <v>4</v>
      </c>
      <c r="E8" s="2">
        <f t="shared" si="0"/>
        <v>20</v>
      </c>
      <c r="F8" s="2">
        <v>1</v>
      </c>
      <c r="G8" s="2"/>
      <c r="H8" s="2">
        <f t="shared" si="1"/>
        <v>0</v>
      </c>
      <c r="I8" s="2">
        <v>2</v>
      </c>
      <c r="J8" s="3">
        <v>2.4</v>
      </c>
      <c r="K8" s="2" t="s">
        <v>32</v>
      </c>
      <c r="L8" s="2" t="s">
        <v>32</v>
      </c>
      <c r="M8" s="2"/>
      <c r="N8" s="2"/>
    </row>
    <row r="9" spans="1:15" x14ac:dyDescent="0.25">
      <c r="A9" s="3">
        <v>54</v>
      </c>
      <c r="B9" s="3">
        <v>14</v>
      </c>
      <c r="C9" s="2">
        <v>2</v>
      </c>
      <c r="D9" s="2">
        <v>4</v>
      </c>
      <c r="E9" s="2">
        <f t="shared" si="0"/>
        <v>20</v>
      </c>
      <c r="F9" s="2">
        <v>1</v>
      </c>
      <c r="G9" s="2"/>
      <c r="H9" s="2">
        <f t="shared" si="1"/>
        <v>0</v>
      </c>
      <c r="I9" s="2">
        <v>4</v>
      </c>
      <c r="J9" s="3">
        <v>2.4</v>
      </c>
      <c r="K9" s="2" t="s">
        <v>32</v>
      </c>
      <c r="L9" s="2" t="s">
        <v>32</v>
      </c>
      <c r="M9" s="2"/>
      <c r="N9" s="2"/>
    </row>
    <row r="10" spans="1:15" x14ac:dyDescent="0.25">
      <c r="A10" s="3">
        <v>54</v>
      </c>
      <c r="B10" s="3">
        <v>14</v>
      </c>
      <c r="C10" s="2">
        <v>2</v>
      </c>
      <c r="D10" s="2">
        <v>4</v>
      </c>
      <c r="E10" s="2">
        <f t="shared" si="0"/>
        <v>20</v>
      </c>
      <c r="F10" s="2">
        <v>1</v>
      </c>
      <c r="G10" s="2"/>
      <c r="H10" s="2">
        <f t="shared" si="1"/>
        <v>0</v>
      </c>
      <c r="I10" s="2">
        <v>6</v>
      </c>
      <c r="J10" s="3">
        <v>2.4</v>
      </c>
      <c r="K10" s="2" t="s">
        <v>32</v>
      </c>
      <c r="L10" s="2" t="s">
        <v>32</v>
      </c>
      <c r="M10" s="2"/>
      <c r="N10" s="2"/>
    </row>
    <row r="11" spans="1:15" x14ac:dyDescent="0.25">
      <c r="A11" s="3">
        <v>54</v>
      </c>
      <c r="B11" s="3">
        <v>14</v>
      </c>
      <c r="C11" s="2">
        <v>2</v>
      </c>
      <c r="D11" s="2">
        <v>6</v>
      </c>
      <c r="E11" s="2">
        <f t="shared" si="0"/>
        <v>20</v>
      </c>
      <c r="F11" s="2">
        <v>1</v>
      </c>
      <c r="G11" s="2"/>
      <c r="H11" s="2">
        <f t="shared" si="1"/>
        <v>0</v>
      </c>
      <c r="I11" s="2">
        <v>2</v>
      </c>
      <c r="J11" s="3">
        <v>2.4</v>
      </c>
      <c r="K11" s="2" t="s">
        <v>32</v>
      </c>
      <c r="L11" s="2" t="s">
        <v>32</v>
      </c>
      <c r="M11" s="2"/>
      <c r="N11" s="2"/>
    </row>
    <row r="12" spans="1:15" x14ac:dyDescent="0.25">
      <c r="A12" s="3">
        <v>54</v>
      </c>
      <c r="B12" s="3">
        <v>14</v>
      </c>
      <c r="C12" s="2">
        <v>2</v>
      </c>
      <c r="D12" s="2">
        <v>6</v>
      </c>
      <c r="E12" s="2">
        <f t="shared" si="0"/>
        <v>20</v>
      </c>
      <c r="F12" s="2">
        <v>1</v>
      </c>
      <c r="G12" s="2"/>
      <c r="H12" s="2">
        <f t="shared" si="1"/>
        <v>0</v>
      </c>
      <c r="I12" s="2">
        <v>4</v>
      </c>
      <c r="J12" s="3">
        <v>2.4</v>
      </c>
      <c r="K12" s="2" t="s">
        <v>32</v>
      </c>
      <c r="L12" s="2" t="s">
        <v>32</v>
      </c>
      <c r="M12" s="2"/>
      <c r="N12" s="2"/>
    </row>
    <row r="13" spans="1:15" x14ac:dyDescent="0.25">
      <c r="A13" s="3">
        <v>54</v>
      </c>
      <c r="B13" s="3">
        <v>14</v>
      </c>
      <c r="C13" s="2">
        <v>2</v>
      </c>
      <c r="D13" s="2">
        <v>6</v>
      </c>
      <c r="E13" s="2">
        <f t="shared" si="0"/>
        <v>20</v>
      </c>
      <c r="F13" s="2">
        <v>1</v>
      </c>
      <c r="G13" s="2"/>
      <c r="H13" s="2">
        <f t="shared" si="1"/>
        <v>0</v>
      </c>
      <c r="I13" s="2">
        <v>6</v>
      </c>
      <c r="J13" s="3">
        <v>2.4</v>
      </c>
      <c r="K13" s="2" t="s">
        <v>32</v>
      </c>
      <c r="L13" s="2" t="s">
        <v>32</v>
      </c>
      <c r="M13" s="2"/>
      <c r="N13" s="2"/>
    </row>
    <row r="14" spans="1:15" x14ac:dyDescent="0.25">
      <c r="A14" s="3">
        <v>54</v>
      </c>
      <c r="B14" s="3">
        <v>14</v>
      </c>
      <c r="C14" s="2">
        <v>3</v>
      </c>
      <c r="D14" s="2">
        <v>2</v>
      </c>
      <c r="E14" s="2">
        <f t="shared" si="0"/>
        <v>20</v>
      </c>
      <c r="F14" s="2">
        <v>1</v>
      </c>
      <c r="G14" s="2"/>
      <c r="H14" s="2">
        <f t="shared" si="1"/>
        <v>0</v>
      </c>
      <c r="I14" s="2">
        <v>2</v>
      </c>
      <c r="J14" s="3">
        <v>2.4</v>
      </c>
      <c r="K14" s="2" t="s">
        <v>32</v>
      </c>
      <c r="L14" s="2" t="s">
        <v>32</v>
      </c>
      <c r="M14" s="2"/>
      <c r="N14" s="2"/>
    </row>
    <row r="15" spans="1:15" x14ac:dyDescent="0.25">
      <c r="A15" s="3">
        <v>54</v>
      </c>
      <c r="B15" s="3">
        <v>14</v>
      </c>
      <c r="C15" s="2">
        <v>3</v>
      </c>
      <c r="D15" s="2">
        <v>2</v>
      </c>
      <c r="E15" s="2">
        <f t="shared" si="0"/>
        <v>20</v>
      </c>
      <c r="F15" s="2">
        <v>1</v>
      </c>
      <c r="G15" s="2"/>
      <c r="H15" s="2">
        <f t="shared" si="1"/>
        <v>0</v>
      </c>
      <c r="I15" s="2">
        <v>4</v>
      </c>
      <c r="J15" s="3">
        <v>2.4</v>
      </c>
      <c r="K15" s="2" t="s">
        <v>32</v>
      </c>
      <c r="L15" s="2" t="s">
        <v>32</v>
      </c>
      <c r="M15" s="2"/>
      <c r="N15" s="2"/>
    </row>
    <row r="16" spans="1:15" x14ac:dyDescent="0.25">
      <c r="A16" s="3">
        <v>54</v>
      </c>
      <c r="B16" s="3">
        <v>14</v>
      </c>
      <c r="C16" s="2">
        <v>3</v>
      </c>
      <c r="D16" s="2">
        <v>2</v>
      </c>
      <c r="E16" s="2">
        <f t="shared" si="0"/>
        <v>20</v>
      </c>
      <c r="F16" s="2">
        <v>1</v>
      </c>
      <c r="G16" s="2"/>
      <c r="H16" s="2">
        <f t="shared" si="1"/>
        <v>0</v>
      </c>
      <c r="I16" s="2">
        <v>6</v>
      </c>
      <c r="J16" s="3">
        <v>2.4</v>
      </c>
      <c r="K16" s="2" t="s">
        <v>32</v>
      </c>
      <c r="L16" s="2" t="s">
        <v>32</v>
      </c>
      <c r="M16" s="2"/>
      <c r="N16" s="2"/>
    </row>
    <row r="17" spans="1:14" x14ac:dyDescent="0.25">
      <c r="A17" s="3">
        <v>54</v>
      </c>
      <c r="B17" s="3">
        <v>14</v>
      </c>
      <c r="C17" s="2">
        <v>3</v>
      </c>
      <c r="D17" s="2">
        <v>3</v>
      </c>
      <c r="E17" s="2">
        <f t="shared" si="0"/>
        <v>20</v>
      </c>
      <c r="F17" s="2">
        <v>1</v>
      </c>
      <c r="G17" s="2"/>
      <c r="H17" s="2">
        <f t="shared" si="1"/>
        <v>0</v>
      </c>
      <c r="I17" s="2">
        <v>2</v>
      </c>
      <c r="J17" s="3">
        <v>2.4</v>
      </c>
      <c r="K17" s="2" t="s">
        <v>32</v>
      </c>
      <c r="L17" s="2" t="s">
        <v>32</v>
      </c>
      <c r="M17" s="2"/>
      <c r="N17" s="2"/>
    </row>
    <row r="18" spans="1:14" x14ac:dyDescent="0.25">
      <c r="A18" s="3">
        <v>54</v>
      </c>
      <c r="B18" s="3">
        <v>14</v>
      </c>
      <c r="C18" s="2">
        <v>3</v>
      </c>
      <c r="D18" s="2">
        <v>3</v>
      </c>
      <c r="E18" s="2">
        <f t="shared" si="0"/>
        <v>20</v>
      </c>
      <c r="F18" s="2">
        <v>1</v>
      </c>
      <c r="G18" s="2"/>
      <c r="H18" s="2">
        <f t="shared" si="1"/>
        <v>0</v>
      </c>
      <c r="I18" s="2">
        <v>4</v>
      </c>
      <c r="J18" s="3">
        <v>2.4</v>
      </c>
      <c r="K18" s="2" t="s">
        <v>32</v>
      </c>
      <c r="L18" s="2" t="s">
        <v>32</v>
      </c>
      <c r="M18" s="2"/>
      <c r="N18" s="2"/>
    </row>
    <row r="19" spans="1:14" x14ac:dyDescent="0.25">
      <c r="A19" s="3">
        <v>54</v>
      </c>
      <c r="B19" s="3">
        <v>14</v>
      </c>
      <c r="C19" s="2">
        <v>3</v>
      </c>
      <c r="D19" s="2">
        <v>3</v>
      </c>
      <c r="E19" s="2">
        <f t="shared" si="0"/>
        <v>20</v>
      </c>
      <c r="F19" s="2">
        <v>1</v>
      </c>
      <c r="G19" s="2"/>
      <c r="H19" s="2">
        <f t="shared" si="1"/>
        <v>0</v>
      </c>
      <c r="I19" s="2">
        <v>6</v>
      </c>
      <c r="J19" s="3">
        <v>2.4</v>
      </c>
      <c r="K19" s="2" t="s">
        <v>32</v>
      </c>
      <c r="L19" s="2" t="s">
        <v>32</v>
      </c>
      <c r="M19" s="2"/>
      <c r="N19" s="2"/>
    </row>
    <row r="20" spans="1:14" x14ac:dyDescent="0.25">
      <c r="A20" s="3">
        <v>54</v>
      </c>
      <c r="B20" s="3">
        <v>14</v>
      </c>
      <c r="C20" s="2">
        <v>3</v>
      </c>
      <c r="D20" s="2">
        <v>4</v>
      </c>
      <c r="E20" s="2">
        <f t="shared" si="0"/>
        <v>20</v>
      </c>
      <c r="F20" s="2">
        <v>1</v>
      </c>
      <c r="G20" s="2"/>
      <c r="H20" s="2">
        <f t="shared" si="1"/>
        <v>0</v>
      </c>
      <c r="I20" s="2">
        <v>2</v>
      </c>
      <c r="J20" s="3">
        <v>2.4</v>
      </c>
      <c r="K20" s="2" t="s">
        <v>32</v>
      </c>
      <c r="L20" s="2" t="s">
        <v>32</v>
      </c>
      <c r="M20" s="2"/>
      <c r="N20" s="2"/>
    </row>
    <row r="21" spans="1:14" x14ac:dyDescent="0.25">
      <c r="A21" s="3">
        <v>54</v>
      </c>
      <c r="B21" s="3">
        <v>14</v>
      </c>
      <c r="C21" s="2">
        <v>3</v>
      </c>
      <c r="D21" s="2">
        <v>4</v>
      </c>
      <c r="E21" s="2">
        <f t="shared" si="0"/>
        <v>20</v>
      </c>
      <c r="F21" s="2">
        <v>1</v>
      </c>
      <c r="G21" s="2"/>
      <c r="H21" s="2">
        <f t="shared" si="1"/>
        <v>0</v>
      </c>
      <c r="I21" s="2">
        <v>4</v>
      </c>
      <c r="J21" s="3">
        <v>2.4</v>
      </c>
      <c r="K21" s="2" t="s">
        <v>32</v>
      </c>
      <c r="L21" s="2" t="s">
        <v>32</v>
      </c>
      <c r="M21" s="2"/>
      <c r="N21" s="2"/>
    </row>
    <row r="22" spans="1:14" x14ac:dyDescent="0.25">
      <c r="A22" s="3">
        <v>54</v>
      </c>
      <c r="B22" s="3">
        <v>14</v>
      </c>
      <c r="C22" s="2">
        <v>3</v>
      </c>
      <c r="D22" s="2">
        <v>4</v>
      </c>
      <c r="E22" s="2">
        <f t="shared" si="0"/>
        <v>20</v>
      </c>
      <c r="F22" s="2">
        <v>1</v>
      </c>
      <c r="G22" s="2"/>
      <c r="H22" s="2">
        <f t="shared" si="1"/>
        <v>0</v>
      </c>
      <c r="I22" s="2">
        <v>6</v>
      </c>
      <c r="J22" s="3">
        <v>2.4</v>
      </c>
      <c r="K22" s="2" t="s">
        <v>32</v>
      </c>
      <c r="L22" s="2" t="s">
        <v>32</v>
      </c>
      <c r="M22" s="2"/>
      <c r="N22" s="2"/>
    </row>
    <row r="23" spans="1:14" x14ac:dyDescent="0.25">
      <c r="I23" s="2"/>
    </row>
    <row r="24" spans="1:14" x14ac:dyDescent="0.25">
      <c r="I24" s="2"/>
    </row>
    <row r="25" spans="1:14" x14ac:dyDescent="0.25">
      <c r="I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4A3D-8B14-45D1-B319-AB4200826715}">
  <dimension ref="A1:N30"/>
  <sheetViews>
    <sheetView workbookViewId="0">
      <selection activeCell="G32" sqref="G32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5" t="s">
        <v>51</v>
      </c>
      <c r="B1" s="15"/>
      <c r="C1" s="15"/>
      <c r="D1" s="15"/>
      <c r="E1" s="15"/>
      <c r="F1" s="15"/>
      <c r="G1" s="15"/>
      <c r="H1" s="15"/>
    </row>
    <row r="2" spans="1:8" x14ac:dyDescent="0.25">
      <c r="A2" s="9"/>
      <c r="B2" s="9"/>
      <c r="C2" s="16" t="s">
        <v>5</v>
      </c>
      <c r="D2" s="16"/>
      <c r="E2" s="16"/>
      <c r="F2" s="16" t="s">
        <v>6</v>
      </c>
      <c r="G2" s="16"/>
      <c r="H2" s="16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7">
        <v>50</v>
      </c>
      <c r="B4" s="2">
        <v>50</v>
      </c>
      <c r="C4" s="2">
        <v>3.52</v>
      </c>
      <c r="D4" s="7">
        <f>RADIANS(C4)</f>
        <v>6.1435589670200401E-2</v>
      </c>
      <c r="E4" s="7">
        <f>(A$4*9.81*COS(D4)*B4)/(1000*1000)</f>
        <v>2.4478731813167329E-2</v>
      </c>
      <c r="F4" s="2">
        <v>1.32</v>
      </c>
      <c r="G4" s="7">
        <f>RADIANS(F4)</f>
        <v>2.3038346126325149E-2</v>
      </c>
      <c r="H4" s="7">
        <f>(A$4*9.81*COS(G4)*B4)/(1000*1000)</f>
        <v>2.4518491777246961E-2</v>
      </c>
    </row>
    <row r="5" spans="1:8" x14ac:dyDescent="0.25">
      <c r="A5" s="17"/>
      <c r="B5" s="2">
        <v>75</v>
      </c>
      <c r="C5" s="2">
        <v>7.95</v>
      </c>
      <c r="D5" s="7">
        <f t="shared" ref="D5:D21" si="0">RADIANS(C5)</f>
        <v>0.1387536755335492</v>
      </c>
      <c r="E5" s="7">
        <f t="shared" ref="E5:E7" si="1">(A$4*9.81*COS(D5)*B5)/(1000*1000)</f>
        <v>3.6433940601870246E-2</v>
      </c>
      <c r="F5" s="2">
        <v>2.94</v>
      </c>
      <c r="G5" s="7">
        <f t="shared" ref="G5:G21" si="2">RADIANS(F5)</f>
        <v>5.1312680008633288E-2</v>
      </c>
      <c r="H5" s="7">
        <f>(A$4*9.81*COS(G5)*B5)/(1000*1000)</f>
        <v>3.6739080044916821E-2</v>
      </c>
    </row>
    <row r="6" spans="1:8" x14ac:dyDescent="0.25">
      <c r="A6" s="17"/>
      <c r="B6" s="2">
        <v>100</v>
      </c>
      <c r="C6" s="2">
        <v>9.98</v>
      </c>
      <c r="D6" s="7">
        <f t="shared" si="0"/>
        <v>0.1741838593490341</v>
      </c>
      <c r="E6" s="7">
        <f t="shared" si="1"/>
        <v>4.830779049081451E-2</v>
      </c>
      <c r="F6" s="2">
        <v>4.79</v>
      </c>
      <c r="G6" s="7">
        <f t="shared" si="2"/>
        <v>8.3601271170528388E-2</v>
      </c>
      <c r="H6" s="7">
        <f>(A$4*9.81*COS(G6)*B6)/(1000*1000)</f>
        <v>4.887869035435715E-2</v>
      </c>
    </row>
    <row r="7" spans="1:8" x14ac:dyDescent="0.25">
      <c r="A7" s="1" t="s">
        <v>0</v>
      </c>
      <c r="B7" s="2">
        <v>0</v>
      </c>
      <c r="C7" s="2">
        <v>4.57</v>
      </c>
      <c r="D7" s="7">
        <f t="shared" si="0"/>
        <v>7.9761546816140866E-2</v>
      </c>
      <c r="E7" s="7">
        <f t="shared" si="1"/>
        <v>0</v>
      </c>
      <c r="F7" s="2">
        <v>1.49</v>
      </c>
      <c r="G7" s="7">
        <f t="shared" si="2"/>
        <v>2.6005405854715509E-2</v>
      </c>
      <c r="H7" s="7">
        <f>(A$4*9.81*COS(G7)*B7)/(1000*1000)</f>
        <v>0</v>
      </c>
    </row>
    <row r="8" spans="1:8" x14ac:dyDescent="0.25">
      <c r="A8" s="17">
        <v>100</v>
      </c>
      <c r="B8" s="2">
        <v>50</v>
      </c>
      <c r="C8" s="2">
        <v>10.37</v>
      </c>
      <c r="D8" s="7">
        <f t="shared" si="0"/>
        <v>0.18099064343181195</v>
      </c>
      <c r="E8" s="7">
        <f>(A$8*9.81*COS(D8)*B8)/(1000*1000)</f>
        <v>4.8248810216524878E-2</v>
      </c>
      <c r="F8" s="2">
        <v>3.82</v>
      </c>
      <c r="G8" s="7">
        <f t="shared" si="2"/>
        <v>6.667157742618339E-2</v>
      </c>
      <c r="H8" s="7">
        <f>(A$8*9.81*COS(G8)*B8)/(1000*1000)</f>
        <v>4.8941024317508623E-2</v>
      </c>
    </row>
    <row r="9" spans="1:8" x14ac:dyDescent="0.25">
      <c r="A9" s="17"/>
      <c r="B9" s="2">
        <v>75</v>
      </c>
      <c r="C9" s="2">
        <v>12.75</v>
      </c>
      <c r="D9" s="7">
        <f t="shared" si="0"/>
        <v>0.22252947962927702</v>
      </c>
      <c r="E9" s="7">
        <f t="shared" ref="E9:E11" si="3">(A$8*9.81*COS(D9)*B9)/(1000*1000)</f>
        <v>7.1760811231413812E-2</v>
      </c>
      <c r="F9" s="2">
        <v>7.34</v>
      </c>
      <c r="G9" s="7">
        <f t="shared" si="2"/>
        <v>0.12810716709638378</v>
      </c>
      <c r="H9" s="7">
        <f t="shared" ref="H9:H11" si="4">(A$8*9.81*COS(G9)*B9)/(1000*1000)</f>
        <v>7.2972089150952948E-2</v>
      </c>
    </row>
    <row r="10" spans="1:8" x14ac:dyDescent="0.25">
      <c r="A10" s="17"/>
      <c r="B10" s="2">
        <v>100</v>
      </c>
      <c r="C10" s="2">
        <v>16.48</v>
      </c>
      <c r="D10" s="7">
        <f t="shared" si="0"/>
        <v>0.28763026072866554</v>
      </c>
      <c r="E10" s="7">
        <f t="shared" si="3"/>
        <v>9.4069935899568899E-2</v>
      </c>
      <c r="F10" s="2">
        <v>10.77</v>
      </c>
      <c r="G10" s="7">
        <f t="shared" si="2"/>
        <v>0.18797196043978928</v>
      </c>
      <c r="H10" s="7">
        <f t="shared" si="4"/>
        <v>9.63719909355958E-2</v>
      </c>
    </row>
    <row r="11" spans="1:8" x14ac:dyDescent="0.25">
      <c r="A11" s="1" t="s">
        <v>0</v>
      </c>
      <c r="B11" s="2">
        <v>0</v>
      </c>
      <c r="C11" s="2">
        <v>4.13</v>
      </c>
      <c r="D11" s="7">
        <f t="shared" si="0"/>
        <v>7.2082098107365808E-2</v>
      </c>
      <c r="E11" s="7">
        <f t="shared" si="3"/>
        <v>0</v>
      </c>
      <c r="F11" s="2">
        <v>0.92</v>
      </c>
      <c r="G11" s="7">
        <f t="shared" si="2"/>
        <v>1.6057029118347832E-2</v>
      </c>
      <c r="H11" s="7">
        <f t="shared" si="4"/>
        <v>0</v>
      </c>
    </row>
    <row r="12" spans="1:8" x14ac:dyDescent="0.25">
      <c r="A12" s="17">
        <v>200</v>
      </c>
      <c r="B12" s="2">
        <v>50</v>
      </c>
      <c r="C12" s="2">
        <v>14.97</v>
      </c>
      <c r="D12" s="7">
        <f t="shared" si="0"/>
        <v>0.26127578902355114</v>
      </c>
      <c r="E12" s="7">
        <f>(A$12*9.81*COS(D12)*B12)/(1000*1000)</f>
        <v>9.4770604819796309E-2</v>
      </c>
      <c r="F12" s="2">
        <v>9.89</v>
      </c>
      <c r="G12" s="7">
        <f t="shared" si="2"/>
        <v>0.17261306302223919</v>
      </c>
      <c r="H12" s="7">
        <f>(A$12*9.81*COS(G12)*B12)/(1000*1000)</f>
        <v>9.6642167138899948E-2</v>
      </c>
    </row>
    <row r="13" spans="1:8" x14ac:dyDescent="0.25">
      <c r="A13" s="17"/>
      <c r="B13" s="2">
        <v>75</v>
      </c>
      <c r="C13" s="2">
        <v>20.88</v>
      </c>
      <c r="D13" s="7">
        <f t="shared" si="0"/>
        <v>0.36442474781641598</v>
      </c>
      <c r="E13" s="7">
        <f t="shared" ref="E13:E15" si="5">(A$12*9.81*COS(D13)*B13)/(1000*1000)</f>
        <v>0.13748650388249045</v>
      </c>
      <c r="F13" s="2">
        <v>15.99</v>
      </c>
      <c r="G13" s="7">
        <f t="shared" si="2"/>
        <v>0.27907814739389331</v>
      </c>
      <c r="H13" s="7">
        <f t="shared" ref="H13:H14" si="6">(A$12*9.81*COS(G13)*B13)/(1000*1000)</f>
        <v>0.14145673546477402</v>
      </c>
    </row>
    <row r="14" spans="1:8" x14ac:dyDescent="0.25">
      <c r="A14" s="17"/>
      <c r="B14" s="2">
        <v>100</v>
      </c>
      <c r="C14" s="2">
        <v>26.5</v>
      </c>
      <c r="D14" s="7">
        <f t="shared" si="0"/>
        <v>0.46251225177849731</v>
      </c>
      <c r="E14" s="7">
        <f t="shared" si="5"/>
        <v>0.17558612174631733</v>
      </c>
      <c r="F14" s="2">
        <v>26.8</v>
      </c>
      <c r="G14" s="7">
        <f t="shared" si="2"/>
        <v>0.4677482395344803</v>
      </c>
      <c r="H14" s="7">
        <f t="shared" si="6"/>
        <v>0.17512533758030702</v>
      </c>
    </row>
    <row r="15" spans="1:8" x14ac:dyDescent="0.25">
      <c r="A15" s="1" t="s">
        <v>0</v>
      </c>
      <c r="B15" s="2">
        <v>0</v>
      </c>
      <c r="C15" s="2">
        <v>5.8</v>
      </c>
      <c r="D15" s="7">
        <f t="shared" si="0"/>
        <v>0.10122909661567112</v>
      </c>
      <c r="E15" s="7">
        <f t="shared" si="5"/>
        <v>0</v>
      </c>
      <c r="F15" s="2">
        <v>-0.66</v>
      </c>
      <c r="G15" s="7">
        <f t="shared" si="2"/>
        <v>-1.1519173063162575E-2</v>
      </c>
      <c r="H15" s="7">
        <f>(A$12*9.81*COS(G15)*B15)/(1000*1000)</f>
        <v>0</v>
      </c>
    </row>
    <row r="16" spans="1:8" x14ac:dyDescent="0.25">
      <c r="A16" s="17">
        <v>500</v>
      </c>
      <c r="B16" s="2">
        <v>50</v>
      </c>
      <c r="C16" s="2">
        <v>22.97</v>
      </c>
      <c r="D16" s="7">
        <f t="shared" si="0"/>
        <v>0.40090212918309748</v>
      </c>
      <c r="E16" s="7">
        <f>(A$16*9.81*COS(D16)*B16)/(1000*1000)</f>
        <v>0.22580395916107299</v>
      </c>
      <c r="F16" s="2">
        <v>21.45</v>
      </c>
      <c r="G16" s="7">
        <f t="shared" si="2"/>
        <v>0.37437312455278365</v>
      </c>
      <c r="H16" s="7">
        <f>(A$16*9.81*COS(G16)*B16)/(1000*1000)</f>
        <v>0.22826326061013963</v>
      </c>
    </row>
    <row r="17" spans="1:14" x14ac:dyDescent="0.25">
      <c r="A17" s="17"/>
      <c r="B17" s="2">
        <v>75</v>
      </c>
      <c r="C17" s="2">
        <v>30.78</v>
      </c>
      <c r="D17" s="7">
        <f t="shared" si="0"/>
        <v>0.53721234376385463</v>
      </c>
      <c r="E17" s="7">
        <f t="shared" ref="E17:E19" si="7">(A$16*9.81*COS(D17)*B17)/(1000*1000)</f>
        <v>0.31605560558627294</v>
      </c>
      <c r="F17" s="2">
        <v>30.37</v>
      </c>
      <c r="G17" s="7">
        <f t="shared" si="2"/>
        <v>0.53005649383067788</v>
      </c>
      <c r="H17" s="7">
        <f t="shared" ref="H17:H19" si="8">(A$16*9.81*COS(G17)*B17)/(1000*1000)</f>
        <v>0.31739464422754232</v>
      </c>
    </row>
    <row r="18" spans="1:14" x14ac:dyDescent="0.25">
      <c r="A18" s="17"/>
      <c r="B18" s="2">
        <v>100</v>
      </c>
      <c r="C18" s="2">
        <v>37.31</v>
      </c>
      <c r="D18" s="7">
        <f t="shared" si="0"/>
        <v>0.65118234391908436</v>
      </c>
      <c r="E18" s="7">
        <f t="shared" si="7"/>
        <v>0.39012785871956218</v>
      </c>
      <c r="F18" s="2">
        <v>38.69</v>
      </c>
      <c r="G18" s="7">
        <f t="shared" si="2"/>
        <v>0.67526788759660605</v>
      </c>
      <c r="H18" s="7">
        <f t="shared" si="8"/>
        <v>0.38285463499208666</v>
      </c>
    </row>
    <row r="19" spans="1:14" x14ac:dyDescent="0.25">
      <c r="A19" s="1" t="s">
        <v>0</v>
      </c>
      <c r="B19" s="2">
        <v>0</v>
      </c>
      <c r="C19" s="2">
        <v>7.34</v>
      </c>
      <c r="D19" s="7">
        <f t="shared" si="0"/>
        <v>0.12810716709638378</v>
      </c>
      <c r="E19" s="7">
        <f t="shared" si="7"/>
        <v>0</v>
      </c>
      <c r="F19" s="2">
        <v>-2.2000000000000002</v>
      </c>
      <c r="G19" s="7">
        <f t="shared" si="2"/>
        <v>-3.8397243543875255E-2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43</v>
      </c>
      <c r="D21" s="8">
        <f t="shared" si="0"/>
        <v>0.75049157835756175</v>
      </c>
      <c r="E21" s="2"/>
      <c r="F21" s="2">
        <v>43</v>
      </c>
      <c r="G21" s="8">
        <f t="shared" si="2"/>
        <v>0.75049157835756175</v>
      </c>
      <c r="L21" s="14" t="s">
        <v>57</v>
      </c>
      <c r="M21">
        <v>1.7829999999999999</v>
      </c>
      <c r="N21" t="s">
        <v>60</v>
      </c>
    </row>
    <row r="22" spans="1:14" x14ac:dyDescent="0.25">
      <c r="L22" s="14" t="s">
        <v>58</v>
      </c>
      <c r="M22">
        <v>1.4379999999999999</v>
      </c>
      <c r="N22" t="s">
        <v>60</v>
      </c>
    </row>
    <row r="23" spans="1:14" x14ac:dyDescent="0.25">
      <c r="L23" s="12" t="s">
        <v>59</v>
      </c>
      <c r="M23" s="13">
        <f>AVERAGE(M21:M22)</f>
        <v>1.6105</v>
      </c>
      <c r="N23" s="13" t="s">
        <v>60</v>
      </c>
    </row>
    <row r="29" spans="1:14" x14ac:dyDescent="0.25">
      <c r="G29">
        <f>2*5*(4^3)</f>
        <v>640</v>
      </c>
    </row>
    <row r="30" spans="1:14" x14ac:dyDescent="0.25">
      <c r="G30">
        <f>4*6*(3^3)</f>
        <v>648</v>
      </c>
    </row>
  </sheetData>
  <mergeCells count="7">
    <mergeCell ref="A12:A14"/>
    <mergeCell ref="A16:A18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740F-38F5-465B-9AB1-2A355D2F4BF6}">
  <dimension ref="A1:N23"/>
  <sheetViews>
    <sheetView workbookViewId="0">
      <selection activeCell="D33" sqref="D33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5" t="s">
        <v>61</v>
      </c>
      <c r="B1" s="15"/>
      <c r="C1" s="15"/>
      <c r="D1" s="15"/>
      <c r="E1" s="15"/>
      <c r="F1" s="15"/>
      <c r="G1" s="15"/>
      <c r="H1" s="15"/>
    </row>
    <row r="2" spans="1:8" x14ac:dyDescent="0.25">
      <c r="A2" s="9"/>
      <c r="B2" s="9"/>
      <c r="C2" s="16" t="s">
        <v>5</v>
      </c>
      <c r="D2" s="16"/>
      <c r="E2" s="16"/>
      <c r="F2" s="16" t="s">
        <v>6</v>
      </c>
      <c r="G2" s="16"/>
      <c r="H2" s="16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7">
        <v>50</v>
      </c>
      <c r="B4" s="2">
        <v>50</v>
      </c>
      <c r="C4" s="2">
        <v>1.4</v>
      </c>
      <c r="D4" s="7">
        <f>RADIANS(C4)</f>
        <v>2.4434609527920613E-2</v>
      </c>
      <c r="E4" s="7">
        <f>(A$4*9.81*COS(D4)*B4)/(1000*1000)</f>
        <v>2.4517679036883518E-2</v>
      </c>
      <c r="F4" s="2">
        <v>0.09</v>
      </c>
      <c r="G4" s="7">
        <f>RADIANS(F4)</f>
        <v>1.5707963267948964E-3</v>
      </c>
      <c r="H4" s="7">
        <f>(A$4*9.81*COS(G4)*B4)/(1000*1000)</f>
        <v>2.4524969743500227E-2</v>
      </c>
    </row>
    <row r="5" spans="1:8" x14ac:dyDescent="0.25">
      <c r="A5" s="17"/>
      <c r="B5" s="2">
        <v>75</v>
      </c>
      <c r="C5" s="2">
        <v>2.33</v>
      </c>
      <c r="D5" s="7">
        <f t="shared" ref="D5:D21" si="0">RADIANS(C5)</f>
        <v>4.0666171571467881E-2</v>
      </c>
      <c r="E5" s="7">
        <f t="shared" ref="E5:E7" si="1">(A$4*9.81*COS(D5)*B5)/(1000*1000)</f>
        <v>3.675708575744803E-2</v>
      </c>
      <c r="F5" s="2">
        <v>1.05</v>
      </c>
      <c r="G5" s="7">
        <f t="shared" ref="G5:G21" si="2">RADIANS(F5)</f>
        <v>1.8325957145940461E-2</v>
      </c>
      <c r="H5" s="7">
        <f>(A$4*9.81*COS(G5)*B5)/(1000*1000)</f>
        <v>3.6781322802909036E-2</v>
      </c>
    </row>
    <row r="6" spans="1:8" x14ac:dyDescent="0.25">
      <c r="A6" s="17"/>
      <c r="B6" s="2">
        <v>100</v>
      </c>
      <c r="C6" s="2">
        <v>3.25</v>
      </c>
      <c r="D6" s="7">
        <f t="shared" si="0"/>
        <v>5.6723200689815713E-2</v>
      </c>
      <c r="E6" s="7">
        <f t="shared" si="1"/>
        <v>4.8971111440837961E-2</v>
      </c>
      <c r="F6" s="2">
        <v>1.93</v>
      </c>
      <c r="G6" s="7">
        <f t="shared" si="2"/>
        <v>3.368485456349056E-2</v>
      </c>
      <c r="H6" s="7">
        <f>(A$4*9.81*COS(G6)*B6)/(1000*1000)</f>
        <v>4.9022174863480636E-2</v>
      </c>
    </row>
    <row r="7" spans="1:8" x14ac:dyDescent="0.25">
      <c r="A7" s="1" t="s">
        <v>0</v>
      </c>
      <c r="B7" s="2">
        <v>0</v>
      </c>
      <c r="C7" s="2">
        <v>1.41</v>
      </c>
      <c r="D7" s="7">
        <f t="shared" si="0"/>
        <v>2.4609142453120045E-2</v>
      </c>
      <c r="E7" s="7">
        <f t="shared" si="1"/>
        <v>0</v>
      </c>
      <c r="F7" s="2">
        <v>0.56999999999999995</v>
      </c>
      <c r="G7" s="7">
        <f t="shared" si="2"/>
        <v>9.948376736367677E-3</v>
      </c>
      <c r="H7" s="7">
        <f>(A$4*9.81*COS(G7)*B7)/(1000*1000)</f>
        <v>0</v>
      </c>
    </row>
    <row r="8" spans="1:8" x14ac:dyDescent="0.25">
      <c r="A8" s="17">
        <v>100</v>
      </c>
      <c r="B8" s="2">
        <v>50</v>
      </c>
      <c r="C8" s="2">
        <v>4</v>
      </c>
      <c r="D8" s="7">
        <f t="shared" si="0"/>
        <v>6.9813170079773182E-2</v>
      </c>
      <c r="E8" s="7">
        <f>(A$8*9.81*COS(D8)*B8)/(1000*1000)</f>
        <v>4.8930516665244374E-2</v>
      </c>
      <c r="F8" s="2">
        <v>1.45</v>
      </c>
      <c r="G8" s="7">
        <f t="shared" si="2"/>
        <v>2.5307274153917779E-2</v>
      </c>
      <c r="H8" s="7">
        <f>(A$8*9.81*COS(G8)*B8)/(1000*1000)</f>
        <v>4.9034293602782872E-2</v>
      </c>
    </row>
    <row r="9" spans="1:8" x14ac:dyDescent="0.25">
      <c r="A9" s="17"/>
      <c r="B9" s="2">
        <v>75</v>
      </c>
      <c r="C9" s="2">
        <v>6.07</v>
      </c>
      <c r="D9" s="7">
        <f t="shared" si="0"/>
        <v>0.1059414855960558</v>
      </c>
      <c r="E9" s="7">
        <f t="shared" ref="E9:E11" si="3">(A$8*9.81*COS(D9)*B9)/(1000*1000)</f>
        <v>7.3162497904713381E-2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7"/>
      <c r="B10" s="2">
        <v>100</v>
      </c>
      <c r="C10" s="2">
        <v>7.91</v>
      </c>
      <c r="D10" s="7">
        <f t="shared" si="0"/>
        <v>0.13805554383275148</v>
      </c>
      <c r="E10" s="7">
        <f t="shared" si="3"/>
        <v>9.7166623582192094E-2</v>
      </c>
      <c r="F10" s="2">
        <v>6.15</v>
      </c>
      <c r="G10" s="7">
        <f t="shared" si="2"/>
        <v>0.10733774899765128</v>
      </c>
      <c r="H10" s="7">
        <f t="shared" si="4"/>
        <v>9.753541808130764E-2</v>
      </c>
    </row>
    <row r="11" spans="1:8" x14ac:dyDescent="0.25">
      <c r="A11" s="1" t="s">
        <v>0</v>
      </c>
      <c r="B11" s="2">
        <v>0</v>
      </c>
      <c r="C11" s="2">
        <v>2.33</v>
      </c>
      <c r="D11" s="7">
        <f t="shared" si="0"/>
        <v>4.0666171571467881E-2</v>
      </c>
      <c r="E11" s="7">
        <f t="shared" si="3"/>
        <v>0</v>
      </c>
      <c r="F11" s="2">
        <v>0</v>
      </c>
      <c r="G11" s="7">
        <f t="shared" si="2"/>
        <v>0</v>
      </c>
      <c r="H11" s="7">
        <f t="shared" si="4"/>
        <v>0</v>
      </c>
    </row>
    <row r="12" spans="1:8" x14ac:dyDescent="0.25">
      <c r="A12" s="17">
        <v>200</v>
      </c>
      <c r="B12" s="2">
        <v>50</v>
      </c>
      <c r="C12" s="2">
        <v>6.94</v>
      </c>
      <c r="D12" s="7">
        <f t="shared" si="0"/>
        <v>0.12112585008840648</v>
      </c>
      <c r="E12" s="7">
        <f>(A$12*9.81*COS(D12)*B12)/(1000*1000)</f>
        <v>9.7381243732693801E-2</v>
      </c>
      <c r="F12" s="2">
        <v>5.76</v>
      </c>
      <c r="G12" s="7">
        <f t="shared" si="2"/>
        <v>0.10053096491487337</v>
      </c>
      <c r="H12" s="7">
        <f>(A$12*9.81*COS(G12)*B12)/(1000*1000)</f>
        <v>9.7604694765865543E-2</v>
      </c>
    </row>
    <row r="13" spans="1:8" x14ac:dyDescent="0.25">
      <c r="A13" s="17"/>
      <c r="B13" s="2">
        <v>75</v>
      </c>
      <c r="C13" s="2">
        <v>10.94</v>
      </c>
      <c r="D13" s="7">
        <f t="shared" si="0"/>
        <v>0.19093902016817965</v>
      </c>
      <c r="E13" s="7">
        <f t="shared" ref="E13:E15" si="5">(A$12*9.81*COS(D13)*B13)/(1000*1000)</f>
        <v>0.14447576357230818</v>
      </c>
      <c r="F13" s="2">
        <v>10.28</v>
      </c>
      <c r="G13" s="7">
        <f t="shared" si="2"/>
        <v>0.17941984710501707</v>
      </c>
      <c r="H13" s="7">
        <f t="shared" ref="H13:H14" si="6">(A$12*9.81*COS(G13)*B13)/(1000*1000)</f>
        <v>0.14478785869422364</v>
      </c>
    </row>
    <row r="14" spans="1:8" x14ac:dyDescent="0.25">
      <c r="A14" s="17"/>
      <c r="B14" s="2">
        <v>100</v>
      </c>
      <c r="C14" s="2">
        <v>14.94</v>
      </c>
      <c r="D14" s="7">
        <f t="shared" si="0"/>
        <v>0.26075219024795282</v>
      </c>
      <c r="E14" s="7">
        <f t="shared" si="5"/>
        <v>0.18956772019747242</v>
      </c>
      <c r="F14" s="2">
        <v>16.170000000000002</v>
      </c>
      <c r="G14" s="7">
        <f t="shared" si="2"/>
        <v>0.28221974004748313</v>
      </c>
      <c r="H14" s="7">
        <f t="shared" si="6"/>
        <v>0.18843825608030276</v>
      </c>
    </row>
    <row r="15" spans="1:8" x14ac:dyDescent="0.25">
      <c r="A15" s="1" t="s">
        <v>0</v>
      </c>
      <c r="B15" s="2">
        <v>0</v>
      </c>
      <c r="C15" s="2">
        <v>3.56</v>
      </c>
      <c r="D15" s="7">
        <f t="shared" si="0"/>
        <v>6.2133721370998131E-2</v>
      </c>
      <c r="E15" s="7">
        <f t="shared" si="5"/>
        <v>0</v>
      </c>
      <c r="F15" s="2">
        <v>1.93</v>
      </c>
      <c r="G15" s="7">
        <f t="shared" si="2"/>
        <v>3.368485456349056E-2</v>
      </c>
      <c r="H15" s="7">
        <f>(A$12*9.81*COS(G15)*B15)/(1000*1000)</f>
        <v>0</v>
      </c>
    </row>
    <row r="16" spans="1:8" x14ac:dyDescent="0.25">
      <c r="A16" s="17">
        <v>500</v>
      </c>
      <c r="B16" s="2">
        <v>50</v>
      </c>
      <c r="C16" s="2">
        <v>14.46</v>
      </c>
      <c r="D16" s="7">
        <f t="shared" si="0"/>
        <v>0.25237460983838006</v>
      </c>
      <c r="E16" s="7">
        <f>(A$16*9.81*COS(D16)*B16)/(1000*1000)</f>
        <v>0.23748102019998255</v>
      </c>
      <c r="F16" s="2">
        <v>14.42</v>
      </c>
      <c r="G16" s="7">
        <f t="shared" si="2"/>
        <v>0.25167647813758232</v>
      </c>
      <c r="H16" s="7">
        <f>(A$16*9.81*COS(G16)*B16)/(1000*1000)</f>
        <v>0.23752371585186985</v>
      </c>
    </row>
    <row r="17" spans="1:14" x14ac:dyDescent="0.25">
      <c r="A17" s="17"/>
      <c r="B17" s="2">
        <v>75</v>
      </c>
      <c r="C17" s="2">
        <v>21.54</v>
      </c>
      <c r="D17" s="7">
        <f t="shared" si="0"/>
        <v>0.37594392087957856</v>
      </c>
      <c r="E17" s="7">
        <f t="shared" ref="E17:E19" si="7">(A$16*9.81*COS(D17)*B17)/(1000*1000)</f>
        <v>0.34218315266747384</v>
      </c>
      <c r="F17" s="2">
        <v>21.84</v>
      </c>
      <c r="G17" s="7">
        <f t="shared" si="2"/>
        <v>0.38117990863556156</v>
      </c>
      <c r="H17" s="7">
        <f t="shared" ref="H17:H19" si="8">(A$16*9.81*COS(G17)*B17)/(1000*1000)</f>
        <v>0.34147126371540037</v>
      </c>
    </row>
    <row r="18" spans="1:14" x14ac:dyDescent="0.25">
      <c r="A18" s="17"/>
      <c r="B18" s="2">
        <v>100</v>
      </c>
      <c r="C18" s="2">
        <v>27.25</v>
      </c>
      <c r="D18" s="7">
        <f t="shared" si="0"/>
        <v>0.4756022211684548</v>
      </c>
      <c r="E18" s="7">
        <f t="shared" si="7"/>
        <v>0.43606290789875374</v>
      </c>
      <c r="F18" s="2">
        <v>32.479999999999997</v>
      </c>
      <c r="G18" s="7">
        <f t="shared" si="2"/>
        <v>0.56688294104775816</v>
      </c>
      <c r="H18" s="7">
        <f t="shared" si="8"/>
        <v>0.41377547368569079</v>
      </c>
    </row>
    <row r="19" spans="1:14" x14ac:dyDescent="0.25">
      <c r="A19" s="1" t="s">
        <v>0</v>
      </c>
      <c r="B19" s="2">
        <v>0</v>
      </c>
      <c r="C19" s="2">
        <v>4.66</v>
      </c>
      <c r="D19" s="7">
        <f t="shared" si="0"/>
        <v>8.1332343142935762E-2</v>
      </c>
      <c r="E19" s="7">
        <f t="shared" si="7"/>
        <v>0</v>
      </c>
      <c r="F19" s="2">
        <v>4.3099999999999996</v>
      </c>
      <c r="G19" s="7">
        <f t="shared" si="2"/>
        <v>7.52236907609556E-2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33</v>
      </c>
      <c r="D21" s="8">
        <f t="shared" si="0"/>
        <v>0.57595865315812877</v>
      </c>
      <c r="E21" s="2"/>
      <c r="F21" s="2">
        <v>35</v>
      </c>
      <c r="G21" s="8">
        <f t="shared" si="2"/>
        <v>0.6108652381980153</v>
      </c>
      <c r="L21" s="14" t="s">
        <v>57</v>
      </c>
      <c r="M21">
        <v>1.3588</v>
      </c>
      <c r="N21" t="s">
        <v>60</v>
      </c>
    </row>
    <row r="22" spans="1:14" x14ac:dyDescent="0.25">
      <c r="L22" s="14" t="s">
        <v>58</v>
      </c>
      <c r="M22">
        <v>1.0692999999999999</v>
      </c>
      <c r="N22" t="s">
        <v>60</v>
      </c>
    </row>
    <row r="23" spans="1:14" x14ac:dyDescent="0.25">
      <c r="L23" s="12" t="s">
        <v>59</v>
      </c>
      <c r="M23" s="13">
        <f>AVERAGE(M21:M22)</f>
        <v>1.2140499999999999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dimension ref="A1:M36"/>
  <sheetViews>
    <sheetView topLeftCell="A13" zoomScaleNormal="100" workbookViewId="0">
      <selection activeCell="E27" sqref="E27"/>
    </sheetView>
  </sheetViews>
  <sheetFormatPr defaultRowHeight="15" x14ac:dyDescent="0.25"/>
  <cols>
    <col min="1" max="8" width="15.85546875" customWidth="1"/>
  </cols>
  <sheetData>
    <row r="1" spans="1:8" x14ac:dyDescent="0.25">
      <c r="C1" s="18" t="s">
        <v>5</v>
      </c>
      <c r="D1" s="18"/>
      <c r="E1" s="18"/>
      <c r="F1" s="18" t="s">
        <v>6</v>
      </c>
      <c r="G1" s="18"/>
      <c r="H1" s="18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19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19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19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19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19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19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19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19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19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19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19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19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27</v>
      </c>
      <c r="D20">
        <f t="shared" si="0"/>
        <v>0.47123889803846897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  <row r="27" spans="1:13" x14ac:dyDescent="0.25">
      <c r="A27" t="s">
        <v>33</v>
      </c>
      <c r="B27">
        <v>2.4</v>
      </c>
      <c r="C27" t="s">
        <v>34</v>
      </c>
      <c r="D27" t="s">
        <v>43</v>
      </c>
      <c r="E27">
        <f>B31*((B27*B28*B29^3)/(12*B30))</f>
        <v>1.7534246575342465</v>
      </c>
      <c r="F27" t="s">
        <v>11</v>
      </c>
    </row>
    <row r="28" spans="1:13" x14ac:dyDescent="0.25">
      <c r="A28" t="s">
        <v>35</v>
      </c>
      <c r="B28">
        <v>5</v>
      </c>
      <c r="C28" t="s">
        <v>37</v>
      </c>
    </row>
    <row r="29" spans="1:13" x14ac:dyDescent="0.25">
      <c r="A29" t="s">
        <v>36</v>
      </c>
      <c r="B29">
        <v>4</v>
      </c>
      <c r="C29" t="s">
        <v>37</v>
      </c>
    </row>
    <row r="30" spans="1:13" x14ac:dyDescent="0.25">
      <c r="A30" t="s">
        <v>38</v>
      </c>
      <c r="B30">
        <v>73</v>
      </c>
      <c r="C30" t="s">
        <v>37</v>
      </c>
    </row>
    <row r="31" spans="1:13" x14ac:dyDescent="0.25">
      <c r="A31" t="s">
        <v>42</v>
      </c>
      <c r="B31">
        <v>2</v>
      </c>
    </row>
    <row r="33" spans="1:8" x14ac:dyDescent="0.25">
      <c r="A33" t="s">
        <v>39</v>
      </c>
      <c r="B33">
        <v>19</v>
      </c>
      <c r="C33" t="s">
        <v>37</v>
      </c>
      <c r="D33" t="s">
        <v>45</v>
      </c>
      <c r="E33">
        <v>0</v>
      </c>
      <c r="F33" t="s">
        <v>47</v>
      </c>
      <c r="G33" t="s">
        <v>48</v>
      </c>
      <c r="H33">
        <f>($B$33/2)*((E33*SQRT(1+E33^2))+LN(ABS(E33+SQRT(1+E33^2))))</f>
        <v>0</v>
      </c>
    </row>
    <row r="34" spans="1:8" x14ac:dyDescent="0.25">
      <c r="A34" t="s">
        <v>39</v>
      </c>
      <c r="B34" s="4">
        <f>B33/(2*PI())</f>
        <v>3.0239439187460113</v>
      </c>
      <c r="C34" t="s">
        <v>44</v>
      </c>
      <c r="D34" t="s">
        <v>46</v>
      </c>
      <c r="E34">
        <f>(B36-B35)/B33</f>
        <v>1.5789473684210527</v>
      </c>
      <c r="F34" t="s">
        <v>47</v>
      </c>
      <c r="G34" t="s">
        <v>49</v>
      </c>
      <c r="H34">
        <f>($B$33/2)*(E34*SQRT(1+E34^2)+LN(ABS(E34+SQRT(1+E34^2))))</f>
        <v>39.793491854802916</v>
      </c>
    </row>
    <row r="35" spans="1:8" x14ac:dyDescent="0.25">
      <c r="A35" t="s">
        <v>40</v>
      </c>
      <c r="B35">
        <v>14</v>
      </c>
      <c r="C35" t="s">
        <v>37</v>
      </c>
      <c r="G35" t="s">
        <v>50</v>
      </c>
      <c r="H35">
        <f>H34-H33</f>
        <v>39.793491854802916</v>
      </c>
    </row>
    <row r="36" spans="1:8" x14ac:dyDescent="0.25">
      <c r="A36" t="s">
        <v>41</v>
      </c>
      <c r="B36">
        <v>44</v>
      </c>
      <c r="C36" t="s">
        <v>37</v>
      </c>
    </row>
  </sheetData>
  <mergeCells count="6"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dimension ref="A1:M26"/>
  <sheetViews>
    <sheetView zoomScaleNormal="100" workbookViewId="0">
      <selection activeCell="F24" sqref="F24"/>
    </sheetView>
  </sheetViews>
  <sheetFormatPr defaultRowHeight="15" x14ac:dyDescent="0.25"/>
  <cols>
    <col min="1" max="8" width="15.85546875" customWidth="1"/>
  </cols>
  <sheetData>
    <row r="1" spans="1:8" x14ac:dyDescent="0.25">
      <c r="C1" s="18" t="s">
        <v>5</v>
      </c>
      <c r="D1" s="18"/>
      <c r="E1" s="18"/>
      <c r="F1" s="18" t="s">
        <v>6</v>
      </c>
      <c r="G1" s="18"/>
      <c r="H1" s="18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19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19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19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19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19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19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19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19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19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0" t="s">
        <v>16</v>
      </c>
      <c r="B19" s="20"/>
      <c r="C19" s="20"/>
      <c r="D19" s="20"/>
    </row>
    <row r="20" spans="1:13" x14ac:dyDescent="0.25">
      <c r="A20" s="20"/>
      <c r="B20" s="20"/>
      <c r="C20" s="20"/>
      <c r="D20" s="20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20"/>
      <c r="B21" s="20"/>
      <c r="C21" s="20"/>
      <c r="D21" s="20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20"/>
      <c r="B22" s="20"/>
      <c r="C22" s="20"/>
      <c r="D22" s="20"/>
    </row>
    <row r="23" spans="1:13" x14ac:dyDescent="0.25">
      <c r="A23" s="20"/>
      <c r="B23" s="20"/>
      <c r="C23" s="20"/>
      <c r="D23" s="20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20"/>
      <c r="B24" s="20"/>
      <c r="C24" s="20"/>
      <c r="D24" s="20"/>
    </row>
    <row r="25" spans="1:13" x14ac:dyDescent="0.25">
      <c r="A25" s="20"/>
      <c r="B25" s="20"/>
      <c r="C25" s="20"/>
      <c r="D25" s="20"/>
      <c r="L25">
        <f>L23*4</f>
        <v>14.438169924830838</v>
      </c>
    </row>
    <row r="26" spans="1:13" x14ac:dyDescent="0.25">
      <c r="A26" s="20"/>
      <c r="B26" s="20"/>
      <c r="C26" s="20"/>
      <c r="D26" s="20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dimension ref="A1:M26"/>
  <sheetViews>
    <sheetView zoomScaleNormal="100" workbookViewId="0">
      <selection activeCell="F23" sqref="F23"/>
    </sheetView>
  </sheetViews>
  <sheetFormatPr defaultRowHeight="15" x14ac:dyDescent="0.25"/>
  <cols>
    <col min="1" max="8" width="15.85546875" customWidth="1"/>
  </cols>
  <sheetData>
    <row r="1" spans="1:8" x14ac:dyDescent="0.25">
      <c r="C1" s="18" t="s">
        <v>5</v>
      </c>
      <c r="D1" s="18"/>
      <c r="E1" s="18"/>
      <c r="F1" s="18" t="s">
        <v>6</v>
      </c>
      <c r="G1" s="18"/>
      <c r="H1" s="18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19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19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19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19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19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19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19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19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19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0" t="s">
        <v>17</v>
      </c>
      <c r="B19" s="20"/>
      <c r="C19" s="20"/>
      <c r="D19" s="20"/>
    </row>
    <row r="20" spans="1:13" x14ac:dyDescent="0.25">
      <c r="A20" s="20"/>
      <c r="B20" s="20"/>
      <c r="C20" s="20"/>
      <c r="D20" s="20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20"/>
      <c r="B21" s="20"/>
      <c r="C21" s="20"/>
      <c r="D21" s="20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20"/>
      <c r="B22" s="20"/>
      <c r="C22" s="20"/>
      <c r="D22" s="20"/>
    </row>
    <row r="23" spans="1:13" x14ac:dyDescent="0.25">
      <c r="A23" s="20"/>
      <c r="B23" s="20"/>
      <c r="C23" s="20"/>
      <c r="D23" s="20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20"/>
      <c r="B24" s="20"/>
      <c r="C24" s="20"/>
      <c r="D24" s="20"/>
    </row>
    <row r="25" spans="1:13" x14ac:dyDescent="0.25">
      <c r="A25" s="20"/>
      <c r="B25" s="20"/>
      <c r="C25" s="20"/>
      <c r="D25" s="20"/>
    </row>
    <row r="26" spans="1:13" x14ac:dyDescent="0.25">
      <c r="A26" s="20"/>
      <c r="B26" s="20"/>
      <c r="C26" s="20"/>
      <c r="D26" s="20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dimension ref="A1:M30"/>
  <sheetViews>
    <sheetView zoomScaleNormal="100" workbookViewId="0">
      <selection activeCell="E35" sqref="E35"/>
    </sheetView>
  </sheetViews>
  <sheetFormatPr defaultRowHeight="15" x14ac:dyDescent="0.25"/>
  <cols>
    <col min="1" max="8" width="15.85546875" customWidth="1"/>
  </cols>
  <sheetData>
    <row r="1" spans="1:8" x14ac:dyDescent="0.25">
      <c r="C1" s="18" t="s">
        <v>5</v>
      </c>
      <c r="D1" s="18"/>
      <c r="E1" s="18"/>
      <c r="F1" s="18" t="s">
        <v>6</v>
      </c>
      <c r="G1" s="18"/>
      <c r="H1" s="18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19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19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19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19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19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19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19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19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19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19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19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19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20" t="s">
        <v>15</v>
      </c>
      <c r="B23" s="20"/>
      <c r="C23" s="20"/>
      <c r="D23" s="20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20"/>
      <c r="B24" s="20"/>
      <c r="C24" s="20"/>
      <c r="D24" s="20"/>
    </row>
    <row r="25" spans="1:13" x14ac:dyDescent="0.25">
      <c r="A25" s="20"/>
      <c r="B25" s="20"/>
      <c r="C25" s="20"/>
      <c r="D25" s="20"/>
      <c r="L25">
        <f>L23*4</f>
        <v>5.6974317845977467</v>
      </c>
    </row>
    <row r="26" spans="1:13" x14ac:dyDescent="0.25">
      <c r="A26" s="20"/>
      <c r="B26" s="20"/>
      <c r="C26" s="20"/>
      <c r="D26" s="20"/>
    </row>
    <row r="27" spans="1:13" x14ac:dyDescent="0.25">
      <c r="A27" s="20"/>
      <c r="B27" s="20"/>
      <c r="C27" s="20"/>
      <c r="D27" s="20"/>
    </row>
    <row r="28" spans="1:13" x14ac:dyDescent="0.25">
      <c r="A28" s="20"/>
      <c r="B28" s="20"/>
      <c r="C28" s="20"/>
      <c r="D28" s="20"/>
    </row>
    <row r="29" spans="1:13" x14ac:dyDescent="0.25">
      <c r="A29" s="20"/>
      <c r="B29" s="20"/>
      <c r="C29" s="20"/>
      <c r="D29" s="20"/>
    </row>
    <row r="30" spans="1:13" x14ac:dyDescent="0.25">
      <c r="A30" s="20"/>
      <c r="B30" s="20"/>
      <c r="C30" s="20"/>
      <c r="D30" s="20"/>
    </row>
  </sheetData>
  <mergeCells count="7">
    <mergeCell ref="A23:D30"/>
    <mergeCell ref="A15:A17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Hip Spring Table</vt:lpstr>
      <vt:lpstr>2L4LT4ST</vt:lpstr>
      <vt:lpstr>4L3LT6ST</vt:lpstr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2024-01-31T22:44:11Z</dcterms:modified>
</cp:coreProperties>
</file>