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nan\Documents\GitHub\Quadruped_Robot\CAD_Mechanical\AARL_QR-Quadruped\AARL_QR_FR-Frame\InProgress\Haonan\AARL_QR_FR_LE_BI_BL-Back_Left_new\"/>
    </mc:Choice>
  </mc:AlternateContent>
  <xr:revisionPtr revIDLastSave="0" documentId="13_ncr:1_{47E2C080-2000-43DA-ABB2-62B897173A9D}" xr6:coauthVersionLast="47" xr6:coauthVersionMax="47" xr10:uidLastSave="{00000000-0000-0000-0000-000000000000}"/>
  <bookViews>
    <workbookView xWindow="-28920" yWindow="-180" windowWidth="29040" windowHeight="15720" activeTab="1" xr2:uid="{AA96BDC6-3A9B-4C76-9D78-C4C8DF3570E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2" l="1"/>
  <c r="C21" i="2"/>
  <c r="F21" i="2" s="1"/>
  <c r="C20" i="2"/>
  <c r="F20" i="2" s="1"/>
  <c r="D18" i="2"/>
  <c r="C18" i="2"/>
  <c r="F18" i="2" s="1"/>
  <c r="G18" i="2" s="1"/>
  <c r="C17" i="2"/>
  <c r="F17" i="2" s="1"/>
  <c r="G17" i="2" s="1"/>
  <c r="D12" i="2"/>
  <c r="D6" i="2"/>
  <c r="G8" i="2"/>
  <c r="G9" i="2"/>
  <c r="D9" i="2"/>
  <c r="D11" i="2"/>
  <c r="C11" i="2" s="1"/>
  <c r="F11" i="2" s="1"/>
  <c r="G11" i="2" s="1"/>
  <c r="C15" i="2"/>
  <c r="C14" i="2"/>
  <c r="C12" i="2"/>
  <c r="F12" i="2" s="1"/>
  <c r="G12" i="2" s="1"/>
  <c r="D5" i="2"/>
  <c r="C9" i="2"/>
  <c r="D8" i="2"/>
  <c r="C8" i="2"/>
  <c r="D2" i="2"/>
  <c r="C2" i="2" s="1"/>
  <c r="C6" i="2"/>
  <c r="F6" i="2" s="1"/>
  <c r="G6" i="2" s="1"/>
  <c r="C5" i="2"/>
  <c r="F5" i="2" s="1"/>
  <c r="G5" i="2" s="1"/>
  <c r="C3" i="2"/>
  <c r="F3" i="2" s="1"/>
  <c r="G3" i="2" s="1"/>
  <c r="C2" i="1"/>
  <c r="E2" i="1" s="1"/>
  <c r="E5" i="1"/>
  <c r="H12" i="1" s="1"/>
  <c r="E3" i="1"/>
  <c r="F2" i="2" l="1"/>
  <c r="G2" i="2" s="1"/>
  <c r="A20" i="2"/>
  <c r="A21" i="2"/>
  <c r="F8" i="2"/>
  <c r="A8" i="2" s="1"/>
  <c r="F9" i="2"/>
  <c r="A9" i="2" s="1"/>
  <c r="F15" i="2"/>
  <c r="A15" i="2" s="1"/>
  <c r="F14" i="2"/>
  <c r="A14" i="2" s="1"/>
  <c r="E3" i="2"/>
  <c r="E2" i="2"/>
  <c r="H11" i="1"/>
</calcChain>
</file>

<file path=xl/sharedStrings.xml><?xml version="1.0" encoding="utf-8"?>
<sst xmlns="http://schemas.openxmlformats.org/spreadsheetml/2006/main" count="46" uniqueCount="25">
  <si>
    <t>N-m/rad</t>
  </si>
  <si>
    <t>Music Wire</t>
  </si>
  <si>
    <t>d</t>
  </si>
  <si>
    <t>mm</t>
  </si>
  <si>
    <t>wire diameter</t>
  </si>
  <si>
    <t>modulus of elasticity</t>
  </si>
  <si>
    <t>E</t>
  </si>
  <si>
    <t>number of active coils</t>
  </si>
  <si>
    <t>n</t>
  </si>
  <si>
    <t>mean coil diameter</t>
  </si>
  <si>
    <t>D</t>
  </si>
  <si>
    <t>Desired Spring Rate</t>
  </si>
  <si>
    <t># coils</t>
  </si>
  <si>
    <t>GPa</t>
  </si>
  <si>
    <t>m</t>
  </si>
  <si>
    <t>Pa</t>
  </si>
  <si>
    <t>mean coil diameter
(mm)</t>
  </si>
  <si>
    <t>ASTM A288 E:</t>
  </si>
  <si>
    <t>mandrel OD
(mm)</t>
  </si>
  <si>
    <t>wire diameter
(mm)                                                              (in)</t>
  </si>
  <si>
    <t>notes</t>
  </si>
  <si>
    <t>first iteration of calculations - wanted higher number of coils but ended up being too wide</t>
  </si>
  <si>
    <t>second iteration of calculations - fewer coils</t>
  </si>
  <si>
    <t xml:space="preserve">third iteration of calculations - add an eighth of a coil </t>
  </si>
  <si>
    <t>22.7mm mandrel OD for springback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</si>
</sst>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2" fontId="0" fillId="3" borderId="0" xfId="0" applyNumberFormat="1" applyFill="1"/>
    <xf numFmtId="0" fontId="0" fillId="4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01D6A-8B5B-40FE-AEF4-5564C1CFA095}">
  <dimension ref="A1:H17"/>
  <sheetViews>
    <sheetView workbookViewId="0">
      <selection activeCell="C6" sqref="C6"/>
    </sheetView>
  </sheetViews>
  <sheetFormatPr defaultRowHeight="15" x14ac:dyDescent="0.25"/>
  <cols>
    <col min="1" max="1" width="26" customWidth="1"/>
    <col min="5" max="5" width="10" bestFit="1" customWidth="1"/>
    <col min="7" max="7" width="14.28515625" customWidth="1"/>
  </cols>
  <sheetData>
    <row r="1" spans="1:8" x14ac:dyDescent="0.25">
      <c r="A1" s="10" t="s">
        <v>1</v>
      </c>
      <c r="B1" s="10"/>
      <c r="C1" s="10"/>
      <c r="D1" s="10"/>
    </row>
    <row r="2" spans="1:8" x14ac:dyDescent="0.25">
      <c r="A2" t="s">
        <v>4</v>
      </c>
      <c r="B2" t="s">
        <v>2</v>
      </c>
      <c r="C2">
        <f>3.18*2</f>
        <v>6.36</v>
      </c>
      <c r="D2" t="s">
        <v>3</v>
      </c>
      <c r="E2">
        <f>C2/1000</f>
        <v>6.3600000000000002E-3</v>
      </c>
      <c r="F2" t="s">
        <v>14</v>
      </c>
    </row>
    <row r="3" spans="1:8" x14ac:dyDescent="0.25">
      <c r="A3" t="s">
        <v>5</v>
      </c>
      <c r="B3" t="s">
        <v>6</v>
      </c>
      <c r="C3">
        <v>203.4</v>
      </c>
      <c r="D3" t="s">
        <v>13</v>
      </c>
      <c r="E3">
        <f>C3*1000000000</f>
        <v>203400000000</v>
      </c>
      <c r="F3" t="s">
        <v>15</v>
      </c>
    </row>
    <row r="4" spans="1:8" x14ac:dyDescent="0.25">
      <c r="A4" t="s">
        <v>7</v>
      </c>
      <c r="B4" t="s">
        <v>8</v>
      </c>
    </row>
    <row r="5" spans="1:8" x14ac:dyDescent="0.25">
      <c r="A5" t="s">
        <v>9</v>
      </c>
      <c r="B5" t="s">
        <v>10</v>
      </c>
      <c r="C5">
        <v>25</v>
      </c>
      <c r="D5" t="s">
        <v>3</v>
      </c>
      <c r="E5">
        <f>C5/1000</f>
        <v>2.5000000000000001E-2</v>
      </c>
      <c r="F5" t="s">
        <v>14</v>
      </c>
    </row>
    <row r="10" spans="1:8" x14ac:dyDescent="0.25">
      <c r="A10" s="10" t="s">
        <v>11</v>
      </c>
      <c r="B10" s="10"/>
      <c r="G10" t="s">
        <v>4</v>
      </c>
      <c r="H10" t="s">
        <v>12</v>
      </c>
    </row>
    <row r="11" spans="1:8" x14ac:dyDescent="0.25">
      <c r="A11">
        <v>40</v>
      </c>
      <c r="B11" t="s">
        <v>0</v>
      </c>
      <c r="C11" s="2"/>
      <c r="F11" s="1"/>
      <c r="G11">
        <v>7.14</v>
      </c>
      <c r="H11" s="2">
        <f>(((G11/1000)^4)*E$3)/(64*E$5*$A11)</f>
        <v>8.259691405108498</v>
      </c>
    </row>
    <row r="12" spans="1:8" x14ac:dyDescent="0.25">
      <c r="A12">
        <v>19</v>
      </c>
      <c r="B12" t="s">
        <v>0</v>
      </c>
      <c r="C12" s="2"/>
      <c r="F12" s="1"/>
      <c r="G12">
        <v>6.35</v>
      </c>
      <c r="H12" s="2">
        <f>(((G12/1000)^4)*E$3)/(64*E$5*$A12)</f>
        <v>10.878581410238485</v>
      </c>
    </row>
    <row r="17" spans="1:2" x14ac:dyDescent="0.25">
      <c r="A17" s="10"/>
      <c r="B17" s="10"/>
    </row>
  </sheetData>
  <mergeCells count="3">
    <mergeCell ref="A10:B10"/>
    <mergeCell ref="A1:D1"/>
    <mergeCell ref="A17:B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ADA16-F37A-4E24-B4B4-CAC4D5F5F2A3}">
  <dimension ref="A1:I26"/>
  <sheetViews>
    <sheetView tabSelected="1" workbookViewId="0">
      <selection activeCell="I21" sqref="I21"/>
    </sheetView>
  </sheetViews>
  <sheetFormatPr defaultRowHeight="15" x14ac:dyDescent="0.25"/>
  <cols>
    <col min="1" max="1" width="19.140625" customWidth="1"/>
    <col min="3" max="7" width="29.85546875" customWidth="1"/>
    <col min="9" max="9" width="73.140625" customWidth="1"/>
  </cols>
  <sheetData>
    <row r="1" spans="1:9" ht="30" x14ac:dyDescent="0.25">
      <c r="A1" s="11" t="s">
        <v>11</v>
      </c>
      <c r="B1" s="11"/>
      <c r="C1" s="12" t="s">
        <v>19</v>
      </c>
      <c r="D1" s="12"/>
      <c r="E1" s="3" t="s">
        <v>7</v>
      </c>
      <c r="F1" s="4" t="s">
        <v>16</v>
      </c>
      <c r="G1" s="4" t="s">
        <v>18</v>
      </c>
      <c r="I1" s="3" t="s">
        <v>20</v>
      </c>
    </row>
    <row r="2" spans="1:9" x14ac:dyDescent="0.25">
      <c r="A2">
        <v>40</v>
      </c>
      <c r="B2" t="s">
        <v>0</v>
      </c>
      <c r="C2">
        <f>CONVERT(D2,"in","mm")</f>
        <v>6.35</v>
      </c>
      <c r="D2" s="6">
        <f>0.25</f>
        <v>0.25</v>
      </c>
      <c r="E2" s="5">
        <f>(($B$26*1000000000)*(C2/1000)^4)/(64*(F2/1000)*A2)</f>
        <v>4.0687607636718743</v>
      </c>
      <c r="F2">
        <f>25.4+C2</f>
        <v>31.75</v>
      </c>
      <c r="G2">
        <f>F2-C2</f>
        <v>25.4</v>
      </c>
    </row>
    <row r="3" spans="1:9" x14ac:dyDescent="0.25">
      <c r="A3">
        <v>19</v>
      </c>
      <c r="B3" t="s">
        <v>0</v>
      </c>
      <c r="C3">
        <f>CONVERT(D3,"in","mm")</f>
        <v>6.35</v>
      </c>
      <c r="D3" s="6">
        <v>0.25</v>
      </c>
      <c r="E3" s="5">
        <f>(($B$26*1000000000)*(C3/1000)^4)/(64*(F3/1000)*A3)</f>
        <v>8.5658121340460518</v>
      </c>
      <c r="F3">
        <f>25.4+C3</f>
        <v>31.75</v>
      </c>
      <c r="G3">
        <f>F3-C3</f>
        <v>25.4</v>
      </c>
    </row>
    <row r="5" spans="1:9" x14ac:dyDescent="0.25">
      <c r="A5">
        <v>40</v>
      </c>
      <c r="B5" t="s">
        <v>0</v>
      </c>
      <c r="C5">
        <f>CONVERT(D5,"in","mm")</f>
        <v>7.1437499999999998</v>
      </c>
      <c r="D5" s="6">
        <f>9/32</f>
        <v>0.28125</v>
      </c>
      <c r="E5">
        <v>6</v>
      </c>
      <c r="F5" s="5">
        <f>((($B$26*1000000000)*(C5/1000)^4)/(64*A5*E5))*1000</f>
        <v>34.487739054843125</v>
      </c>
      <c r="G5" s="1">
        <f>F5-C5</f>
        <v>27.343989054843124</v>
      </c>
    </row>
    <row r="6" spans="1:9" x14ac:dyDescent="0.25">
      <c r="A6">
        <v>19</v>
      </c>
      <c r="B6" t="s">
        <v>0</v>
      </c>
      <c r="C6" s="1">
        <f>CONVERT(D6,"in","mm")</f>
        <v>6.35</v>
      </c>
      <c r="D6" s="6">
        <f>1/4</f>
        <v>0.25</v>
      </c>
      <c r="E6">
        <v>8</v>
      </c>
      <c r="F6" s="5">
        <f>((($B$26*1000000000)*(C6/1000)^4)/(64*A6*E6))*1000</f>
        <v>33.995566906995272</v>
      </c>
      <c r="G6" s="1">
        <f>F6-C6</f>
        <v>27.645566906995271</v>
      </c>
    </row>
    <row r="8" spans="1:9" x14ac:dyDescent="0.25">
      <c r="A8" s="5">
        <f>(($B$26*1000000000)*(C8/1000)^4)/(64*(F8/1000)*E8)</f>
        <v>39.648200098975394</v>
      </c>
      <c r="B8" t="s">
        <v>0</v>
      </c>
      <c r="C8">
        <f>CONVERT(D8,"in","mm")</f>
        <v>7.1437499999999998</v>
      </c>
      <c r="D8">
        <f>9/32</f>
        <v>0.28125</v>
      </c>
      <c r="E8">
        <v>6</v>
      </c>
      <c r="F8" s="1">
        <f>G8+C8</f>
        <v>34.793749999999996</v>
      </c>
      <c r="G8" s="8">
        <f>27.65</f>
        <v>27.65</v>
      </c>
      <c r="I8" t="s">
        <v>21</v>
      </c>
    </row>
    <row r="9" spans="1:9" x14ac:dyDescent="0.25">
      <c r="A9" s="5">
        <f>(($B$26*1000000000)*(C9/1000)^4)/(64*(F9/1000)*E9)</f>
        <v>18.997522683320884</v>
      </c>
      <c r="B9" t="s">
        <v>0</v>
      </c>
      <c r="C9" s="1">
        <f>CONVERT(D9,"in","mm")</f>
        <v>6.35</v>
      </c>
      <c r="D9">
        <f>1/4</f>
        <v>0.25</v>
      </c>
      <c r="E9">
        <v>8</v>
      </c>
      <c r="F9" s="1">
        <f>G9+C9</f>
        <v>34</v>
      </c>
      <c r="G9" s="8">
        <f>27.65</f>
        <v>27.65</v>
      </c>
    </row>
    <row r="11" spans="1:9" x14ac:dyDescent="0.25">
      <c r="A11">
        <v>40</v>
      </c>
      <c r="B11" t="s">
        <v>0</v>
      </c>
      <c r="C11">
        <f>CONVERT(D11,"in","mm")</f>
        <v>6.35</v>
      </c>
      <c r="D11" s="6">
        <f>8/32</f>
        <v>0.25</v>
      </c>
      <c r="E11">
        <v>4</v>
      </c>
      <c r="F11" s="5">
        <f>((($B$26*1000000000)*(C11/1000)^4)/(64*A11*E11))*1000</f>
        <v>32.295788561645509</v>
      </c>
      <c r="G11" s="1">
        <f>F11-C11</f>
        <v>25.945788561645507</v>
      </c>
    </row>
    <row r="12" spans="1:9" x14ac:dyDescent="0.25">
      <c r="A12">
        <v>19</v>
      </c>
      <c r="B12" t="s">
        <v>0</v>
      </c>
      <c r="C12" s="1">
        <f>CONVERT(D12,"in","mm")</f>
        <v>5.5562500000000004</v>
      </c>
      <c r="D12" s="6">
        <f>7/32</f>
        <v>0.21875</v>
      </c>
      <c r="E12">
        <v>5</v>
      </c>
      <c r="F12" s="5">
        <f>((($B$26*1000000000)*(C12/1000)^4)/(64*A12*E12))*1000</f>
        <v>31.884123493631115</v>
      </c>
      <c r="G12" s="1">
        <f>F12-C12</f>
        <v>26.327873493631117</v>
      </c>
    </row>
    <row r="14" spans="1:9" x14ac:dyDescent="0.25">
      <c r="A14" s="5">
        <f>(($B$26*1000000000)*(C14/1000)^4)/(64*(F14/1000)*E14)</f>
        <v>39.74866284510216</v>
      </c>
      <c r="B14" t="s">
        <v>0</v>
      </c>
      <c r="C14">
        <f>CONVERT(D14,"in","mm")</f>
        <v>6.35</v>
      </c>
      <c r="D14">
        <v>0.25</v>
      </c>
      <c r="E14">
        <v>4</v>
      </c>
      <c r="F14" s="1">
        <f>G14+C14</f>
        <v>32.5</v>
      </c>
      <c r="G14" s="8">
        <v>26.15</v>
      </c>
      <c r="I14" t="s">
        <v>22</v>
      </c>
    </row>
    <row r="15" spans="1:9" x14ac:dyDescent="0.25">
      <c r="A15" s="5">
        <f>(($B$26*1000000000)*(C15/1000)^4)/(64*(F15/1000)*E15)</f>
        <v>19.106590857606662</v>
      </c>
      <c r="B15" t="s">
        <v>0</v>
      </c>
      <c r="C15" s="1">
        <f>CONVERT(D15,"in","mm")</f>
        <v>5.5562500000000004</v>
      </c>
      <c r="D15">
        <v>0.21875</v>
      </c>
      <c r="E15">
        <v>5</v>
      </c>
      <c r="F15" s="1">
        <f>G15+C15</f>
        <v>31.706249999999997</v>
      </c>
      <c r="G15" s="8">
        <v>26.15</v>
      </c>
    </row>
    <row r="17" spans="1:9" x14ac:dyDescent="0.25">
      <c r="A17">
        <v>40</v>
      </c>
      <c r="B17" t="s">
        <v>0</v>
      </c>
      <c r="C17">
        <f>CONVERT(D17,"in","mm")</f>
        <v>6.35</v>
      </c>
      <c r="D17" s="6">
        <f>8/32</f>
        <v>0.25</v>
      </c>
      <c r="E17">
        <v>4.125</v>
      </c>
      <c r="F17" s="5">
        <f>((($B$26*1000000000)*(C17/1000)^4)/(64*A17*E17))*1000</f>
        <v>31.317128302201702</v>
      </c>
      <c r="G17" s="1">
        <f>F17-C17</f>
        <v>24.967128302201701</v>
      </c>
    </row>
    <row r="18" spans="1:9" x14ac:dyDescent="0.25">
      <c r="A18">
        <v>19</v>
      </c>
      <c r="B18" t="s">
        <v>0</v>
      </c>
      <c r="C18" s="1">
        <f>CONVERT(D18,"in","mm")</f>
        <v>5.5562500000000004</v>
      </c>
      <c r="D18" s="6">
        <f>7/32</f>
        <v>0.21875</v>
      </c>
      <c r="E18">
        <v>5.125</v>
      </c>
      <c r="F18" s="5">
        <f>((($B$26*1000000000)*(C18/1000)^4)/(64*A18*E18))*1000</f>
        <v>31.106461945005965</v>
      </c>
      <c r="G18" s="1">
        <f>F18-C18</f>
        <v>25.550211945005962</v>
      </c>
    </row>
    <row r="20" spans="1:9" x14ac:dyDescent="0.25">
      <c r="A20" s="5">
        <f>(($B$26*1000000000)*(C20/1000)^4)/(64*(F20/1000)*E20)</f>
        <v>39.641934559748982</v>
      </c>
      <c r="B20" t="s">
        <v>0</v>
      </c>
      <c r="C20">
        <f>CONVERT(D20,"in","mm")</f>
        <v>6.35</v>
      </c>
      <c r="D20">
        <v>0.25</v>
      </c>
      <c r="E20">
        <v>4.125</v>
      </c>
      <c r="F20" s="1">
        <f>G20+C20</f>
        <v>31.6</v>
      </c>
      <c r="G20" s="8">
        <v>25.25</v>
      </c>
      <c r="I20" t="s">
        <v>23</v>
      </c>
    </row>
    <row r="21" spans="1:9" x14ac:dyDescent="0.25">
      <c r="A21" s="5">
        <f>(($B$26*1000000000)*(C21/1000)^4)/(64*(F21/1000)*E21)</f>
        <v>19.185158107692864</v>
      </c>
      <c r="B21" t="s">
        <v>0</v>
      </c>
      <c r="C21" s="1">
        <f>CONVERT(D21,"in","mm")</f>
        <v>5.5562500000000004</v>
      </c>
      <c r="D21">
        <v>0.21875</v>
      </c>
      <c r="E21">
        <v>5.125</v>
      </c>
      <c r="F21" s="1">
        <f>G21+C21</f>
        <v>30.806249999999999</v>
      </c>
      <c r="G21" s="8">
        <v>25.25</v>
      </c>
      <c r="I21" t="s">
        <v>24</v>
      </c>
    </row>
    <row r="26" spans="1:9" x14ac:dyDescent="0.25">
      <c r="A26" s="9" t="s">
        <v>17</v>
      </c>
      <c r="B26" s="7">
        <v>203.4</v>
      </c>
      <c r="C26" s="7" t="s">
        <v>13</v>
      </c>
    </row>
  </sheetData>
  <mergeCells count="2">
    <mergeCell ref="A1:B1"/>
    <mergeCell ref="C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Haonan</dc:creator>
  <cp:lastModifiedBy>Haonan</cp:lastModifiedBy>
  <dcterms:created xsi:type="dcterms:W3CDTF">2023-06-28T19:02:30Z</dcterms:created>
  <dcterms:modified xsi:type="dcterms:W3CDTF">2023-07-09T16:46:47Z</dcterms:modified>
</cp:coreProperties>
</file>