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0985DA07-6DD9-43D7-B563-04F4208BBE39}" xr6:coauthVersionLast="47" xr6:coauthVersionMax="47" xr10:uidLastSave="{00000000-0000-0000-0000-000000000000}"/>
  <bookViews>
    <workbookView xWindow="-120" yWindow="-120" windowWidth="29040" windowHeight="15720" firstSheet="1" activeTab="1" xr2:uid="{A1674970-ED58-42D0-9E57-4DB28EEEB021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4.5LT6ST100I" sheetId="25" r:id="rId10"/>
    <sheet name="2L5LT2ST37T" sheetId="9" r:id="rId11"/>
    <sheet name="2L5LT2ST100I" sheetId="11" r:id="rId12"/>
    <sheet name="2L5LT4ST37T" sheetId="12" r:id="rId13"/>
    <sheet name="2L5LT4ST100I" sheetId="13" r:id="rId14"/>
    <sheet name="2L5LT8ST37T" sheetId="14" r:id="rId15"/>
    <sheet name="2L5LT8ST100I" sheetId="15" r:id="rId16"/>
    <sheet name="2L5LT12ST37T" sheetId="17" r:id="rId17"/>
    <sheet name="2L5LT12ST100I" sheetId="19" r:id="rId18"/>
    <sheet name="Alternative Facts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25" l="1"/>
  <c r="AE26" i="25"/>
  <c r="AG17" i="25"/>
  <c r="AG16" i="25"/>
  <c r="AE17" i="25"/>
  <c r="AE16" i="25"/>
  <c r="AH33" i="25"/>
  <c r="AH32" i="25"/>
  <c r="AG32" i="25"/>
  <c r="AG33" i="25"/>
  <c r="AE24" i="25"/>
  <c r="AE23" i="25"/>
  <c r="AE13" i="25"/>
  <c r="J20" i="21"/>
  <c r="J18" i="21"/>
  <c r="J16" i="21"/>
  <c r="J14" i="21"/>
  <c r="J9" i="21"/>
  <c r="J7" i="21"/>
  <c r="J5" i="21"/>
  <c r="J3" i="21"/>
  <c r="D20" i="21"/>
  <c r="D18" i="21"/>
  <c r="D16" i="21"/>
  <c r="D14" i="21"/>
  <c r="D9" i="21"/>
  <c r="D7" i="21"/>
  <c r="D5" i="21"/>
  <c r="D3" i="21"/>
  <c r="D4" i="21"/>
  <c r="D21" i="21"/>
  <c r="D19" i="21"/>
  <c r="D17" i="21"/>
  <c r="D15" i="21"/>
  <c r="D10" i="21"/>
  <c r="D8" i="21"/>
  <c r="D6" i="21"/>
  <c r="J19" i="21"/>
  <c r="J17" i="21"/>
  <c r="J15" i="21"/>
  <c r="J10" i="21"/>
  <c r="J8" i="21"/>
  <c r="J6" i="21"/>
  <c r="J4" i="21"/>
  <c r="J21" i="21"/>
  <c r="I21" i="21"/>
  <c r="C20" i="21"/>
  <c r="C18" i="21"/>
  <c r="C16" i="21"/>
  <c r="C14" i="21"/>
  <c r="I9" i="21"/>
  <c r="C9" i="21"/>
  <c r="I7" i="21"/>
  <c r="C7" i="21"/>
  <c r="I5" i="21"/>
  <c r="C5" i="21"/>
  <c r="I3" i="21"/>
  <c r="C3" i="21"/>
  <c r="I6" i="21"/>
  <c r="C6" i="21"/>
  <c r="I4" i="21"/>
  <c r="C4" i="21"/>
  <c r="C21" i="21"/>
  <c r="C19" i="21"/>
  <c r="C17" i="21"/>
  <c r="C15" i="21"/>
  <c r="C10" i="21"/>
  <c r="C8" i="21"/>
  <c r="I8" i="21"/>
  <c r="I10" i="21"/>
  <c r="I14" i="21"/>
  <c r="I16" i="21"/>
  <c r="I18" i="21"/>
  <c r="I15" i="21"/>
  <c r="I17" i="21"/>
  <c r="I19" i="21"/>
  <c r="I20" i="21"/>
  <c r="C37" i="19"/>
  <c r="G35" i="19"/>
  <c r="N60" i="3"/>
  <c r="M60" i="3"/>
  <c r="L60" i="3"/>
  <c r="K60" i="3"/>
  <c r="J60" i="3"/>
  <c r="I60" i="3"/>
  <c r="N60" i="5"/>
  <c r="M60" i="5"/>
  <c r="L60" i="5"/>
  <c r="K60" i="5"/>
  <c r="J60" i="5"/>
  <c r="I60" i="5"/>
  <c r="N60" i="4"/>
  <c r="M60" i="4"/>
  <c r="L60" i="4"/>
  <c r="K60" i="4"/>
  <c r="J60" i="4"/>
  <c r="I60" i="4"/>
  <c r="N60" i="7"/>
  <c r="M60" i="7"/>
  <c r="L60" i="7"/>
  <c r="K60" i="7"/>
  <c r="J60" i="7"/>
  <c r="I60" i="7"/>
  <c r="N60" i="8"/>
  <c r="M60" i="8"/>
  <c r="L60" i="8"/>
  <c r="K60" i="8"/>
  <c r="J60" i="8"/>
  <c r="I60" i="8"/>
  <c r="N60" i="25"/>
  <c r="M60" i="25"/>
  <c r="L60" i="25"/>
  <c r="K60" i="25"/>
  <c r="J60" i="25"/>
  <c r="I60" i="25"/>
  <c r="N60" i="9"/>
  <c r="M60" i="9"/>
  <c r="L60" i="9"/>
  <c r="K60" i="9"/>
  <c r="J60" i="9"/>
  <c r="I60" i="9"/>
  <c r="N60" i="11"/>
  <c r="M60" i="11"/>
  <c r="L60" i="11"/>
  <c r="K60" i="11"/>
  <c r="J60" i="11"/>
  <c r="I60" i="11"/>
  <c r="N60" i="12"/>
  <c r="M60" i="12"/>
  <c r="L60" i="12"/>
  <c r="K60" i="12"/>
  <c r="J60" i="12"/>
  <c r="I60" i="12"/>
  <c r="N60" i="13"/>
  <c r="M60" i="13"/>
  <c r="L60" i="13"/>
  <c r="K60" i="13"/>
  <c r="J60" i="13"/>
  <c r="I60" i="13"/>
  <c r="N60" i="14"/>
  <c r="M60" i="14"/>
  <c r="L60" i="14"/>
  <c r="K60" i="14"/>
  <c r="J60" i="14"/>
  <c r="I60" i="14"/>
  <c r="N60" i="15"/>
  <c r="M60" i="15"/>
  <c r="L60" i="15"/>
  <c r="K60" i="15"/>
  <c r="J60" i="15"/>
  <c r="I60" i="15"/>
  <c r="N60" i="17"/>
  <c r="M60" i="17"/>
  <c r="L60" i="17"/>
  <c r="K60" i="17"/>
  <c r="J60" i="17"/>
  <c r="I60" i="17"/>
  <c r="N60" i="19"/>
  <c r="M60" i="19"/>
  <c r="L60" i="19"/>
  <c r="K60" i="19"/>
  <c r="J60" i="19"/>
  <c r="I60" i="19"/>
  <c r="N60" i="1"/>
  <c r="M60" i="1"/>
  <c r="L60" i="1"/>
  <c r="K60" i="1"/>
  <c r="J60" i="1"/>
  <c r="I60" i="1"/>
  <c r="N54" i="3"/>
  <c r="M54" i="3"/>
  <c r="L54" i="3"/>
  <c r="K54" i="3"/>
  <c r="J54" i="3"/>
  <c r="I54" i="3"/>
  <c r="N54" i="5"/>
  <c r="M54" i="5"/>
  <c r="L54" i="5"/>
  <c r="K54" i="5"/>
  <c r="J54" i="5"/>
  <c r="I54" i="5"/>
  <c r="N54" i="4"/>
  <c r="M54" i="4"/>
  <c r="L54" i="4"/>
  <c r="K54" i="4"/>
  <c r="J54" i="4"/>
  <c r="I54" i="4"/>
  <c r="N54" i="7"/>
  <c r="M54" i="7"/>
  <c r="L54" i="7"/>
  <c r="K54" i="7"/>
  <c r="J54" i="7"/>
  <c r="I54" i="7"/>
  <c r="N54" i="8"/>
  <c r="M54" i="8"/>
  <c r="L54" i="8"/>
  <c r="K54" i="8"/>
  <c r="J54" i="8"/>
  <c r="I54" i="8"/>
  <c r="N54" i="25"/>
  <c r="M54" i="25"/>
  <c r="L54" i="25"/>
  <c r="K54" i="25"/>
  <c r="J54" i="25"/>
  <c r="I54" i="25"/>
  <c r="N54" i="9"/>
  <c r="M54" i="9"/>
  <c r="L54" i="9"/>
  <c r="K54" i="9"/>
  <c r="J54" i="9"/>
  <c r="I54" i="9"/>
  <c r="N54" i="11"/>
  <c r="M54" i="11"/>
  <c r="L54" i="11"/>
  <c r="K54" i="11"/>
  <c r="J54" i="11"/>
  <c r="I54" i="11"/>
  <c r="N54" i="12"/>
  <c r="M54" i="12"/>
  <c r="L54" i="12"/>
  <c r="K54" i="12"/>
  <c r="J54" i="12"/>
  <c r="I54" i="12"/>
  <c r="N54" i="13"/>
  <c r="M54" i="13"/>
  <c r="L54" i="13"/>
  <c r="K54" i="13"/>
  <c r="J54" i="13"/>
  <c r="I54" i="13"/>
  <c r="N54" i="14"/>
  <c r="M54" i="14"/>
  <c r="L54" i="14"/>
  <c r="K54" i="14"/>
  <c r="J54" i="14"/>
  <c r="I54" i="14"/>
  <c r="N54" i="15"/>
  <c r="M54" i="15"/>
  <c r="L54" i="15"/>
  <c r="K54" i="15"/>
  <c r="J54" i="15"/>
  <c r="I54" i="15"/>
  <c r="N54" i="17"/>
  <c r="M54" i="17"/>
  <c r="L54" i="17"/>
  <c r="K54" i="17"/>
  <c r="J54" i="17"/>
  <c r="I54" i="17"/>
  <c r="N54" i="19"/>
  <c r="M54" i="19"/>
  <c r="L54" i="19"/>
  <c r="K54" i="19"/>
  <c r="J54" i="19"/>
  <c r="I54" i="19"/>
  <c r="N54" i="1"/>
  <c r="M54" i="1"/>
  <c r="L54" i="1"/>
  <c r="K54" i="1"/>
  <c r="J54" i="1"/>
  <c r="I54" i="1"/>
  <c r="AG14" i="25"/>
  <c r="AG13" i="25"/>
  <c r="AE14" i="25"/>
  <c r="O16" i="25"/>
  <c r="O15" i="25"/>
  <c r="O14" i="25"/>
  <c r="O13" i="25"/>
  <c r="O12" i="25"/>
  <c r="O11" i="25"/>
  <c r="O10" i="25"/>
  <c r="O9" i="25"/>
  <c r="O8" i="25"/>
  <c r="O7" i="25"/>
  <c r="O6" i="25"/>
  <c r="O5" i="25"/>
  <c r="H16" i="25"/>
  <c r="H15" i="25"/>
  <c r="H14" i="25"/>
  <c r="H13" i="25"/>
  <c r="H12" i="25"/>
  <c r="H11" i="25"/>
  <c r="H10" i="25"/>
  <c r="H9" i="25"/>
  <c r="H8" i="25"/>
  <c r="H7" i="25"/>
  <c r="H6" i="25"/>
  <c r="H5" i="25"/>
  <c r="B37" i="25"/>
  <c r="B36" i="25"/>
  <c r="B35" i="25"/>
  <c r="L33" i="25"/>
  <c r="K33" i="25"/>
  <c r="J33" i="25"/>
  <c r="I33" i="25"/>
  <c r="F33" i="25"/>
  <c r="E33" i="25"/>
  <c r="D33" i="25"/>
  <c r="C33" i="25"/>
  <c r="B33" i="25"/>
  <c r="L32" i="25"/>
  <c r="K32" i="25"/>
  <c r="J32" i="25"/>
  <c r="I32" i="25"/>
  <c r="F32" i="25"/>
  <c r="E32" i="25"/>
  <c r="D32" i="25"/>
  <c r="C32" i="25"/>
  <c r="B32" i="25"/>
  <c r="L31" i="25"/>
  <c r="K31" i="25"/>
  <c r="J31" i="25"/>
  <c r="I31" i="25"/>
  <c r="F31" i="25"/>
  <c r="E31" i="25"/>
  <c r="D31" i="25"/>
  <c r="C31" i="25"/>
  <c r="B31" i="25"/>
  <c r="L30" i="25"/>
  <c r="K30" i="25"/>
  <c r="J30" i="25"/>
  <c r="I30" i="25"/>
  <c r="F30" i="25"/>
  <c r="E30" i="25"/>
  <c r="D30" i="25"/>
  <c r="C30" i="25"/>
  <c r="B30" i="25"/>
  <c r="B41" i="25" s="1"/>
  <c r="L29" i="25"/>
  <c r="K29" i="25"/>
  <c r="J29" i="25"/>
  <c r="I29" i="25"/>
  <c r="F29" i="25"/>
  <c r="E29" i="25"/>
  <c r="D29" i="25"/>
  <c r="C29" i="25"/>
  <c r="B29" i="25"/>
  <c r="L28" i="25"/>
  <c r="K28" i="25"/>
  <c r="J28" i="25"/>
  <c r="I28" i="25"/>
  <c r="F28" i="25"/>
  <c r="E28" i="25"/>
  <c r="D28" i="25"/>
  <c r="C28" i="25"/>
  <c r="B28" i="25"/>
  <c r="L27" i="25"/>
  <c r="K27" i="25"/>
  <c r="J27" i="25"/>
  <c r="I27" i="25"/>
  <c r="F27" i="25"/>
  <c r="E27" i="25"/>
  <c r="D27" i="25"/>
  <c r="C27" i="25"/>
  <c r="B27" i="25"/>
  <c r="L26" i="25"/>
  <c r="K26" i="25"/>
  <c r="J26" i="25"/>
  <c r="I26" i="25"/>
  <c r="F26" i="25"/>
  <c r="E26" i="25"/>
  <c r="D26" i="25"/>
  <c r="C26" i="25"/>
  <c r="B26" i="25"/>
  <c r="B40" i="25" s="1"/>
  <c r="L25" i="25"/>
  <c r="K25" i="25"/>
  <c r="J25" i="25"/>
  <c r="I25" i="25"/>
  <c r="F25" i="25"/>
  <c r="E25" i="25"/>
  <c r="D25" i="25"/>
  <c r="C25" i="25"/>
  <c r="B25" i="25"/>
  <c r="L24" i="25"/>
  <c r="K24" i="25"/>
  <c r="J24" i="25"/>
  <c r="I24" i="25"/>
  <c r="F24" i="25"/>
  <c r="E24" i="25"/>
  <c r="D24" i="25"/>
  <c r="C24" i="25"/>
  <c r="B24" i="25"/>
  <c r="L23" i="25"/>
  <c r="K23" i="25"/>
  <c r="J23" i="25"/>
  <c r="I23" i="25"/>
  <c r="F23" i="25"/>
  <c r="E23" i="25"/>
  <c r="D23" i="25"/>
  <c r="C23" i="25"/>
  <c r="B23" i="25"/>
  <c r="L22" i="25"/>
  <c r="K22" i="25"/>
  <c r="J22" i="25"/>
  <c r="I22" i="25"/>
  <c r="F22" i="25"/>
  <c r="E22" i="25"/>
  <c r="D22" i="25"/>
  <c r="C22" i="25"/>
  <c r="B22" i="25"/>
  <c r="B39" i="25" s="1"/>
  <c r="Y8" i="25"/>
  <c r="S8" i="25"/>
  <c r="S6" i="25"/>
  <c r="S4" i="25"/>
  <c r="C22" i="1"/>
  <c r="O20" i="24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B39" i="5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C31" i="19"/>
  <c r="B31" i="19"/>
  <c r="L30" i="19"/>
  <c r="K30" i="19"/>
  <c r="J30" i="19"/>
  <c r="I30" i="19"/>
  <c r="F30" i="19"/>
  <c r="E30" i="19"/>
  <c r="D30" i="19"/>
  <c r="D37" i="19" s="1"/>
  <c r="C30" i="19"/>
  <c r="B30" i="19"/>
  <c r="B41" i="19" s="1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J40" i="19" s="1"/>
  <c r="I26" i="19"/>
  <c r="I36" i="19" s="1"/>
  <c r="F26" i="19"/>
  <c r="E26" i="19"/>
  <c r="D26" i="19"/>
  <c r="C26" i="19"/>
  <c r="B26" i="19"/>
  <c r="B40" i="19" s="1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B39" i="19" s="1"/>
  <c r="O16" i="19"/>
  <c r="H16" i="19"/>
  <c r="O15" i="19"/>
  <c r="H15" i="19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I30" i="17"/>
  <c r="F30" i="17"/>
  <c r="F37" i="17" s="1"/>
  <c r="E30" i="17"/>
  <c r="D30" i="17"/>
  <c r="C30" i="17"/>
  <c r="B30" i="17"/>
  <c r="B41" i="17" s="1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B40" i="17" s="1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B39" i="17" s="1"/>
  <c r="O16" i="17"/>
  <c r="H16" i="17"/>
  <c r="O15" i="17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I30" i="15"/>
  <c r="F30" i="15"/>
  <c r="E30" i="15"/>
  <c r="E37" i="15" s="1"/>
  <c r="D30" i="15"/>
  <c r="C30" i="15"/>
  <c r="B30" i="15"/>
  <c r="B41" i="15" s="1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E40" i="15" s="1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K36" i="15" s="1"/>
  <c r="J26" i="15"/>
  <c r="J40" i="15" s="1"/>
  <c r="I26" i="15"/>
  <c r="F26" i="15"/>
  <c r="E26" i="15"/>
  <c r="D26" i="15"/>
  <c r="C26" i="15"/>
  <c r="B26" i="15"/>
  <c r="B40" i="15" s="1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D35" i="15" s="1"/>
  <c r="C23" i="15"/>
  <c r="B23" i="15"/>
  <c r="L22" i="15"/>
  <c r="K22" i="15"/>
  <c r="J22" i="15"/>
  <c r="I22" i="15"/>
  <c r="F22" i="15"/>
  <c r="E22" i="15"/>
  <c r="D22" i="15"/>
  <c r="C22" i="15"/>
  <c r="B22" i="15"/>
  <c r="B39" i="15" s="1"/>
  <c r="O16" i="15"/>
  <c r="H16" i="15"/>
  <c r="O15" i="15"/>
  <c r="H15" i="15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I30" i="14"/>
  <c r="F30" i="14"/>
  <c r="E30" i="14"/>
  <c r="D30" i="14"/>
  <c r="C30" i="14"/>
  <c r="B30" i="14"/>
  <c r="B41" i="14" s="1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D40" i="14" s="1"/>
  <c r="C26" i="14"/>
  <c r="C40" i="14" s="1"/>
  <c r="B26" i="14"/>
  <c r="B40" i="14" s="1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J35" i="14" s="1"/>
  <c r="I22" i="14"/>
  <c r="I39" i="14" s="1"/>
  <c r="F22" i="14"/>
  <c r="E22" i="14"/>
  <c r="D22" i="14"/>
  <c r="C22" i="14"/>
  <c r="B22" i="14"/>
  <c r="B39" i="14" s="1"/>
  <c r="O16" i="14"/>
  <c r="H16" i="14"/>
  <c r="O15" i="14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I30" i="13"/>
  <c r="I37" i="13" s="1"/>
  <c r="F30" i="13"/>
  <c r="F37" i="13" s="1"/>
  <c r="E30" i="13"/>
  <c r="D30" i="13"/>
  <c r="C30" i="13"/>
  <c r="B30" i="13"/>
  <c r="B41" i="13" s="1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L40" i="13" s="1"/>
  <c r="K26" i="13"/>
  <c r="J26" i="13"/>
  <c r="I26" i="13"/>
  <c r="F26" i="13"/>
  <c r="E26" i="13"/>
  <c r="D26" i="13"/>
  <c r="C26" i="13"/>
  <c r="B26" i="13"/>
  <c r="B40" i="13" s="1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B39" i="13" s="1"/>
  <c r="O16" i="13"/>
  <c r="H16" i="13"/>
  <c r="O15" i="13"/>
  <c r="H15" i="13"/>
  <c r="O14" i="13"/>
  <c r="H14" i="13"/>
  <c r="O13" i="13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I30" i="12"/>
  <c r="F30" i="12"/>
  <c r="E30" i="12"/>
  <c r="D30" i="12"/>
  <c r="C30" i="12"/>
  <c r="B30" i="12"/>
  <c r="B41" i="12" s="1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E40" i="12" s="1"/>
  <c r="D26" i="12"/>
  <c r="C26" i="12"/>
  <c r="B26" i="12"/>
  <c r="B40" i="12" s="1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J39" i="12" s="1"/>
  <c r="I22" i="12"/>
  <c r="F22" i="12"/>
  <c r="E22" i="12"/>
  <c r="D22" i="12"/>
  <c r="C22" i="12"/>
  <c r="B22" i="12"/>
  <c r="B39" i="12" s="1"/>
  <c r="O16" i="12"/>
  <c r="H16" i="12"/>
  <c r="O15" i="12"/>
  <c r="H15" i="12"/>
  <c r="O14" i="12"/>
  <c r="H14" i="12"/>
  <c r="O13" i="12"/>
  <c r="H13" i="12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I30" i="11"/>
  <c r="I37" i="11" s="1"/>
  <c r="F30" i="11"/>
  <c r="F37" i="11" s="1"/>
  <c r="E30" i="11"/>
  <c r="D30" i="11"/>
  <c r="C30" i="11"/>
  <c r="B30" i="11"/>
  <c r="B41" i="11" s="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L40" i="11" s="1"/>
  <c r="K26" i="11"/>
  <c r="J26" i="11"/>
  <c r="I26" i="11"/>
  <c r="F26" i="11"/>
  <c r="E26" i="11"/>
  <c r="D26" i="11"/>
  <c r="C26" i="11"/>
  <c r="B26" i="11"/>
  <c r="B40" i="11" s="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B39" i="11" s="1"/>
  <c r="O16" i="11"/>
  <c r="H16" i="11"/>
  <c r="O15" i="11"/>
  <c r="H15" i="11"/>
  <c r="O14" i="11"/>
  <c r="H14" i="11"/>
  <c r="O13" i="1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I30" i="9"/>
  <c r="F30" i="9"/>
  <c r="E30" i="9"/>
  <c r="D30" i="9"/>
  <c r="C30" i="9"/>
  <c r="B30" i="9"/>
  <c r="B41" i="9" s="1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B40" i="9" s="1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F35" i="9" s="1"/>
  <c r="E22" i="9"/>
  <c r="D22" i="9"/>
  <c r="C22" i="9"/>
  <c r="B22" i="9"/>
  <c r="B39" i="9" s="1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O12" i="8"/>
  <c r="O11" i="8"/>
  <c r="O10" i="8"/>
  <c r="O9" i="8"/>
  <c r="O8" i="8"/>
  <c r="O7" i="8"/>
  <c r="O6" i="8"/>
  <c r="O5" i="8"/>
  <c r="H16" i="8"/>
  <c r="H15" i="8"/>
  <c r="H14" i="8"/>
  <c r="H13" i="8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I30" i="8"/>
  <c r="F30" i="8"/>
  <c r="E30" i="8"/>
  <c r="D30" i="8"/>
  <c r="C30" i="8"/>
  <c r="B30" i="8"/>
  <c r="B41" i="8" s="1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B40" i="8" s="1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E35" i="8" s="1"/>
  <c r="D22" i="8"/>
  <c r="C22" i="8"/>
  <c r="B22" i="8"/>
  <c r="B39" i="8" s="1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I30" i="7"/>
  <c r="F30" i="7"/>
  <c r="E30" i="7"/>
  <c r="D30" i="7"/>
  <c r="C30" i="7"/>
  <c r="B30" i="7"/>
  <c r="B41" i="7" s="1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B40" i="7" s="1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E39" i="7" s="1"/>
  <c r="D22" i="7"/>
  <c r="C22" i="7"/>
  <c r="B22" i="7"/>
  <c r="B39" i="7" s="1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I30" i="5"/>
  <c r="F30" i="5"/>
  <c r="E30" i="5"/>
  <c r="E37" i="5" s="1"/>
  <c r="D30" i="5"/>
  <c r="D37" i="5" s="1"/>
  <c r="C30" i="5"/>
  <c r="B30" i="5"/>
  <c r="B41" i="5" s="1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B40" i="5" s="1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O16" i="5"/>
  <c r="O15" i="5"/>
  <c r="O14" i="5"/>
  <c r="O13" i="5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L37" i="4" s="1"/>
  <c r="K30" i="4"/>
  <c r="J30" i="4"/>
  <c r="I30" i="4"/>
  <c r="F30" i="4"/>
  <c r="E30" i="4"/>
  <c r="D30" i="4"/>
  <c r="C30" i="4"/>
  <c r="B30" i="4"/>
  <c r="B41" i="4" s="1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B40" i="4" s="1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B39" i="4" s="1"/>
  <c r="O16" i="4"/>
  <c r="H16" i="4"/>
  <c r="O15" i="4"/>
  <c r="H15" i="4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I30" i="3"/>
  <c r="F30" i="3"/>
  <c r="E30" i="3"/>
  <c r="D30" i="3"/>
  <c r="C30" i="3"/>
  <c r="B30" i="3"/>
  <c r="B41" i="3" s="1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B40" i="3" s="1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F35" i="3" s="1"/>
  <c r="E22" i="3"/>
  <c r="D22" i="3"/>
  <c r="C22" i="3"/>
  <c r="B22" i="3"/>
  <c r="B39" i="3" s="1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37" i="1" s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40" i="1" s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J35" i="1" s="1"/>
  <c r="I33" i="1"/>
  <c r="I32" i="1"/>
  <c r="I31" i="1"/>
  <c r="I30" i="1"/>
  <c r="I29" i="1"/>
  <c r="I28" i="1"/>
  <c r="I27" i="1"/>
  <c r="I26" i="1"/>
  <c r="I25" i="1"/>
  <c r="I24" i="1"/>
  <c r="I23" i="1"/>
  <c r="I22" i="1"/>
  <c r="F33" i="1"/>
  <c r="F32" i="1"/>
  <c r="F31" i="1"/>
  <c r="F30" i="1"/>
  <c r="F37" i="1" s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40" i="1" s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D39" i="1" s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AG23" i="25" l="1"/>
  <c r="AG26" i="25" s="1"/>
  <c r="AG24" i="25"/>
  <c r="AG27" i="25" s="1"/>
  <c r="J93" i="22"/>
  <c r="J61" i="22"/>
  <c r="W91" i="22"/>
  <c r="J94" i="22"/>
  <c r="L35" i="19"/>
  <c r="C41" i="14"/>
  <c r="K40" i="19"/>
  <c r="E37" i="13"/>
  <c r="C36" i="12"/>
  <c r="F37" i="12"/>
  <c r="C36" i="3"/>
  <c r="C35" i="4"/>
  <c r="J80" i="22"/>
  <c r="K80" i="22" s="1"/>
  <c r="F35" i="7"/>
  <c r="J68" i="22"/>
  <c r="L68" i="22" s="1"/>
  <c r="I39" i="9"/>
  <c r="C36" i="9"/>
  <c r="J41" i="11"/>
  <c r="J57" i="22"/>
  <c r="K57" i="22" s="1"/>
  <c r="L39" i="12"/>
  <c r="W62" i="22"/>
  <c r="L40" i="15"/>
  <c r="N40" i="15" s="1"/>
  <c r="W76" i="22"/>
  <c r="D35" i="19"/>
  <c r="C37" i="11"/>
  <c r="L37" i="12"/>
  <c r="W75" i="22"/>
  <c r="C36" i="1"/>
  <c r="F39" i="1"/>
  <c r="J41" i="1"/>
  <c r="L39" i="1"/>
  <c r="D41" i="1"/>
  <c r="I40" i="1"/>
  <c r="M40" i="1" s="1"/>
  <c r="C41" i="11"/>
  <c r="N39" i="12"/>
  <c r="E39" i="19"/>
  <c r="L35" i="25"/>
  <c r="C35" i="19"/>
  <c r="C35" i="1"/>
  <c r="I39" i="7"/>
  <c r="C36" i="7"/>
  <c r="C40" i="8"/>
  <c r="J39" i="9"/>
  <c r="D40" i="9"/>
  <c r="L39" i="14"/>
  <c r="F36" i="14"/>
  <c r="I41" i="15"/>
  <c r="J37" i="17"/>
  <c r="L40" i="19"/>
  <c r="N40" i="19" s="1"/>
  <c r="J40" i="1"/>
  <c r="D36" i="1"/>
  <c r="E37" i="1"/>
  <c r="K37" i="1"/>
  <c r="C35" i="5"/>
  <c r="C41" i="5"/>
  <c r="J40" i="8"/>
  <c r="F39" i="11"/>
  <c r="J37" i="12"/>
  <c r="J35" i="19"/>
  <c r="N35" i="19" s="1"/>
  <c r="F41" i="3"/>
  <c r="F36" i="4"/>
  <c r="E37" i="7"/>
  <c r="E37" i="8"/>
  <c r="C40" i="11"/>
  <c r="C36" i="14"/>
  <c r="J41" i="14"/>
  <c r="F39" i="5"/>
  <c r="L41" i="12"/>
  <c r="K41" i="14"/>
  <c r="F39" i="15"/>
  <c r="I35" i="17"/>
  <c r="I41" i="8"/>
  <c r="J37" i="9"/>
  <c r="L41" i="14"/>
  <c r="C37" i="1"/>
  <c r="F40" i="1"/>
  <c r="L36" i="1"/>
  <c r="E36" i="3"/>
  <c r="G36" i="3" s="1"/>
  <c r="L41" i="3"/>
  <c r="E35" i="4"/>
  <c r="G35" i="4" s="1"/>
  <c r="E40" i="5"/>
  <c r="J35" i="8"/>
  <c r="D40" i="8"/>
  <c r="E36" i="9"/>
  <c r="L41" i="9"/>
  <c r="J41" i="15"/>
  <c r="L39" i="17"/>
  <c r="K37" i="17"/>
  <c r="L39" i="3"/>
  <c r="F40" i="3"/>
  <c r="F35" i="4"/>
  <c r="I41" i="4"/>
  <c r="F36" i="5"/>
  <c r="D36" i="5"/>
  <c r="K37" i="5"/>
  <c r="L37" i="7"/>
  <c r="K35" i="8"/>
  <c r="E40" i="8"/>
  <c r="L41" i="8"/>
  <c r="J41" i="8"/>
  <c r="L39" i="9"/>
  <c r="F40" i="9"/>
  <c r="K37" i="9"/>
  <c r="C35" i="11"/>
  <c r="L35" i="11"/>
  <c r="J40" i="11"/>
  <c r="N40" i="11" s="1"/>
  <c r="F36" i="11"/>
  <c r="H36" i="11" s="1"/>
  <c r="D37" i="11"/>
  <c r="H37" i="11" s="1"/>
  <c r="C41" i="12"/>
  <c r="L35" i="13"/>
  <c r="J40" i="13"/>
  <c r="N40" i="13" s="1"/>
  <c r="F36" i="13"/>
  <c r="D37" i="13"/>
  <c r="H37" i="13" s="1"/>
  <c r="U61" i="22" s="1"/>
  <c r="C35" i="14"/>
  <c r="D37" i="14"/>
  <c r="L35" i="15"/>
  <c r="J35" i="15"/>
  <c r="F40" i="15"/>
  <c r="D36" i="15"/>
  <c r="C41" i="17"/>
  <c r="L37" i="17"/>
  <c r="K35" i="19"/>
  <c r="E40" i="19"/>
  <c r="C40" i="19"/>
  <c r="J37" i="19"/>
  <c r="F37" i="19"/>
  <c r="H37" i="19" s="1"/>
  <c r="U63" i="22" s="1"/>
  <c r="I35" i="25"/>
  <c r="C36" i="25"/>
  <c r="J40" i="25"/>
  <c r="J36" i="1"/>
  <c r="D41" i="3"/>
  <c r="E35" i="19"/>
  <c r="D39" i="11"/>
  <c r="C39" i="17"/>
  <c r="L39" i="4"/>
  <c r="D35" i="8"/>
  <c r="K36" i="8"/>
  <c r="F41" i="9"/>
  <c r="K41" i="12"/>
  <c r="C40" i="13"/>
  <c r="F41" i="13"/>
  <c r="E39" i="15"/>
  <c r="F35" i="17"/>
  <c r="E41" i="17"/>
  <c r="I40" i="4"/>
  <c r="M40" i="4" s="1"/>
  <c r="C41" i="4"/>
  <c r="F37" i="7"/>
  <c r="L36" i="8"/>
  <c r="J39" i="11"/>
  <c r="D36" i="11"/>
  <c r="J39" i="13"/>
  <c r="I39" i="3"/>
  <c r="J36" i="4"/>
  <c r="K39" i="11"/>
  <c r="C35" i="12"/>
  <c r="K39" i="13"/>
  <c r="E40" i="13"/>
  <c r="C36" i="15"/>
  <c r="J35" i="17"/>
  <c r="D36" i="17"/>
  <c r="K40" i="4"/>
  <c r="J37" i="7"/>
  <c r="N37" i="7" s="1"/>
  <c r="E39" i="1"/>
  <c r="K35" i="1"/>
  <c r="L40" i="4"/>
  <c r="F37" i="4"/>
  <c r="J37" i="5"/>
  <c r="J39" i="7"/>
  <c r="D40" i="7"/>
  <c r="K41" i="7"/>
  <c r="L41" i="11"/>
  <c r="D41" i="12"/>
  <c r="L41" i="13"/>
  <c r="K35" i="15"/>
  <c r="E36" i="15"/>
  <c r="D40" i="19"/>
  <c r="I37" i="19"/>
  <c r="D40" i="3"/>
  <c r="D35" i="4"/>
  <c r="H35" i="4" s="1"/>
  <c r="C41" i="3"/>
  <c r="C36" i="4"/>
  <c r="J41" i="4"/>
  <c r="C39" i="7"/>
  <c r="G39" i="7" s="1"/>
  <c r="L39" i="7"/>
  <c r="F40" i="7"/>
  <c r="L35" i="8"/>
  <c r="F40" i="8"/>
  <c r="C37" i="9"/>
  <c r="I39" i="12"/>
  <c r="E41" i="14"/>
  <c r="G41" i="14" s="1"/>
  <c r="V56" i="22" s="1"/>
  <c r="I36" i="15"/>
  <c r="M36" i="15" s="1"/>
  <c r="C41" i="15"/>
  <c r="L41" i="15"/>
  <c r="C35" i="17"/>
  <c r="D40" i="17"/>
  <c r="H39" i="1"/>
  <c r="G40" i="8"/>
  <c r="H40" i="9"/>
  <c r="J36" i="3"/>
  <c r="J40" i="3"/>
  <c r="J39" i="4"/>
  <c r="D40" i="4"/>
  <c r="J36" i="9"/>
  <c r="J40" i="9"/>
  <c r="D37" i="9"/>
  <c r="D41" i="9"/>
  <c r="E35" i="11"/>
  <c r="I41" i="12"/>
  <c r="I37" i="12"/>
  <c r="E39" i="13"/>
  <c r="L40" i="14"/>
  <c r="L36" i="14"/>
  <c r="F41" i="14"/>
  <c r="F37" i="14"/>
  <c r="C39" i="15"/>
  <c r="D39" i="17"/>
  <c r="W63" i="22"/>
  <c r="L37" i="19"/>
  <c r="J37" i="1"/>
  <c r="N37" i="1" s="1"/>
  <c r="L40" i="1"/>
  <c r="C39" i="19"/>
  <c r="G39" i="19" s="1"/>
  <c r="E41" i="15"/>
  <c r="J39" i="17"/>
  <c r="L37" i="14"/>
  <c r="L40" i="8"/>
  <c r="J40" i="4"/>
  <c r="N40" i="4" s="1"/>
  <c r="I36" i="7"/>
  <c r="I40" i="7"/>
  <c r="C41" i="7"/>
  <c r="I40" i="8"/>
  <c r="C41" i="8"/>
  <c r="K40" i="3"/>
  <c r="K36" i="3"/>
  <c r="E41" i="3"/>
  <c r="K39" i="4"/>
  <c r="E40" i="4"/>
  <c r="D39" i="5"/>
  <c r="J36" i="7"/>
  <c r="J40" i="7"/>
  <c r="D37" i="7"/>
  <c r="D37" i="8"/>
  <c r="K40" i="9"/>
  <c r="K36" i="9"/>
  <c r="E37" i="9"/>
  <c r="E41" i="9"/>
  <c r="F35" i="11"/>
  <c r="J41" i="12"/>
  <c r="N41" i="12" s="1"/>
  <c r="V74" i="22" s="1"/>
  <c r="F39" i="13"/>
  <c r="I41" i="14"/>
  <c r="I37" i="14"/>
  <c r="D39" i="15"/>
  <c r="H39" i="15" s="1"/>
  <c r="E39" i="17"/>
  <c r="G39" i="17" s="1"/>
  <c r="L41" i="1"/>
  <c r="C36" i="13"/>
  <c r="E39" i="11"/>
  <c r="E39" i="8"/>
  <c r="K37" i="12"/>
  <c r="E39" i="5"/>
  <c r="E35" i="5"/>
  <c r="L40" i="9"/>
  <c r="L36" i="9"/>
  <c r="I39" i="11"/>
  <c r="M39" i="11" s="1"/>
  <c r="I35" i="11"/>
  <c r="I39" i="13"/>
  <c r="I35" i="13"/>
  <c r="F35" i="1"/>
  <c r="C39" i="12"/>
  <c r="J39" i="14"/>
  <c r="N39" i="14" s="1"/>
  <c r="L40" i="3"/>
  <c r="L36" i="3"/>
  <c r="K40" i="7"/>
  <c r="K36" i="7"/>
  <c r="F37" i="8"/>
  <c r="F41" i="8"/>
  <c r="I41" i="9"/>
  <c r="I37" i="9"/>
  <c r="M37" i="9" s="1"/>
  <c r="D36" i="13"/>
  <c r="D40" i="13"/>
  <c r="C40" i="17"/>
  <c r="C36" i="17"/>
  <c r="E35" i="1"/>
  <c r="C40" i="1"/>
  <c r="G40" i="1" s="1"/>
  <c r="C36" i="11"/>
  <c r="C41" i="9"/>
  <c r="D39" i="19"/>
  <c r="F41" i="7"/>
  <c r="E41" i="5"/>
  <c r="I41" i="3"/>
  <c r="I37" i="3"/>
  <c r="L40" i="7"/>
  <c r="L36" i="7"/>
  <c r="J41" i="3"/>
  <c r="N41" i="3" s="1"/>
  <c r="D41" i="4"/>
  <c r="D37" i="4"/>
  <c r="I35" i="5"/>
  <c r="C40" i="5"/>
  <c r="G40" i="5" s="1"/>
  <c r="I41" i="7"/>
  <c r="M41" i="7" s="1"/>
  <c r="I37" i="7"/>
  <c r="I37" i="8"/>
  <c r="J41" i="9"/>
  <c r="N41" i="9" s="1"/>
  <c r="E36" i="11"/>
  <c r="E40" i="11"/>
  <c r="E41" i="7"/>
  <c r="J36" i="19"/>
  <c r="J35" i="13"/>
  <c r="L37" i="9"/>
  <c r="L41" i="4"/>
  <c r="N41" i="4" s="1"/>
  <c r="L57" i="22"/>
  <c r="I39" i="15"/>
  <c r="I35" i="15"/>
  <c r="D35" i="1"/>
  <c r="C41" i="1"/>
  <c r="C39" i="4"/>
  <c r="K41" i="3"/>
  <c r="K36" i="4"/>
  <c r="E37" i="4"/>
  <c r="J35" i="5"/>
  <c r="D40" i="5"/>
  <c r="J41" i="7"/>
  <c r="J37" i="8"/>
  <c r="K41" i="9"/>
  <c r="L39" i="11"/>
  <c r="N39" i="11" s="1"/>
  <c r="F40" i="11"/>
  <c r="L39" i="13"/>
  <c r="J39" i="15"/>
  <c r="K39" i="17"/>
  <c r="E40" i="17"/>
  <c r="I39" i="19"/>
  <c r="C36" i="19"/>
  <c r="F36" i="1"/>
  <c r="F41" i="1"/>
  <c r="H41" i="1" s="1"/>
  <c r="C39" i="5"/>
  <c r="F35" i="15"/>
  <c r="H35" i="15" s="1"/>
  <c r="E36" i="13"/>
  <c r="D41" i="7"/>
  <c r="L36" i="19"/>
  <c r="K35" i="13"/>
  <c r="K37" i="7"/>
  <c r="Y91" i="22"/>
  <c r="X91" i="22"/>
  <c r="I40" i="11"/>
  <c r="E35" i="12"/>
  <c r="G35" i="12" s="1"/>
  <c r="L94" i="22"/>
  <c r="K94" i="22"/>
  <c r="I40" i="13"/>
  <c r="C41" i="13"/>
  <c r="C37" i="13"/>
  <c r="G37" i="13" s="1"/>
  <c r="U67" i="22" s="1"/>
  <c r="D39" i="14"/>
  <c r="K39" i="15"/>
  <c r="L35" i="17"/>
  <c r="F36" i="17"/>
  <c r="J39" i="19"/>
  <c r="D36" i="19"/>
  <c r="E36" i="1"/>
  <c r="G36" i="1" s="1"/>
  <c r="C40" i="3"/>
  <c r="E40" i="3"/>
  <c r="F41" i="17"/>
  <c r="E35" i="15"/>
  <c r="F35" i="13"/>
  <c r="E36" i="5"/>
  <c r="J36" i="15"/>
  <c r="J35" i="11"/>
  <c r="N35" i="11" s="1"/>
  <c r="L36" i="15"/>
  <c r="I36" i="13"/>
  <c r="K35" i="11"/>
  <c r="I39" i="5"/>
  <c r="K37" i="8"/>
  <c r="K41" i="8"/>
  <c r="C35" i="3"/>
  <c r="L35" i="5"/>
  <c r="F40" i="5"/>
  <c r="L37" i="8"/>
  <c r="E41" i="12"/>
  <c r="G41" i="12" s="1"/>
  <c r="D40" i="1"/>
  <c r="H40" i="1" s="1"/>
  <c r="C36" i="5"/>
  <c r="E40" i="9"/>
  <c r="J37" i="4"/>
  <c r="N37" i="4" s="1"/>
  <c r="I36" i="5"/>
  <c r="I40" i="5"/>
  <c r="C37" i="5"/>
  <c r="G37" i="5" s="1"/>
  <c r="C35" i="7"/>
  <c r="C39" i="8"/>
  <c r="D39" i="9"/>
  <c r="D35" i="9"/>
  <c r="H35" i="9" s="1"/>
  <c r="K36" i="11"/>
  <c r="E41" i="11"/>
  <c r="G41" i="11" s="1"/>
  <c r="E37" i="11"/>
  <c r="G37" i="11" s="1"/>
  <c r="I35" i="12"/>
  <c r="C40" i="12"/>
  <c r="G40" i="12" s="1"/>
  <c r="K36" i="13"/>
  <c r="E41" i="13"/>
  <c r="F39" i="14"/>
  <c r="I40" i="15"/>
  <c r="J36" i="17"/>
  <c r="J40" i="17"/>
  <c r="D37" i="17"/>
  <c r="H37" i="17" s="1"/>
  <c r="U51" i="22" s="1"/>
  <c r="L39" i="19"/>
  <c r="F36" i="19"/>
  <c r="C37" i="17"/>
  <c r="C40" i="15"/>
  <c r="G40" i="15" s="1"/>
  <c r="F39" i="3"/>
  <c r="D41" i="17"/>
  <c r="E39" i="12"/>
  <c r="F35" i="5"/>
  <c r="J36" i="13"/>
  <c r="J39" i="5"/>
  <c r="I37" i="4"/>
  <c r="L41" i="7"/>
  <c r="L93" i="22"/>
  <c r="K93" i="22"/>
  <c r="C39" i="9"/>
  <c r="D41" i="11"/>
  <c r="F35" i="12"/>
  <c r="F39" i="12"/>
  <c r="D35" i="12"/>
  <c r="C39" i="13"/>
  <c r="F40" i="13"/>
  <c r="D41" i="13"/>
  <c r="H41" i="13" s="1"/>
  <c r="V61" i="22" s="1"/>
  <c r="E35" i="14"/>
  <c r="G35" i="14" s="1"/>
  <c r="E39" i="14"/>
  <c r="C39" i="14"/>
  <c r="L39" i="15"/>
  <c r="F36" i="15"/>
  <c r="D40" i="15"/>
  <c r="H40" i="15" s="1"/>
  <c r="K37" i="15"/>
  <c r="K35" i="17"/>
  <c r="M35" i="17" s="1"/>
  <c r="I36" i="17"/>
  <c r="I40" i="17"/>
  <c r="K39" i="19"/>
  <c r="E36" i="19"/>
  <c r="C35" i="15"/>
  <c r="E35" i="13"/>
  <c r="D39" i="3"/>
  <c r="D35" i="3"/>
  <c r="H35" i="3" s="1"/>
  <c r="E35" i="3"/>
  <c r="K37" i="4"/>
  <c r="K41" i="4"/>
  <c r="M41" i="4" s="1"/>
  <c r="J36" i="5"/>
  <c r="J40" i="5"/>
  <c r="D41" i="5"/>
  <c r="D39" i="7"/>
  <c r="D39" i="8"/>
  <c r="E35" i="9"/>
  <c r="F41" i="11"/>
  <c r="J35" i="12"/>
  <c r="D40" i="12"/>
  <c r="I35" i="14"/>
  <c r="D41" i="15"/>
  <c r="D37" i="15"/>
  <c r="K40" i="17"/>
  <c r="K36" i="17"/>
  <c r="E37" i="17"/>
  <c r="I40" i="19"/>
  <c r="M40" i="19" s="1"/>
  <c r="C35" i="13"/>
  <c r="C37" i="15"/>
  <c r="G37" i="15" s="1"/>
  <c r="U68" i="22" s="1"/>
  <c r="E39" i="3"/>
  <c r="F40" i="17"/>
  <c r="D41" i="14"/>
  <c r="D39" i="12"/>
  <c r="F39" i="9"/>
  <c r="E35" i="7"/>
  <c r="D35" i="5"/>
  <c r="I41" i="19"/>
  <c r="K40" i="15"/>
  <c r="L36" i="13"/>
  <c r="I36" i="11"/>
  <c r="L39" i="5"/>
  <c r="E39" i="9"/>
  <c r="D35" i="7"/>
  <c r="J37" i="3"/>
  <c r="J41" i="19"/>
  <c r="J36" i="11"/>
  <c r="J35" i="4"/>
  <c r="L40" i="17"/>
  <c r="L36" i="17"/>
  <c r="D37" i="1"/>
  <c r="H37" i="1" s="1"/>
  <c r="F41" i="5"/>
  <c r="F37" i="5"/>
  <c r="H37" i="5" s="1"/>
  <c r="L35" i="12"/>
  <c r="F40" i="12"/>
  <c r="F36" i="12"/>
  <c r="K35" i="14"/>
  <c r="K39" i="14"/>
  <c r="M39" i="14" s="1"/>
  <c r="E40" i="14"/>
  <c r="G40" i="14" s="1"/>
  <c r="I41" i="17"/>
  <c r="I37" i="17"/>
  <c r="K36" i="19"/>
  <c r="M36" i="19" s="1"/>
  <c r="E37" i="19"/>
  <c r="L35" i="1"/>
  <c r="N35" i="1" s="1"/>
  <c r="J39" i="1"/>
  <c r="N39" i="1" s="1"/>
  <c r="C35" i="9"/>
  <c r="E37" i="3"/>
  <c r="F39" i="17"/>
  <c r="E37" i="12"/>
  <c r="F37" i="9"/>
  <c r="F41" i="4"/>
  <c r="K37" i="3"/>
  <c r="L41" i="19"/>
  <c r="K40" i="13"/>
  <c r="L36" i="11"/>
  <c r="I36" i="8"/>
  <c r="K35" i="4"/>
  <c r="I37" i="1"/>
  <c r="M37" i="1" s="1"/>
  <c r="I41" i="1"/>
  <c r="I35" i="7"/>
  <c r="C40" i="7"/>
  <c r="I39" i="8"/>
  <c r="I35" i="8"/>
  <c r="M35" i="8" s="1"/>
  <c r="C36" i="8"/>
  <c r="L35" i="14"/>
  <c r="N35" i="14" s="1"/>
  <c r="F40" i="14"/>
  <c r="H40" i="14" s="1"/>
  <c r="E41" i="8"/>
  <c r="J36" i="8"/>
  <c r="L35" i="4"/>
  <c r="K40" i="5"/>
  <c r="K36" i="5"/>
  <c r="F37" i="3"/>
  <c r="C39" i="1"/>
  <c r="C40" i="9"/>
  <c r="J37" i="11"/>
  <c r="J37" i="13"/>
  <c r="J35" i="3"/>
  <c r="D36" i="3"/>
  <c r="D39" i="4"/>
  <c r="I41" i="5"/>
  <c r="I37" i="5"/>
  <c r="M37" i="5" s="1"/>
  <c r="C37" i="12"/>
  <c r="J41" i="17"/>
  <c r="F41" i="19"/>
  <c r="I36" i="1"/>
  <c r="C35" i="8"/>
  <c r="G35" i="8" s="1"/>
  <c r="E36" i="14"/>
  <c r="G36" i="14" s="1"/>
  <c r="E41" i="4"/>
  <c r="G41" i="4" s="1"/>
  <c r="E39" i="4"/>
  <c r="J41" i="5"/>
  <c r="J35" i="7"/>
  <c r="D36" i="7"/>
  <c r="J39" i="8"/>
  <c r="K35" i="9"/>
  <c r="J36" i="12"/>
  <c r="L37" i="13"/>
  <c r="C37" i="14"/>
  <c r="J37" i="15"/>
  <c r="K41" i="17"/>
  <c r="C37" i="7"/>
  <c r="E41" i="19"/>
  <c r="F40" i="4"/>
  <c r="K35" i="12"/>
  <c r="K39" i="12"/>
  <c r="K40" i="11"/>
  <c r="I36" i="4"/>
  <c r="K41" i="1"/>
  <c r="L35" i="3"/>
  <c r="F36" i="3"/>
  <c r="F39" i="4"/>
  <c r="K41" i="5"/>
  <c r="K35" i="7"/>
  <c r="E40" i="7"/>
  <c r="K39" i="8"/>
  <c r="E36" i="8"/>
  <c r="L35" i="9"/>
  <c r="F36" i="9"/>
  <c r="C39" i="11"/>
  <c r="G39" i="11" s="1"/>
  <c r="K40" i="12"/>
  <c r="J36" i="14"/>
  <c r="K41" i="15"/>
  <c r="L41" i="17"/>
  <c r="K36" i="1"/>
  <c r="C37" i="4"/>
  <c r="D41" i="19"/>
  <c r="D35" i="17"/>
  <c r="F35" i="14"/>
  <c r="D36" i="12"/>
  <c r="E36" i="4"/>
  <c r="G36" i="4" s="1"/>
  <c r="J39" i="3"/>
  <c r="J37" i="14"/>
  <c r="J41" i="13"/>
  <c r="L61" i="22"/>
  <c r="K61" i="22"/>
  <c r="K35" i="5"/>
  <c r="K39" i="5"/>
  <c r="I35" i="3"/>
  <c r="L40" i="5"/>
  <c r="L36" i="5"/>
  <c r="F39" i="7"/>
  <c r="F39" i="8"/>
  <c r="F35" i="8"/>
  <c r="H35" i="8" s="1"/>
  <c r="I35" i="9"/>
  <c r="F37" i="15"/>
  <c r="J35" i="9"/>
  <c r="D36" i="9"/>
  <c r="K37" i="11"/>
  <c r="M37" i="11" s="1"/>
  <c r="K41" i="11"/>
  <c r="I36" i="12"/>
  <c r="I40" i="12"/>
  <c r="K37" i="13"/>
  <c r="M37" i="13" s="1"/>
  <c r="U92" i="22" s="1"/>
  <c r="K41" i="13"/>
  <c r="I37" i="15"/>
  <c r="F39" i="19"/>
  <c r="F35" i="19"/>
  <c r="H35" i="19" s="1"/>
  <c r="K39" i="1"/>
  <c r="C37" i="8"/>
  <c r="G37" i="8" s="1"/>
  <c r="D37" i="3"/>
  <c r="D37" i="12"/>
  <c r="H37" i="12" s="1"/>
  <c r="L37" i="3"/>
  <c r="K35" i="3"/>
  <c r="D36" i="8"/>
  <c r="L37" i="11"/>
  <c r="I36" i="14"/>
  <c r="C41" i="19"/>
  <c r="E35" i="17"/>
  <c r="D36" i="14"/>
  <c r="E36" i="12"/>
  <c r="G36" i="12" s="1"/>
  <c r="D41" i="8"/>
  <c r="I41" i="13"/>
  <c r="E41" i="1"/>
  <c r="I39" i="1"/>
  <c r="M39" i="1" s="1"/>
  <c r="I36" i="3"/>
  <c r="M36" i="3" s="1"/>
  <c r="I40" i="3"/>
  <c r="C37" i="3"/>
  <c r="I39" i="4"/>
  <c r="I35" i="4"/>
  <c r="C40" i="4"/>
  <c r="L37" i="5"/>
  <c r="L41" i="5"/>
  <c r="L35" i="7"/>
  <c r="F36" i="7"/>
  <c r="L39" i="8"/>
  <c r="F36" i="8"/>
  <c r="I36" i="9"/>
  <c r="D35" i="11"/>
  <c r="L40" i="12"/>
  <c r="F41" i="12"/>
  <c r="H41" i="12" s="1"/>
  <c r="D35" i="13"/>
  <c r="K40" i="14"/>
  <c r="E37" i="14"/>
  <c r="L37" i="15"/>
  <c r="K37" i="19"/>
  <c r="M37" i="19" s="1"/>
  <c r="U94" i="22" s="1"/>
  <c r="C39" i="3"/>
  <c r="F40" i="19"/>
  <c r="H40" i="19" s="1"/>
  <c r="F41" i="15"/>
  <c r="D35" i="14"/>
  <c r="D40" i="11"/>
  <c r="D36" i="4"/>
  <c r="H36" i="4" s="1"/>
  <c r="I39" i="17"/>
  <c r="K37" i="14"/>
  <c r="I41" i="11"/>
  <c r="K40" i="8"/>
  <c r="L36" i="4"/>
  <c r="I35" i="1"/>
  <c r="M35" i="1" s="1"/>
  <c r="K36" i="14"/>
  <c r="K36" i="12"/>
  <c r="E36" i="17"/>
  <c r="E36" i="7"/>
  <c r="L36" i="12"/>
  <c r="D39" i="13"/>
  <c r="I35" i="19"/>
  <c r="E39" i="25"/>
  <c r="J35" i="25"/>
  <c r="N35" i="25" s="1"/>
  <c r="K39" i="3"/>
  <c r="M39" i="3" s="1"/>
  <c r="K41" i="19"/>
  <c r="K39" i="9"/>
  <c r="M39" i="9" s="1"/>
  <c r="K39" i="7"/>
  <c r="I40" i="14"/>
  <c r="I40" i="9"/>
  <c r="I40" i="25"/>
  <c r="J40" i="14"/>
  <c r="J40" i="12"/>
  <c r="J36" i="25"/>
  <c r="D37" i="25"/>
  <c r="C37" i="25"/>
  <c r="J41" i="25"/>
  <c r="K41" i="25"/>
  <c r="L41" i="25"/>
  <c r="I41" i="25"/>
  <c r="D41" i="25"/>
  <c r="E41" i="25"/>
  <c r="F41" i="25"/>
  <c r="K35" i="25"/>
  <c r="K39" i="25"/>
  <c r="J39" i="25"/>
  <c r="K36" i="25"/>
  <c r="L36" i="25"/>
  <c r="F39" i="25"/>
  <c r="F40" i="25"/>
  <c r="D40" i="25"/>
  <c r="H40" i="25" s="1"/>
  <c r="E40" i="25"/>
  <c r="C39" i="25"/>
  <c r="D39" i="25"/>
  <c r="C40" i="25"/>
  <c r="E37" i="25"/>
  <c r="K40" i="25"/>
  <c r="F37" i="25"/>
  <c r="I39" i="25"/>
  <c r="L40" i="25"/>
  <c r="N40" i="25" s="1"/>
  <c r="C35" i="25"/>
  <c r="F36" i="25"/>
  <c r="I37" i="25"/>
  <c r="L39" i="25"/>
  <c r="D36" i="25"/>
  <c r="E36" i="25"/>
  <c r="D35" i="25"/>
  <c r="J37" i="25"/>
  <c r="C41" i="25"/>
  <c r="E35" i="25"/>
  <c r="K37" i="25"/>
  <c r="F35" i="25"/>
  <c r="I36" i="25"/>
  <c r="L37" i="25"/>
  <c r="J67" i="22"/>
  <c r="W57" i="22"/>
  <c r="J87" i="22"/>
  <c r="J74" i="22"/>
  <c r="J73" i="22"/>
  <c r="W49" i="22"/>
  <c r="J75" i="22"/>
  <c r="W66" i="22"/>
  <c r="J69" i="22"/>
  <c r="J79" i="22"/>
  <c r="J92" i="22"/>
  <c r="W61" i="22"/>
  <c r="W80" i="22"/>
  <c r="W86" i="22"/>
  <c r="W56" i="22"/>
  <c r="W87" i="22"/>
  <c r="W81" i="22"/>
  <c r="J81" i="22"/>
  <c r="W54" i="22"/>
  <c r="J76" i="22"/>
  <c r="W50" i="22"/>
  <c r="J66" i="22"/>
  <c r="W48" i="22"/>
  <c r="J85" i="22"/>
  <c r="W73" i="22"/>
  <c r="W92" i="22"/>
  <c r="J49" i="22"/>
  <c r="J62" i="22"/>
  <c r="J55" i="22"/>
  <c r="W69" i="22"/>
  <c r="J48" i="22"/>
  <c r="W94" i="22"/>
  <c r="J56" i="22"/>
  <c r="J60" i="22"/>
  <c r="J86" i="22"/>
  <c r="W68" i="22"/>
  <c r="W82" i="22"/>
  <c r="J82" i="22"/>
  <c r="W67" i="22"/>
  <c r="W93" i="22"/>
  <c r="W74" i="22"/>
  <c r="J91" i="22"/>
  <c r="J51" i="22"/>
  <c r="W60" i="22"/>
  <c r="J63" i="22"/>
  <c r="W79" i="22"/>
  <c r="W88" i="22"/>
  <c r="J50" i="22"/>
  <c r="J54" i="22"/>
  <c r="W85" i="22"/>
  <c r="J88" i="22"/>
  <c r="W51" i="22"/>
  <c r="W55" i="22"/>
  <c r="L80" i="22" l="1"/>
  <c r="K68" i="22"/>
  <c r="H41" i="8"/>
  <c r="N41" i="1"/>
  <c r="H35" i="7"/>
  <c r="G39" i="1"/>
  <c r="G39" i="3"/>
  <c r="G40" i="4"/>
  <c r="H41" i="4"/>
  <c r="M39" i="12"/>
  <c r="M39" i="4"/>
  <c r="G35" i="1"/>
  <c r="N36" i="8"/>
  <c r="N39" i="25"/>
  <c r="H36" i="12"/>
  <c r="G41" i="3"/>
  <c r="H37" i="8"/>
  <c r="M41" i="12"/>
  <c r="H36" i="17"/>
  <c r="N36" i="25"/>
  <c r="N39" i="13"/>
  <c r="M39" i="7"/>
  <c r="N36" i="4"/>
  <c r="H35" i="17"/>
  <c r="N41" i="8"/>
  <c r="G36" i="9"/>
  <c r="M35" i="25"/>
  <c r="H40" i="3"/>
  <c r="H35" i="11"/>
  <c r="M40" i="17"/>
  <c r="N39" i="17"/>
  <c r="H41" i="14"/>
  <c r="V50" i="22" s="1"/>
  <c r="G41" i="9"/>
  <c r="H41" i="9"/>
  <c r="N40" i="1"/>
  <c r="H36" i="5"/>
  <c r="N36" i="1"/>
  <c r="G39" i="25"/>
  <c r="H39" i="13"/>
  <c r="N37" i="5"/>
  <c r="M37" i="17"/>
  <c r="U82" i="22" s="1"/>
  <c r="G35" i="13"/>
  <c r="N40" i="5"/>
  <c r="H36" i="15"/>
  <c r="N41" i="11"/>
  <c r="G40" i="19"/>
  <c r="M35" i="19"/>
  <c r="H36" i="8"/>
  <c r="M35" i="15"/>
  <c r="H37" i="4"/>
  <c r="M39" i="13"/>
  <c r="N39" i="4"/>
  <c r="N40" i="8"/>
  <c r="N35" i="9"/>
  <c r="N41" i="15"/>
  <c r="V87" i="22" s="1"/>
  <c r="G39" i="14"/>
  <c r="N36" i="13"/>
  <c r="M39" i="15"/>
  <c r="M35" i="12"/>
  <c r="H37" i="3"/>
  <c r="M40" i="9"/>
  <c r="H36" i="19"/>
  <c r="H36" i="9"/>
  <c r="M41" i="19"/>
  <c r="V94" i="22" s="1"/>
  <c r="Y94" i="22" s="1"/>
  <c r="N39" i="19"/>
  <c r="G36" i="15"/>
  <c r="G40" i="11"/>
  <c r="N37" i="17"/>
  <c r="U76" i="22" s="1"/>
  <c r="X76" i="22" s="1"/>
  <c r="H35" i="12"/>
  <c r="H39" i="9"/>
  <c r="H41" i="7"/>
  <c r="N37" i="19"/>
  <c r="U88" i="22" s="1"/>
  <c r="M36" i="13"/>
  <c r="H37" i="7"/>
  <c r="M37" i="12"/>
  <c r="M35" i="7"/>
  <c r="N40" i="7"/>
  <c r="N39" i="9"/>
  <c r="H40" i="17"/>
  <c r="H36" i="1"/>
  <c r="G36" i="11"/>
  <c r="G36" i="13"/>
  <c r="G41" i="15"/>
  <c r="V68" i="22" s="1"/>
  <c r="Y68" i="22" s="1"/>
  <c r="N37" i="12"/>
  <c r="U74" i="22" s="1"/>
  <c r="M36" i="14"/>
  <c r="H39" i="5"/>
  <c r="N39" i="7"/>
  <c r="H39" i="11"/>
  <c r="G39" i="9"/>
  <c r="G36" i="7"/>
  <c r="M35" i="4"/>
  <c r="N41" i="13"/>
  <c r="V86" i="22" s="1"/>
  <c r="Y86" i="22" s="1"/>
  <c r="M40" i="13"/>
  <c r="G40" i="13"/>
  <c r="N37" i="3"/>
  <c r="N39" i="3"/>
  <c r="M36" i="8"/>
  <c r="M41" i="17"/>
  <c r="V82" i="22" s="1"/>
  <c r="Y82" i="22" s="1"/>
  <c r="G37" i="19"/>
  <c r="U69" i="22" s="1"/>
  <c r="X69" i="22" s="1"/>
  <c r="H35" i="1"/>
  <c r="G39" i="12"/>
  <c r="G35" i="11"/>
  <c r="G37" i="1"/>
  <c r="G36" i="25"/>
  <c r="G37" i="7"/>
  <c r="H40" i="7"/>
  <c r="G41" i="17"/>
  <c r="V57" i="22" s="1"/>
  <c r="Y57" i="22" s="1"/>
  <c r="M40" i="14"/>
  <c r="G37" i="14"/>
  <c r="U56" i="22" s="1"/>
  <c r="X56" i="22" s="1"/>
  <c r="H36" i="13"/>
  <c r="M41" i="14"/>
  <c r="V81" i="22" s="1"/>
  <c r="Y81" i="22" s="1"/>
  <c r="M41" i="5"/>
  <c r="H37" i="15"/>
  <c r="U62" i="22" s="1"/>
  <c r="X62" i="22" s="1"/>
  <c r="H39" i="3"/>
  <c r="N37" i="9"/>
  <c r="M36" i="9"/>
  <c r="N35" i="13"/>
  <c r="N35" i="15"/>
  <c r="G35" i="3"/>
  <c r="G37" i="25"/>
  <c r="M39" i="17"/>
  <c r="G35" i="15"/>
  <c r="M41" i="8"/>
  <c r="N37" i="8"/>
  <c r="N40" i="3"/>
  <c r="M36" i="25"/>
  <c r="M40" i="25"/>
  <c r="M37" i="15"/>
  <c r="U93" i="22" s="1"/>
  <c r="X93" i="22" s="1"/>
  <c r="G37" i="4"/>
  <c r="H36" i="3"/>
  <c r="G36" i="8"/>
  <c r="H35" i="5"/>
  <c r="N35" i="3"/>
  <c r="G39" i="15"/>
  <c r="H41" i="3"/>
  <c r="H40" i="8"/>
  <c r="M35" i="14"/>
  <c r="G39" i="13"/>
  <c r="M36" i="4"/>
  <c r="N39" i="8"/>
  <c r="G40" i="25"/>
  <c r="M41" i="25"/>
  <c r="H40" i="11"/>
  <c r="G35" i="17"/>
  <c r="M40" i="12"/>
  <c r="M41" i="15"/>
  <c r="V93" i="22" s="1"/>
  <c r="Y93" i="22" s="1"/>
  <c r="H36" i="7"/>
  <c r="N37" i="13"/>
  <c r="U86" i="22" s="1"/>
  <c r="X86" i="22" s="1"/>
  <c r="M39" i="8"/>
  <c r="G39" i="8"/>
  <c r="N35" i="17"/>
  <c r="H40" i="5"/>
  <c r="G41" i="5"/>
  <c r="G35" i="5"/>
  <c r="G41" i="7"/>
  <c r="H37" i="14"/>
  <c r="U50" i="22" s="1"/>
  <c r="X50" i="22" s="1"/>
  <c r="N35" i="8"/>
  <c r="N41" i="14"/>
  <c r="V75" i="22" s="1"/>
  <c r="Y75" i="22" s="1"/>
  <c r="H36" i="14"/>
  <c r="M35" i="3"/>
  <c r="H40" i="12"/>
  <c r="G41" i="25"/>
  <c r="H39" i="25"/>
  <c r="H35" i="14"/>
  <c r="G41" i="19"/>
  <c r="V69" i="22" s="1"/>
  <c r="M36" i="12"/>
  <c r="N36" i="14"/>
  <c r="G40" i="7"/>
  <c r="G35" i="9"/>
  <c r="G37" i="9"/>
  <c r="X63" i="22"/>
  <c r="K63" i="22"/>
  <c r="L63" i="22"/>
  <c r="N36" i="5"/>
  <c r="Y69" i="22"/>
  <c r="L55" i="22"/>
  <c r="K55" i="22"/>
  <c r="Y80" i="22"/>
  <c r="X80" i="22"/>
  <c r="N41" i="17"/>
  <c r="V76" i="22" s="1"/>
  <c r="Y76" i="22" s="1"/>
  <c r="M37" i="4"/>
  <c r="G36" i="5"/>
  <c r="G36" i="19"/>
  <c r="G39" i="4"/>
  <c r="M37" i="8"/>
  <c r="G41" i="8"/>
  <c r="H39" i="17"/>
  <c r="Y60" i="22"/>
  <c r="X60" i="22"/>
  <c r="L62" i="22"/>
  <c r="K62" i="22"/>
  <c r="Y61" i="22"/>
  <c r="X61" i="22"/>
  <c r="M41" i="11"/>
  <c r="M41" i="13"/>
  <c r="V92" i="22" s="1"/>
  <c r="Y92" i="22" s="1"/>
  <c r="N37" i="15"/>
  <c r="U87" i="22" s="1"/>
  <c r="X87" i="22" s="1"/>
  <c r="G37" i="12"/>
  <c r="N39" i="5"/>
  <c r="M39" i="19"/>
  <c r="G41" i="1"/>
  <c r="M37" i="7"/>
  <c r="H39" i="19"/>
  <c r="M40" i="8"/>
  <c r="N36" i="3"/>
  <c r="Y48" i="22"/>
  <c r="X48" i="22"/>
  <c r="L51" i="22"/>
  <c r="K51" i="22"/>
  <c r="L49" i="22"/>
  <c r="K49" i="22"/>
  <c r="L91" i="22"/>
  <c r="K91" i="22"/>
  <c r="X92" i="22"/>
  <c r="L79" i="22"/>
  <c r="K79" i="22"/>
  <c r="H41" i="19"/>
  <c r="V63" i="22" s="1"/>
  <c r="Y63" i="22" s="1"/>
  <c r="M36" i="11"/>
  <c r="M40" i="7"/>
  <c r="Y79" i="22"/>
  <c r="X79" i="22"/>
  <c r="L92" i="22"/>
  <c r="K92" i="22"/>
  <c r="Y74" i="22"/>
  <c r="X74" i="22"/>
  <c r="Y73" i="22"/>
  <c r="X73" i="22"/>
  <c r="L69" i="22"/>
  <c r="K69" i="22"/>
  <c r="N36" i="12"/>
  <c r="H39" i="4"/>
  <c r="G40" i="3"/>
  <c r="M40" i="11"/>
  <c r="N39" i="15"/>
  <c r="M35" i="5"/>
  <c r="M36" i="7"/>
  <c r="Y66" i="22"/>
  <c r="X66" i="22"/>
  <c r="H41" i="17"/>
  <c r="V51" i="22" s="1"/>
  <c r="Y51" i="22" s="1"/>
  <c r="L75" i="22"/>
  <c r="K75" i="22"/>
  <c r="H41" i="15"/>
  <c r="V62" i="22" s="1"/>
  <c r="Y62" i="22" s="1"/>
  <c r="G36" i="17"/>
  <c r="G40" i="17"/>
  <c r="K85" i="22"/>
  <c r="L85" i="22"/>
  <c r="Y49" i="22"/>
  <c r="X49" i="22"/>
  <c r="X82" i="22"/>
  <c r="N37" i="11"/>
  <c r="L82" i="22"/>
  <c r="K82" i="22"/>
  <c r="N41" i="5"/>
  <c r="G40" i="9"/>
  <c r="N35" i="12"/>
  <c r="M39" i="5"/>
  <c r="H40" i="13"/>
  <c r="N36" i="7"/>
  <c r="N35" i="7"/>
  <c r="G37" i="17"/>
  <c r="U57" i="22" s="1"/>
  <c r="X57" i="22" s="1"/>
  <c r="X51" i="22"/>
  <c r="Y54" i="22"/>
  <c r="X54" i="22"/>
  <c r="H39" i="12"/>
  <c r="G35" i="7"/>
  <c r="N41" i="7"/>
  <c r="M35" i="13"/>
  <c r="H41" i="11"/>
  <c r="Y55" i="22"/>
  <c r="X55" i="22"/>
  <c r="Y50" i="22"/>
  <c r="K76" i="22"/>
  <c r="L76" i="22"/>
  <c r="L74" i="22"/>
  <c r="K74" i="22"/>
  <c r="L87" i="22"/>
  <c r="K87" i="22"/>
  <c r="Y85" i="22"/>
  <c r="X85" i="22"/>
  <c r="L81" i="22"/>
  <c r="K81" i="22"/>
  <c r="M37" i="14"/>
  <c r="U81" i="22" s="1"/>
  <c r="X81" i="22" s="1"/>
  <c r="X67" i="22"/>
  <c r="K73" i="22"/>
  <c r="L73" i="22"/>
  <c r="X68" i="22"/>
  <c r="K60" i="22"/>
  <c r="L60" i="22"/>
  <c r="N36" i="19"/>
  <c r="K54" i="22"/>
  <c r="L54" i="22"/>
  <c r="M39" i="25"/>
  <c r="N40" i="12"/>
  <c r="G37" i="3"/>
  <c r="H39" i="8"/>
  <c r="M40" i="5"/>
  <c r="N40" i="9"/>
  <c r="N37" i="14"/>
  <c r="U75" i="22" s="1"/>
  <c r="X75" i="22" s="1"/>
  <c r="N36" i="11"/>
  <c r="H39" i="7"/>
  <c r="N36" i="17"/>
  <c r="M36" i="5"/>
  <c r="G39" i="5"/>
  <c r="M41" i="3"/>
  <c r="M35" i="11"/>
  <c r="N36" i="9"/>
  <c r="L66" i="22"/>
  <c r="K66" i="22"/>
  <c r="K88" i="22"/>
  <c r="L88" i="22"/>
  <c r="L86" i="22"/>
  <c r="K86" i="22"/>
  <c r="M41" i="1"/>
  <c r="H37" i="9"/>
  <c r="L56" i="22"/>
  <c r="K56" i="22"/>
  <c r="L67" i="22"/>
  <c r="K67" i="22"/>
  <c r="N35" i="4"/>
  <c r="M36" i="17"/>
  <c r="N40" i="17"/>
  <c r="H39" i="14"/>
  <c r="N35" i="5"/>
  <c r="M37" i="3"/>
  <c r="L50" i="22"/>
  <c r="K50" i="22"/>
  <c r="X94" i="22"/>
  <c r="Y87" i="22"/>
  <c r="N40" i="14"/>
  <c r="M40" i="3"/>
  <c r="X88" i="22"/>
  <c r="L48" i="22"/>
  <c r="K48" i="22"/>
  <c r="Y56" i="22"/>
  <c r="H35" i="13"/>
  <c r="M35" i="9"/>
  <c r="M36" i="1"/>
  <c r="N41" i="19"/>
  <c r="V88" i="22" s="1"/>
  <c r="Y88" i="22" s="1"/>
  <c r="H41" i="5"/>
  <c r="M40" i="15"/>
  <c r="N36" i="15"/>
  <c r="G41" i="13"/>
  <c r="V67" i="22" s="1"/>
  <c r="Y67" i="22" s="1"/>
  <c r="M41" i="9"/>
  <c r="H40" i="4"/>
  <c r="H37" i="25"/>
  <c r="N41" i="25"/>
  <c r="H41" i="25"/>
  <c r="H36" i="25"/>
  <c r="H35" i="25"/>
  <c r="N37" i="25"/>
  <c r="M37" i="25"/>
  <c r="G35" i="25"/>
</calcChain>
</file>

<file path=xl/sharedStrings.xml><?xml version="1.0" encoding="utf-8"?>
<sst xmlns="http://schemas.openxmlformats.org/spreadsheetml/2006/main" count="1238" uniqueCount="99">
  <si>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</si>
  <si>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</si>
  <si>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</si>
  <si>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</si>
  <si>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</si>
  <si>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</si>
  <si>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</si>
  <si>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</si>
  <si>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</si>
  <si>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</si>
  <si>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</si>
  <si>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</si>
  <si>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</si>
  <si>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</si>
  <si>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</si>
  <si>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</si>
  <si>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</si>
  <si>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</si>
  <si>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</si>
  <si>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</si>
  <si>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</si>
  <si>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</si>
  <si>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</si>
  <si>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</si>
  <si>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</si>
  <si>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</si>
  <si>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</si>
  <si>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</si>
  <si>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</si>
  <si>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</si>
  <si>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</si>
  <si>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</si>
  <si>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</si>
  <si>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</si>
  <si>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</si>
  <si>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</si>
  <si>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</si>
  <si>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</si>
  <si>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</si>
  <si>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</si>
  <si>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</si>
  <si>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</si>
  <si>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</si>
  <si>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</si>
  <si>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</si>
  <si>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</si>
  <si>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</si>
  <si>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</si>
  <si>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</si>
  <si>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</si>
  <si>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</si>
  <si>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</si>
  <si>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</si>
  <si>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</si>
  <si>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</si>
  <si>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</si>
  <si>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</si>
  <si>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</si>
  <si>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</si>
  <si>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</si>
  <si>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</si>
  <si>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</si>
  <si>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</si>
  <si>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</si>
  <si>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</si>
  <si>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</si>
  <si>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</si>
  <si>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</si>
  <si>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</si>
  <si>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</si>
  <si>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</si>
  <si>
    <t>Expected Spring Rate</t>
  </si>
  <si>
    <t>Expected Damping</t>
  </si>
  <si>
    <t>Experimental Spring Rate</t>
  </si>
  <si>
    <t>Experimental Damping</t>
  </si>
  <si>
    <t>First Order Modelling</t>
  </si>
  <si>
    <t>Conservation of Energy</t>
  </si>
  <si>
    <t>trial 1</t>
  </si>
  <si>
    <t>trial 2</t>
  </si>
  <si>
    <t>trial 3</t>
  </si>
  <si>
    <t>trial 4</t>
  </si>
  <si>
    <t>k
(Nm/rad)</t>
  </si>
  <si>
    <t>b
(Nms/rad)</t>
  </si>
  <si>
    <t>Conservation of Energy Modelling - 2L</t>
  </si>
  <si>
    <t>Applied Torque (Nm)</t>
  </si>
  <si>
    <t>Conservation of Energy Modelling - 2L2LT4ST37T</t>
  </si>
  <si>
    <t>Conservation of Energy Modelling - 2L2LT4ST100I</t>
  </si>
  <si>
    <t>Conservation of Energy Modelling - 2L3LT4ST37T</t>
  </si>
  <si>
    <t>Conservation of Energy Modelling - 2L3LT4ST100I</t>
  </si>
  <si>
    <t>Conservation of Energy Modelling - 2L4ST4LT37T</t>
  </si>
  <si>
    <t>Conservation of Energy Modelling - 2L4LT4ST100I</t>
  </si>
  <si>
    <t>Conservation of Energy Modelling - 2L5LT2ST37T</t>
  </si>
  <si>
    <t>Conservation of Energy Modelling - 2L5LT2ST100I</t>
  </si>
  <si>
    <t>Conservation of Energy Modelling - 2L5LT4ST37T</t>
  </si>
  <si>
    <t>Conservation of Energy Modelling - 2L5LT4ST100I</t>
  </si>
  <si>
    <t>Conservation of Energy Modelling - 2L5LT8ST37T</t>
  </si>
  <si>
    <t>Conservation of Energy Modelling - 2L5LT8ST100I</t>
  </si>
  <si>
    <t>Conservation of Energy Modelling - 2L5LT12ST37T</t>
  </si>
  <si>
    <t>Conservation of Energy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</si>
</sst>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9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164" fontId="6" fillId="0" borderId="5" xfId="0" applyNumberFormat="1" applyFont="1" applyBorder="1"/>
    <xf numFmtId="164" fontId="7" fillId="0" borderId="5" xfId="0" applyNumberFormat="1" applyFont="1" applyBorder="1"/>
    <xf numFmtId="0" fontId="6" fillId="0" borderId="14" xfId="0" applyFont="1" applyBorder="1"/>
    <xf numFmtId="0" fontId="6" fillId="0" borderId="14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0" fillId="0" borderId="5" xfId="0" applyNumberFormat="1" applyBorder="1" applyAlignment="1">
      <alignment horizontal="right" vertical="center"/>
    </xf>
    <xf numFmtId="0" fontId="8" fillId="0" borderId="5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6" fillId="0" borderId="5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A-497D-98E0-510D32E3FD35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A-497D-98E0-510D32E3FD35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A-497D-98E0-510D32E3FD35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A-497D-98E0-510D32E3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1.575E-3</c:v>
                  </c:pt>
                  <c:pt idx="1">
                    <c:v>3.7399999999999961E-2</c:v>
                  </c:pt>
                  <c:pt idx="2">
                    <c:v>2.9575000000000018E-2</c:v>
                  </c:pt>
                  <c:pt idx="3">
                    <c:v>4.2775000000000007E-2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3.5250000000000073E-3</c:v>
                  </c:pt>
                  <c:pt idx="1">
                    <c:v>2.3700000000000027E-2</c:v>
                  </c:pt>
                  <c:pt idx="2">
                    <c:v>5.4875000000000007E-2</c:v>
                  </c:pt>
                  <c:pt idx="3">
                    <c:v>0.22487500000000016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8.7500000000000078E-4</c:v>
                  </c:pt>
                  <c:pt idx="1">
                    <c:v>1.0000000000000009E-2</c:v>
                  </c:pt>
                  <c:pt idx="2">
                    <c:v>2.5999999999999912E-3</c:v>
                  </c:pt>
                  <c:pt idx="3">
                    <c:v>7.9424999999999968E-2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6.7249999999999949E-3</c:v>
                  </c:pt>
                  <c:pt idx="1">
                    <c:v>4.2150000000000021E-2</c:v>
                  </c:pt>
                  <c:pt idx="2">
                    <c:v>7.4149999999999994E-2</c:v>
                  </c:pt>
                  <c:pt idx="3">
                    <c:v>0.13287500000000008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4.0499999999999842E-3</c:v>
                  </c:pt>
                  <c:pt idx="1">
                    <c:v>1.2574999999999975E-2</c:v>
                  </c:pt>
                  <c:pt idx="2">
                    <c:v>5.952500000000005E-2</c:v>
                  </c:pt>
                  <c:pt idx="3">
                    <c:v>0.10354999999999981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5.400000000000002E-3</c:v>
                  </c:pt>
                  <c:pt idx="1">
                    <c:v>1.4675000000000021E-2</c:v>
                  </c:pt>
                  <c:pt idx="2">
                    <c:v>5.2925E-2</c:v>
                  </c:pt>
                  <c:pt idx="3">
                    <c:v>0.18980000000000008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8.4999999999999798E-3</c:v>
                  </c:pt>
                  <c:pt idx="2">
                    <c:v>1.6625000000000001E-2</c:v>
                  </c:pt>
                  <c:pt idx="3">
                    <c:v>9.9999999999988987E-5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7.8000000000000014E-3</c:v>
                  </c:pt>
                  <c:pt idx="1">
                    <c:v>2.7350000000000013E-2</c:v>
                  </c:pt>
                  <c:pt idx="2">
                    <c:v>0.117475</c:v>
                  </c:pt>
                  <c:pt idx="3">
                    <c:v>0.20930000000000004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0.10559999999999997</c:v>
                  </c:pt>
                  <c:pt idx="1">
                    <c:v>4.2775000000000007E-2</c:v>
                  </c:pt>
                  <c:pt idx="2">
                    <c:v>3.1525000000000025E-2</c:v>
                  </c:pt>
                  <c:pt idx="3">
                    <c:v>0.39132500000000014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3.9399999999999991E-2</c:v>
                  </c:pt>
                  <c:pt idx="1">
                    <c:v>0.22487500000000016</c:v>
                  </c:pt>
                  <c:pt idx="2">
                    <c:v>0.21012500000000012</c:v>
                  </c:pt>
                  <c:pt idx="3">
                    <c:v>0.42912499999999998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5.8149999999999979E-2</c:v>
                  </c:pt>
                  <c:pt idx="1">
                    <c:v>7.9424999999999968E-2</c:v>
                  </c:pt>
                  <c:pt idx="2">
                    <c:v>2.8550000000000075E-2</c:v>
                  </c:pt>
                  <c:pt idx="3">
                    <c:v>0.11832499999999957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0.10930000000000001</c:v>
                  </c:pt>
                  <c:pt idx="1">
                    <c:v>0.13287500000000008</c:v>
                  </c:pt>
                  <c:pt idx="2">
                    <c:v>0.25354999999999994</c:v>
                  </c:pt>
                  <c:pt idx="3">
                    <c:v>0.59017499999999989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0.12472500000000003</c:v>
                  </c:pt>
                  <c:pt idx="1">
                    <c:v>0.10354999999999981</c:v>
                  </c:pt>
                  <c:pt idx="2">
                    <c:v>0.32309999999999972</c:v>
                  </c:pt>
                  <c:pt idx="3">
                    <c:v>1.2600000000000833E-2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0.102275</c:v>
                  </c:pt>
                  <c:pt idx="1">
                    <c:v>0.18980000000000008</c:v>
                  </c:pt>
                  <c:pt idx="2">
                    <c:v>0.22140000000000049</c:v>
                  </c:pt>
                  <c:pt idx="3">
                    <c:v>0.95405000000000051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2.6525000000000076E-2</c:v>
                  </c:pt>
                  <c:pt idx="1">
                    <c:v>9.9999999999988987E-5</c:v>
                  </c:pt>
                  <c:pt idx="2">
                    <c:v>9.4800000000000217E-2</c:v>
                  </c:pt>
                  <c:pt idx="3">
                    <c:v>0.68817500000000109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0.17177500000000007</c:v>
                  </c:pt>
                  <c:pt idx="1">
                    <c:v>0.20930000000000004</c:v>
                  </c:pt>
                  <c:pt idx="2">
                    <c:v>0.49989999999999979</c:v>
                  </c:pt>
                  <c:pt idx="3">
                    <c:v>1.3179750000000006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1.1750000000000024E-3</c:v>
                  </c:pt>
                  <c:pt idx="1">
                    <c:v>3.375000000000003E-3</c:v>
                  </c:pt>
                  <c:pt idx="2">
                    <c:v>6.1500000000000443E-3</c:v>
                  </c:pt>
                  <c:pt idx="3">
                    <c:v>2.2749999999999937E-2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7.2499999999999648E-4</c:v>
                  </c:pt>
                  <c:pt idx="1">
                    <c:v>6.4749999999999946E-3</c:v>
                  </c:pt>
                  <c:pt idx="2">
                    <c:v>1.2399999999999967E-2</c:v>
                  </c:pt>
                  <c:pt idx="3">
                    <c:v>3.180000000000005E-2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2.0999999999999977E-3</c:v>
                  </c:pt>
                  <c:pt idx="1">
                    <c:v>2.5425000000000003E-2</c:v>
                  </c:pt>
                  <c:pt idx="2">
                    <c:v>1.3699999999999962E-2</c:v>
                  </c:pt>
                  <c:pt idx="3">
                    <c:v>4.1449999999999987E-2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2.1499999999999991E-3</c:v>
                  </c:pt>
                  <c:pt idx="1">
                    <c:v>1.0925000000000004E-2</c:v>
                  </c:pt>
                  <c:pt idx="2">
                    <c:v>8.1500000000000183E-3</c:v>
                  </c:pt>
                  <c:pt idx="3">
                    <c:v>2.8950000000000031E-2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6.2500000000000056E-4</c:v>
                  </c:pt>
                  <c:pt idx="1">
                    <c:v>3.5000000000000031E-3</c:v>
                  </c:pt>
                  <c:pt idx="2">
                    <c:v>1.0949999999999988E-2</c:v>
                  </c:pt>
                  <c:pt idx="3">
                    <c:v>1.0275000000000034E-2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8.7499999999999384E-4</c:v>
                  </c:pt>
                  <c:pt idx="1">
                    <c:v>3.4500000000000086E-3</c:v>
                  </c:pt>
                  <c:pt idx="2">
                    <c:v>9.7500000000000087E-3</c:v>
                  </c:pt>
                  <c:pt idx="3">
                    <c:v>5.2250000000000352E-3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4.0749999999999953E-3</c:v>
                  </c:pt>
                  <c:pt idx="1">
                    <c:v>1.6375000000000001E-2</c:v>
                  </c:pt>
                  <c:pt idx="2">
                    <c:v>1.4875000000000027E-2</c:v>
                  </c:pt>
                  <c:pt idx="3">
                    <c:v>0.12234999999999985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1.4750000000000041E-3</c:v>
                  </c:pt>
                  <c:pt idx="1">
                    <c:v>4.1250000000000175E-3</c:v>
                  </c:pt>
                  <c:pt idx="2">
                    <c:v>4.4249999999999567E-3</c:v>
                  </c:pt>
                  <c:pt idx="3">
                    <c:v>5.4300000000000015E-2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0.10559999999999997</c:v>
                  </c:pt>
                  <c:pt idx="1">
                    <c:v>4.2775000000000007E-2</c:v>
                  </c:pt>
                  <c:pt idx="2">
                    <c:v>3.1525000000000025E-2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3.9399999999999991E-2</c:v>
                  </c:pt>
                  <c:pt idx="1">
                    <c:v>0.22487500000000016</c:v>
                  </c:pt>
                  <c:pt idx="2">
                    <c:v>0.21012500000000012</c:v>
                  </c:pt>
                  <c:pt idx="3">
                    <c:v>0.42912499999999998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5.8149999999999979E-2</c:v>
                  </c:pt>
                  <c:pt idx="1">
                    <c:v>7.9424999999999968E-2</c:v>
                  </c:pt>
                  <c:pt idx="2">
                    <c:v>2.8550000000000075E-2</c:v>
                  </c:pt>
                  <c:pt idx="3">
                    <c:v>0.11832499999999957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0.10930000000000001</c:v>
                  </c:pt>
                  <c:pt idx="1">
                    <c:v>0.13287500000000008</c:v>
                  </c:pt>
                  <c:pt idx="2">
                    <c:v>0.25354999999999994</c:v>
                  </c:pt>
                  <c:pt idx="3">
                    <c:v>0.59017499999999989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2.7075000000000016E-2</c:v>
                  </c:pt>
                  <c:pt idx="1">
                    <c:v>1.0275000000000034E-2</c:v>
                  </c:pt>
                  <c:pt idx="2">
                    <c:v>5.6400000000000228E-2</c:v>
                  </c:pt>
                  <c:pt idx="3">
                    <c:v>3.5574999999999912E-2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3.2774999999999999E-2</c:v>
                  </c:pt>
                  <c:pt idx="1">
                    <c:v>5.2250000000000352E-3</c:v>
                  </c:pt>
                  <c:pt idx="2">
                    <c:v>3.6949999999999816E-2</c:v>
                  </c:pt>
                  <c:pt idx="3">
                    <c:v>2.3474999999999913E-2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1.3200000000000045E-2</c:v>
                  </c:pt>
                  <c:pt idx="1">
                    <c:v>0.12234999999999985</c:v>
                  </c:pt>
                  <c:pt idx="2">
                    <c:v>0.22114999999999974</c:v>
                  </c:pt>
                  <c:pt idx="3">
                    <c:v>4.6275000000000066E-2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6.7999999999999727E-3</c:v>
                  </c:pt>
                  <c:pt idx="1">
                    <c:v>5.4300000000000015E-2</c:v>
                  </c:pt>
                  <c:pt idx="2">
                    <c:v>9.4899999999999984E-2</c:v>
                  </c:pt>
                  <c:pt idx="3">
                    <c:v>1.1749999999999261E-3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Spring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4-4E58-8CA9-6666A3C3152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4-4E58-8CA9-6666A3C31524}"/>
            </c:ext>
          </c:extLst>
        </c:ser>
        <c:ser>
          <c:idx val="4"/>
          <c:order val="2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4-4E58-8CA9-6666A3C31524}"/>
            </c:ext>
          </c:extLst>
        </c:ser>
        <c:ser>
          <c:idx val="5"/>
          <c:order val="3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54-4E58-8CA9-6666A3C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E4C-9658-964B4FC758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E4C-9658-964B4FC7580E}"/>
            </c:ext>
          </c:extLst>
        </c:ser>
        <c:ser>
          <c:idx val="4"/>
          <c:order val="2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7-4E4C-9658-964B4FC7580E}"/>
            </c:ext>
          </c:extLst>
        </c:ser>
        <c:ser>
          <c:idx val="5"/>
          <c:order val="3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7-4E4C-9658-964B4FC7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7-46D8-8594-19F25902C473}"/>
            </c:ext>
          </c:extLst>
        </c:ser>
        <c:ser>
          <c:idx val="0"/>
          <c:order val="1"/>
          <c:tx>
            <c:v>Counter-Clockwise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6D8-8594-19F25902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Rate (Nm/rad)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D8C-AE35-636447FDC196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D8C-AE35-636447F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('2L3LT4ST100I'!$I$5,'2L3LT4ST100I'!$I$9,'2L3LT4ST100I'!$I$13)</c:f>
              <c:numCache>
                <c:formatCode>0.0000</c:formatCode>
                <c:ptCount val="3"/>
                <c:pt idx="0">
                  <c:v>0.24959999999999999</c:v>
                </c:pt>
                <c:pt idx="1">
                  <c:v>0.26469999999999999</c:v>
                </c:pt>
                <c:pt idx="2">
                  <c:v>0.1988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922-AB64-050A27EBAAC3}"/>
            </c:ext>
          </c:extLst>
        </c:ser>
        <c:ser>
          <c:idx val="9"/>
          <c:order val="9"/>
          <c:tx>
            <c:v>k 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('2L3LT4ST100I'!$I$7,'2L3LT4ST100I'!$I$11,'2L3LT4ST100I'!$I$15)</c:f>
              <c:numCache>
                <c:formatCode>0.0000</c:formatCode>
                <c:ptCount val="3"/>
                <c:pt idx="0">
                  <c:v>0.30509999999999998</c:v>
                </c:pt>
                <c:pt idx="1">
                  <c:v>0.29339999999999999</c:v>
                </c:pt>
                <c:pt idx="2">
                  <c:v>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922-AB64-050A27E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'2L4.5LT6ST100I'!$C$22:$C$33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0.74609999999999999</c:v>
                </c:pt>
                <c:pt idx="9">
                  <c:v>1.0036</c:v>
                </c:pt>
                <c:pt idx="10">
                  <c:v>1.0750999999999999</c:v>
                </c:pt>
                <c:pt idx="11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4635-A82A-49027FEE410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'2L4.5LT6ST100I'!$D$22:$D$33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1.0145999999999999</c:v>
                </c:pt>
                <c:pt idx="9">
                  <c:v>1.2297</c:v>
                </c:pt>
                <c:pt idx="10">
                  <c:v>1.2994000000000001</c:v>
                </c:pt>
                <c:pt idx="11">
                  <c:v>1.2270000000000001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4-4635-A82A-49027FEE410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'2L4.5LT6ST100I'!$E$22:$E$33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4-4635-A82A-49027FEE410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'2L4.5LT6ST100I'!$F$22:$F$33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4-4635-A82A-49027FEE4100}"/>
            </c:ext>
          </c:extLst>
        </c:ser>
        <c:ser>
          <c:idx val="4"/>
          <c:order val="4"/>
          <c:tx>
            <c:strRef>
              <c:f>'2L4.5LT6ST100I'!$C$21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('2L4.5LT6ST100I'!$H$5,'2L4.5LT6ST100I'!$H$9,'2L4.5LT6ST100I'!$H$13)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4-4635-A82A-49027FEE4100}"/>
            </c:ext>
          </c:extLst>
        </c:ser>
        <c:ser>
          <c:idx val="5"/>
          <c:order val="5"/>
          <c:tx>
            <c:strRef>
              <c:f>'2L4.5LT6ST100I'!$D$21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('2L4.5LT6ST100I'!$H$7,'2L4.5LT6ST100I'!$H$11,'2L4.5LT6ST100I'!$H$15)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1.1926750000000002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4-4635-A82A-49027FEE4100}"/>
            </c:ext>
          </c:extLst>
        </c:ser>
        <c:ser>
          <c:idx val="6"/>
          <c:order val="6"/>
          <c:tx>
            <c:strRef>
              <c:f>'2L4.5LT6ST100I'!$E$21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('2L4.5LT6ST100I'!$H$6,'2L4.5LT6ST100I'!$H$10,'2L4.5LT6ST100I'!$H$14)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84-4635-A82A-49027FEE4100}"/>
            </c:ext>
          </c:extLst>
        </c:ser>
        <c:ser>
          <c:idx val="7"/>
          <c:order val="7"/>
          <c:tx>
            <c:strRef>
              <c:f>'2L4.5LT6ST100I'!$F$21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('2L4.5LT6ST100I'!$H$8,'2L4.5LT6ST100I'!$H$12,'2L4.5LT6ST100I'!$H$16)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84-4635-A82A-49027FEE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'2L4.5LT6ST100I'!$I$22:$I$33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0.49469999999999997</c:v>
                </c:pt>
                <c:pt idx="9">
                  <c:v>0.48870000000000002</c:v>
                </c:pt>
                <c:pt idx="10">
                  <c:v>0.82889999999999997</c:v>
                </c:pt>
                <c:pt idx="11">
                  <c:v>0.80410000000000004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9E9-AD84-2AA744A315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'2L4.5LT6ST100I'!$J$22:$J$33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0.74829999999999997</c:v>
                </c:pt>
                <c:pt idx="9">
                  <c:v>0.97030000000000005</c:v>
                </c:pt>
                <c:pt idx="10">
                  <c:v>0.94940000000000002</c:v>
                </c:pt>
                <c:pt idx="1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B-49E9-AD84-2AA744A315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'2L4.5LT6ST100I'!$K$22:$K$33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49E9-AD84-2AA744A315B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'2L4.5LT6ST100I'!$L$22:$L$33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49E9-AD84-2AA744A315B4}"/>
            </c:ext>
          </c:extLst>
        </c:ser>
        <c:ser>
          <c:idx val="4"/>
          <c:order val="4"/>
          <c:tx>
            <c:strRef>
              <c:f>'2L4.5LT6ST100I'!$I$21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('2L4.5LT6ST100I'!$O$5,'2L4.5LT6ST100I'!$O$9,'2L4.5LT6ST100I'!$O$13)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0.65410000000000001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49E9-AD84-2AA744A315B4}"/>
            </c:ext>
          </c:extLst>
        </c:ser>
        <c:ser>
          <c:idx val="5"/>
          <c:order val="5"/>
          <c:tx>
            <c:strRef>
              <c:f>'2L4.5LT6ST100I'!$J$21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('2L4.5LT6ST100I'!$O$7,'2L4.5LT6ST100I'!$O$11,'2L4.5LT6ST100I'!$O$15)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0.84325000000000006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49E9-AD84-2AA744A315B4}"/>
            </c:ext>
          </c:extLst>
        </c:ser>
        <c:ser>
          <c:idx val="6"/>
          <c:order val="6"/>
          <c:tx>
            <c:strRef>
              <c:f>'2L4.5LT6ST100I'!$K$21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('2L4.5LT6ST100I'!$O$6,'2L4.5LT6ST100I'!$O$10,'2L4.5LT6ST100I'!$O$14)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49E9-AD84-2AA744A315B4}"/>
            </c:ext>
          </c:extLst>
        </c:ser>
        <c:ser>
          <c:idx val="7"/>
          <c:order val="7"/>
          <c:tx>
            <c:strRef>
              <c:f>'2L4.5LT6ST100I'!$L$21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('2L4.5LT6ST100I'!$O$8,'2L4.5LT6ST100I'!$O$12,'2L4.5LT6ST100I'!$O$16)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49E9-AD84-2AA744A3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3-4853-B077-41C80AB1ABF5}"/>
              </c:ext>
            </c:extLst>
          </c:dPt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('2L5LT12ST100I'!$I$5,'2L5LT12ST100I'!$I$9,'2L5LT12ST100I'!$I$13)</c:f>
              <c:numCache>
                <c:formatCode>0.0000</c:formatCode>
                <c:ptCount val="3"/>
                <c:pt idx="0">
                  <c:v>13.4467</c:v>
                </c:pt>
                <c:pt idx="1">
                  <c:v>10.705299999999999</c:v>
                </c:pt>
                <c:pt idx="2">
                  <c:v>10.869300000000001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4853-B077-41C80AB1ABF5}"/>
            </c:ext>
          </c:extLst>
        </c:ser>
        <c:ser>
          <c:idx val="9"/>
          <c:order val="9"/>
          <c:tx>
            <c:v>k CW restest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('2L5LT12ST100I'!$I$7,'2L5LT12ST100I'!$I$11,'2L5LT12ST100I'!$I$15)</c:f>
              <c:numCache>
                <c:formatCode>0.0000</c:formatCode>
                <c:ptCount val="3"/>
                <c:pt idx="0">
                  <c:v>11.091699999999999</c:v>
                </c:pt>
                <c:pt idx="1">
                  <c:v>13.0189</c:v>
                </c:pt>
                <c:pt idx="2">
                  <c:v>11.974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3-4853-B077-41C80AB1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3.8073626963776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717695583521456"/>
                  <c:y val="-3.074542195193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-6.418722155407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 </a:t>
                </a:r>
                <a:r>
                  <a:rPr lang="en-US"/>
                  <a:t>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C08A-CE00-4CDB-9955-24C57917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E2969-7234-4BCA-8C42-D87023CE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560295</xdr:colOff>
      <xdr:row>78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5627D-2AB2-40E8-A3AD-B0A2BCE2A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FEF-519B-42DD-B9C6-81A2A277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39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77A10-C076-4C19-9595-DE251D48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DC137-39E0-46E6-96F1-C0C23768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40</xdr:col>
      <xdr:colOff>2655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3CDB6-EB98-4C24-91A1-DB8395178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sheetPr codeName="Sheet1"/>
  <dimension ref="A1:F30"/>
  <sheetViews>
    <sheetView topLeftCell="A37" zoomScale="85" zoomScaleNormal="85" workbookViewId="0">
      <selection activeCell="O28" sqref="O28"/>
    </sheetView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45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6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45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6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45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6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45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6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45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6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45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6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45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6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45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6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45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6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45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6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45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6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45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6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45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6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45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6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:A3"/>
    <mergeCell ref="A4:A5"/>
    <mergeCell ref="A6:A7"/>
    <mergeCell ref="A8:A9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E338-15E9-49E9-A998-BB8B7A2CF9EE}">
  <sheetPr codeName="Sheet19"/>
  <dimension ref="A1:AH60"/>
  <sheetViews>
    <sheetView topLeftCell="N1" zoomScale="85" zoomScaleNormal="85" workbookViewId="0">
      <selection activeCell="AG14" sqref="AG14"/>
    </sheetView>
  </sheetViews>
  <sheetFormatPr defaultRowHeight="15" x14ac:dyDescent="0.25"/>
  <cols>
    <col min="31" max="34" width="18.875" customWidth="1"/>
  </cols>
  <sheetData>
    <row r="1" spans="1:34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34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34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34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/>
      <c r="V4" s="17"/>
      <c r="W4" s="17"/>
      <c r="X4" s="17"/>
      <c r="Y4" s="62">
        <v>0.57250000000000001</v>
      </c>
      <c r="Z4" s="62">
        <v>3.5000000000000003E-2</v>
      </c>
    </row>
    <row r="5" spans="1:34" x14ac:dyDescent="0.25">
      <c r="A5" s="59" t="s">
        <v>26</v>
      </c>
      <c r="B5" s="69">
        <v>0.02</v>
      </c>
      <c r="C5" s="72" t="s">
        <v>3</v>
      </c>
      <c r="D5" s="20"/>
      <c r="E5" s="9"/>
      <c r="F5" s="9"/>
      <c r="G5" s="9"/>
      <c r="H5" s="12" t="e">
        <f t="shared" ref="H5:H16" si="0">AVERAGE(D5:G5)</f>
        <v>#DIV/0!</v>
      </c>
      <c r="I5" s="12"/>
      <c r="K5" s="20"/>
      <c r="L5" s="9"/>
      <c r="M5" s="9"/>
      <c r="N5" s="9"/>
      <c r="O5" s="12" t="e">
        <f t="shared" ref="O5:O16" si="1">AVERAGE(K5:N5)</f>
        <v>#DIV/0!</v>
      </c>
      <c r="P5" s="12"/>
      <c r="R5" s="68"/>
      <c r="S5" s="66"/>
      <c r="T5" s="17" t="s">
        <v>2</v>
      </c>
      <c r="U5" s="17"/>
      <c r="V5" s="17"/>
      <c r="W5" s="17"/>
      <c r="X5" s="17"/>
      <c r="Y5" s="62"/>
      <c r="Z5" s="62"/>
    </row>
    <row r="6" spans="1:34" x14ac:dyDescent="0.25">
      <c r="A6" s="60"/>
      <c r="B6" s="70"/>
      <c r="C6" s="73"/>
      <c r="D6" s="21"/>
      <c r="E6" s="7"/>
      <c r="F6" s="7"/>
      <c r="G6" s="7"/>
      <c r="H6" s="13" t="e">
        <f t="shared" si="0"/>
        <v>#DIV/0!</v>
      </c>
      <c r="I6" s="13"/>
      <c r="K6" s="21"/>
      <c r="L6" s="7"/>
      <c r="M6" s="7"/>
      <c r="N6" s="7"/>
      <c r="O6" s="13" t="e">
        <f t="shared" si="1"/>
        <v>#DIV/0!</v>
      </c>
      <c r="P6" s="13"/>
      <c r="R6" s="68"/>
      <c r="S6" s="66">
        <f>B9</f>
        <v>0.04</v>
      </c>
      <c r="T6" s="17" t="s">
        <v>3</v>
      </c>
      <c r="U6" s="17"/>
      <c r="V6" s="17"/>
      <c r="W6" s="17"/>
      <c r="X6" s="17"/>
      <c r="Y6" s="62">
        <v>0.57250000000000001</v>
      </c>
      <c r="Z6" s="62">
        <v>4.3999999999999997E-2</v>
      </c>
    </row>
    <row r="7" spans="1:34" x14ac:dyDescent="0.25">
      <c r="A7" s="60"/>
      <c r="B7" s="70"/>
      <c r="C7" s="74" t="s">
        <v>2</v>
      </c>
      <c r="D7" s="20"/>
      <c r="E7" s="9"/>
      <c r="F7" s="9"/>
      <c r="G7" s="9"/>
      <c r="H7" s="14" t="e">
        <f t="shared" si="0"/>
        <v>#DIV/0!</v>
      </c>
      <c r="I7" s="14"/>
      <c r="J7" s="8"/>
      <c r="K7" s="20"/>
      <c r="L7" s="9"/>
      <c r="M7" s="9"/>
      <c r="N7" s="9"/>
      <c r="O7" s="14" t="e">
        <f t="shared" si="1"/>
        <v>#DIV/0!</v>
      </c>
      <c r="P7" s="14"/>
      <c r="R7" s="68"/>
      <c r="S7" s="66"/>
      <c r="T7" s="17" t="s">
        <v>2</v>
      </c>
      <c r="U7" s="17"/>
      <c r="V7" s="17"/>
      <c r="W7" s="17"/>
      <c r="X7" s="17"/>
      <c r="Y7" s="62"/>
      <c r="Z7" s="62"/>
    </row>
    <row r="8" spans="1:34" x14ac:dyDescent="0.25">
      <c r="A8" s="60"/>
      <c r="B8" s="71"/>
      <c r="C8" s="73"/>
      <c r="D8" s="21"/>
      <c r="E8" s="7"/>
      <c r="F8" s="7"/>
      <c r="G8" s="7"/>
      <c r="H8" s="13" t="e">
        <f>AVERAGE(D8:G8)</f>
        <v>#DIV/0!</v>
      </c>
      <c r="I8" s="13"/>
      <c r="J8" s="11"/>
      <c r="K8" s="21"/>
      <c r="L8" s="7"/>
      <c r="M8" s="7"/>
      <c r="N8" s="7"/>
      <c r="O8" s="13" t="e">
        <f>AVERAGE(K8:N8)</f>
        <v>#DIV/0!</v>
      </c>
      <c r="P8" s="13"/>
      <c r="R8" s="68"/>
      <c r="S8" s="85">
        <f>B13</f>
        <v>0.1</v>
      </c>
      <c r="T8" s="17" t="s">
        <v>3</v>
      </c>
      <c r="U8" s="17">
        <v>216</v>
      </c>
      <c r="V8" s="17">
        <v>218</v>
      </c>
      <c r="W8" s="17">
        <v>296</v>
      </c>
      <c r="X8" s="17">
        <v>208</v>
      </c>
      <c r="Y8" s="63">
        <f>0.5725+(2*PI()*0.02039)</f>
        <v>0.70061414841339176</v>
      </c>
      <c r="Z8" s="81">
        <v>6.3E-2</v>
      </c>
    </row>
    <row r="9" spans="1:34" x14ac:dyDescent="0.25">
      <c r="A9" s="60"/>
      <c r="B9" s="69">
        <v>0.04</v>
      </c>
      <c r="C9" s="72" t="s">
        <v>3</v>
      </c>
      <c r="D9" s="20"/>
      <c r="E9" s="9"/>
      <c r="F9" s="9"/>
      <c r="G9" s="9"/>
      <c r="H9" s="12" t="e">
        <f t="shared" si="0"/>
        <v>#DIV/0!</v>
      </c>
      <c r="I9" s="12"/>
      <c r="K9" s="20"/>
      <c r="L9" s="9"/>
      <c r="M9" s="9"/>
      <c r="N9" s="9"/>
      <c r="O9" s="12" t="e">
        <f t="shared" si="1"/>
        <v>#DIV/0!</v>
      </c>
      <c r="P9" s="12"/>
      <c r="R9" s="68"/>
      <c r="S9" s="85"/>
      <c r="T9" s="17" t="s">
        <v>2</v>
      </c>
      <c r="U9" s="17">
        <v>161</v>
      </c>
      <c r="V9" s="17">
        <v>183</v>
      </c>
      <c r="W9" s="17">
        <v>283</v>
      </c>
      <c r="X9" s="17">
        <v>232</v>
      </c>
      <c r="Y9" s="63"/>
      <c r="Z9" s="81"/>
    </row>
    <row r="10" spans="1:34" x14ac:dyDescent="0.25">
      <c r="A10" s="60"/>
      <c r="B10" s="70"/>
      <c r="C10" s="73"/>
      <c r="D10" s="21"/>
      <c r="E10" s="7"/>
      <c r="F10" s="7"/>
      <c r="G10" s="7"/>
      <c r="H10" s="13" t="e">
        <f t="shared" si="0"/>
        <v>#DIV/0!</v>
      </c>
      <c r="I10" s="13"/>
      <c r="K10" s="21"/>
      <c r="L10" s="7"/>
      <c r="M10" s="7"/>
      <c r="N10" s="7"/>
      <c r="O10" s="13" t="e">
        <f t="shared" si="1"/>
        <v>#DIV/0!</v>
      </c>
      <c r="P10" s="13"/>
    </row>
    <row r="11" spans="1:34" x14ac:dyDescent="0.25">
      <c r="A11" s="60"/>
      <c r="B11" s="70"/>
      <c r="C11" s="72" t="s">
        <v>2</v>
      </c>
      <c r="D11" s="20"/>
      <c r="E11" s="9"/>
      <c r="F11" s="9"/>
      <c r="G11" s="9"/>
      <c r="H11" s="12" t="e">
        <f t="shared" si="0"/>
        <v>#DIV/0!</v>
      </c>
      <c r="I11" s="12"/>
      <c r="K11" s="20"/>
      <c r="L11" s="9"/>
      <c r="M11" s="9"/>
      <c r="N11" s="9"/>
      <c r="O11" s="12" t="e">
        <f t="shared" si="1"/>
        <v>#DIV/0!</v>
      </c>
      <c r="P11" s="12"/>
      <c r="AF11" t="s">
        <v>75</v>
      </c>
    </row>
    <row r="12" spans="1:34" x14ac:dyDescent="0.25">
      <c r="A12" s="60"/>
      <c r="B12" s="71"/>
      <c r="C12" s="73"/>
      <c r="D12" s="21"/>
      <c r="E12" s="7"/>
      <c r="F12" s="7"/>
      <c r="G12" s="7"/>
      <c r="H12" s="13" t="e">
        <f t="shared" si="0"/>
        <v>#DIV/0!</v>
      </c>
      <c r="I12" s="13"/>
      <c r="K12" s="21"/>
      <c r="L12" s="7"/>
      <c r="M12" s="7"/>
      <c r="N12" s="7"/>
      <c r="O12" s="13" t="e">
        <f t="shared" si="1"/>
        <v>#DIV/0!</v>
      </c>
      <c r="P12" s="13"/>
      <c r="AE12" t="s">
        <v>71</v>
      </c>
      <c r="AF12" t="s">
        <v>73</v>
      </c>
      <c r="AG12" t="s">
        <v>72</v>
      </c>
      <c r="AH12" t="s">
        <v>74</v>
      </c>
    </row>
    <row r="13" spans="1:34" x14ac:dyDescent="0.25">
      <c r="A13" s="60"/>
      <c r="B13" s="87">
        <v>0.1</v>
      </c>
      <c r="C13" s="72" t="s">
        <v>3</v>
      </c>
      <c r="D13" s="20">
        <v>0.74609999999999999</v>
      </c>
      <c r="E13" s="9">
        <v>1.0036</v>
      </c>
      <c r="F13" s="9">
        <v>1.0750999999999999</v>
      </c>
      <c r="G13" s="9">
        <v>1.1839999999999999</v>
      </c>
      <c r="H13" s="12">
        <f t="shared" si="0"/>
        <v>1.0022</v>
      </c>
      <c r="I13" s="12"/>
      <c r="K13" s="20">
        <v>0.49469999999999997</v>
      </c>
      <c r="L13" s="9">
        <v>0.48870000000000002</v>
      </c>
      <c r="M13" s="9">
        <v>0.82889999999999997</v>
      </c>
      <c r="N13" s="9">
        <v>0.80410000000000004</v>
      </c>
      <c r="O13" s="12">
        <f t="shared" si="1"/>
        <v>0.65410000000000001</v>
      </c>
      <c r="P13" s="12"/>
      <c r="AD13" t="s">
        <v>2</v>
      </c>
      <c r="AE13" s="6">
        <f>0.8698*((4.5/4)^2.9553)*(6/4)</f>
        <v>1.847913813776088</v>
      </c>
      <c r="AF13">
        <v>1.8388</v>
      </c>
      <c r="AG13" s="6">
        <f>0.19*((4.5/4)^2.8648)*(6/4)</f>
        <v>0.39938027006157112</v>
      </c>
      <c r="AH13">
        <v>0.22309999999999999</v>
      </c>
    </row>
    <row r="14" spans="1:34" x14ac:dyDescent="0.25">
      <c r="A14" s="60"/>
      <c r="B14" s="88"/>
      <c r="C14" s="73"/>
      <c r="D14" s="21"/>
      <c r="E14" s="7"/>
      <c r="F14" s="7"/>
      <c r="G14" s="7"/>
      <c r="H14" s="13" t="e">
        <f t="shared" si="0"/>
        <v>#DIV/0!</v>
      </c>
      <c r="I14" s="13"/>
      <c r="K14" s="21"/>
      <c r="L14" s="7"/>
      <c r="M14" s="7"/>
      <c r="N14" s="7"/>
      <c r="O14" s="13" t="e">
        <f t="shared" si="1"/>
        <v>#DIV/0!</v>
      </c>
      <c r="P14" s="13"/>
      <c r="AD14" t="s">
        <v>3</v>
      </c>
      <c r="AE14" s="6">
        <f>0.5974*((4.5/4)^2.8344)*(6/4)</f>
        <v>1.2512473968086104</v>
      </c>
      <c r="AF14">
        <v>1.4093</v>
      </c>
      <c r="AG14" s="6">
        <f>0.1513*((4.5/4)^2.8884)*(6/4)</f>
        <v>0.31891807419402474</v>
      </c>
      <c r="AH14">
        <v>0.1918</v>
      </c>
    </row>
    <row r="15" spans="1:34" x14ac:dyDescent="0.25">
      <c r="A15" s="60"/>
      <c r="B15" s="88"/>
      <c r="C15" s="72" t="s">
        <v>2</v>
      </c>
      <c r="D15" s="20">
        <v>1.0145999999999999</v>
      </c>
      <c r="E15" s="9">
        <v>1.2297</v>
      </c>
      <c r="F15" s="9">
        <v>1.2994000000000001</v>
      </c>
      <c r="G15" s="9">
        <v>1.2270000000000001</v>
      </c>
      <c r="H15" s="12">
        <f t="shared" si="0"/>
        <v>1.1926750000000002</v>
      </c>
      <c r="I15" s="12"/>
      <c r="K15" s="20">
        <v>0.74829999999999997</v>
      </c>
      <c r="L15" s="9">
        <v>0.97030000000000005</v>
      </c>
      <c r="M15" s="9">
        <v>0.94940000000000002</v>
      </c>
      <c r="N15" s="9">
        <v>0.70499999999999996</v>
      </c>
      <c r="O15" s="12">
        <f t="shared" si="1"/>
        <v>0.84325000000000006</v>
      </c>
      <c r="P15" s="12"/>
    </row>
    <row r="16" spans="1:34" x14ac:dyDescent="0.25">
      <c r="A16" s="61"/>
      <c r="B16" s="89"/>
      <c r="C16" s="73"/>
      <c r="D16" s="21"/>
      <c r="E16" s="7"/>
      <c r="F16" s="7"/>
      <c r="G16" s="7"/>
      <c r="H16" s="13" t="e">
        <f t="shared" si="0"/>
        <v>#DIV/0!</v>
      </c>
      <c r="I16" s="13"/>
      <c r="K16" s="21"/>
      <c r="L16" s="7"/>
      <c r="M16" s="7"/>
      <c r="N16" s="7"/>
      <c r="O16" s="13" t="e">
        <f t="shared" si="1"/>
        <v>#DIV/0!</v>
      </c>
      <c r="P16" s="13"/>
      <c r="AE16" s="95">
        <f>ABS(AE13-AF13)/AF13</f>
        <v>4.9563920905416562E-3</v>
      </c>
      <c r="AG16" s="95">
        <f>ABS(AG13-AH13)/AH13</f>
        <v>0.79014016163859768</v>
      </c>
    </row>
    <row r="17" spans="1:34" x14ac:dyDescent="0.25">
      <c r="AE17" s="95">
        <f>ABS(AE14-AF14)/AF14</f>
        <v>0.11214972198353054</v>
      </c>
      <c r="AG17" s="95">
        <f>ABS(AG14-AH14)/AH14</f>
        <v>0.66276368192922175</v>
      </c>
    </row>
    <row r="18" spans="1:34" x14ac:dyDescent="0.25">
      <c r="E18" s="6"/>
    </row>
    <row r="19" spans="1:34" x14ac:dyDescent="0.25">
      <c r="A19" t="s">
        <v>24</v>
      </c>
    </row>
    <row r="21" spans="1:3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  <c r="AF21" t="s">
        <v>76</v>
      </c>
    </row>
    <row r="22" spans="1:34" x14ac:dyDescent="0.25">
      <c r="B22">
        <f>B$5</f>
        <v>0.02</v>
      </c>
      <c r="C22" s="6">
        <f>D5</f>
        <v>0</v>
      </c>
      <c r="D22" s="6">
        <f>D7</f>
        <v>0</v>
      </c>
      <c r="E22" s="6">
        <f>D6</f>
        <v>0</v>
      </c>
      <c r="F22" s="6">
        <f>D8</f>
        <v>0</v>
      </c>
      <c r="I22" s="6">
        <f>K5</f>
        <v>0</v>
      </c>
      <c r="J22" s="6">
        <f>K7</f>
        <v>0</v>
      </c>
      <c r="K22" s="6">
        <f>K6</f>
        <v>0</v>
      </c>
      <c r="L22" s="6">
        <f>K8</f>
        <v>0</v>
      </c>
      <c r="AE22" t="s">
        <v>71</v>
      </c>
      <c r="AF22" t="s">
        <v>73</v>
      </c>
      <c r="AG22" t="s">
        <v>72</v>
      </c>
      <c r="AH22" t="s">
        <v>74</v>
      </c>
    </row>
    <row r="23" spans="1:34" x14ac:dyDescent="0.25">
      <c r="B23">
        <f>B$5</f>
        <v>0.02</v>
      </c>
      <c r="C23" s="6">
        <f>E5</f>
        <v>0</v>
      </c>
      <c r="D23" s="6">
        <f>E7</f>
        <v>0</v>
      </c>
      <c r="E23" s="6">
        <f>E6</f>
        <v>0</v>
      </c>
      <c r="F23" s="6">
        <f>E8</f>
        <v>0</v>
      </c>
      <c r="I23" s="6">
        <f>L5</f>
        <v>0</v>
      </c>
      <c r="J23" s="6">
        <f>L7</f>
        <v>0</v>
      </c>
      <c r="K23" s="6">
        <f>L6</f>
        <v>0</v>
      </c>
      <c r="L23" s="6">
        <f>L8</f>
        <v>0</v>
      </c>
      <c r="AD23" t="s">
        <v>2</v>
      </c>
      <c r="AE23" s="6">
        <f>0.5662*((4.5/4)^2.9403)*EXP(0.2884*(6-4))</f>
        <v>1.4251962926129398</v>
      </c>
      <c r="AF23">
        <v>1.1927000000000001</v>
      </c>
      <c r="AG23" s="6">
        <f>0.2922*((4.5/4)^2.788)*(AG33/AG32)</f>
        <v>0.65738105015557124</v>
      </c>
      <c r="AH23">
        <v>0.84330000000000005</v>
      </c>
    </row>
    <row r="24" spans="1:34" x14ac:dyDescent="0.25">
      <c r="B24">
        <f>B$5</f>
        <v>0.02</v>
      </c>
      <c r="C24" s="6">
        <f>F5</f>
        <v>0</v>
      </c>
      <c r="D24" s="6">
        <f>F7</f>
        <v>0</v>
      </c>
      <c r="E24" s="6">
        <f>F6</f>
        <v>0</v>
      </c>
      <c r="F24" s="6">
        <f>F8</f>
        <v>0</v>
      </c>
      <c r="I24" s="6">
        <f>M5</f>
        <v>0</v>
      </c>
      <c r="J24" s="6">
        <f>M7</f>
        <v>0</v>
      </c>
      <c r="K24" s="6">
        <f>M6</f>
        <v>0</v>
      </c>
      <c r="L24" s="6">
        <f>M8</f>
        <v>0</v>
      </c>
      <c r="AD24" t="s">
        <v>3</v>
      </c>
      <c r="AE24" s="6">
        <f>0.4866*((4.5/4)^2.8351)*EXP(0.2787*(6-4))</f>
        <v>1.186507165132604</v>
      </c>
      <c r="AF24" s="6">
        <v>1.002</v>
      </c>
      <c r="AG24" s="6">
        <f>0.2369*((4.5/4)^2.8879)*(AH33/AH32)</f>
        <v>0.51499091644773831</v>
      </c>
      <c r="AH24">
        <v>0.65410000000000001</v>
      </c>
    </row>
    <row r="25" spans="1:34" x14ac:dyDescent="0.25">
      <c r="B25">
        <f>B$5</f>
        <v>0.02</v>
      </c>
      <c r="C25" s="6">
        <f>G5</f>
        <v>0</v>
      </c>
      <c r="D25" s="6">
        <f>G7</f>
        <v>0</v>
      </c>
      <c r="E25" s="6">
        <f>G6</f>
        <v>0</v>
      </c>
      <c r="F25" s="6">
        <f>G8</f>
        <v>0</v>
      </c>
      <c r="I25" s="6">
        <f>N5</f>
        <v>0</v>
      </c>
      <c r="J25" s="6">
        <f>N7</f>
        <v>0</v>
      </c>
      <c r="K25" s="6">
        <f>N6</f>
        <v>0</v>
      </c>
      <c r="L25" s="6">
        <f>N8</f>
        <v>0</v>
      </c>
    </row>
    <row r="26" spans="1:34" x14ac:dyDescent="0.25">
      <c r="B26">
        <f>B$9</f>
        <v>0.04</v>
      </c>
      <c r="C26" s="6">
        <f>D9</f>
        <v>0</v>
      </c>
      <c r="D26" s="6">
        <f>D11</f>
        <v>0</v>
      </c>
      <c r="E26" s="6">
        <f>D10</f>
        <v>0</v>
      </c>
      <c r="F26" s="6">
        <f>D12</f>
        <v>0</v>
      </c>
      <c r="I26" s="6">
        <f>K9</f>
        <v>0</v>
      </c>
      <c r="J26" s="6">
        <f>K11</f>
        <v>0</v>
      </c>
      <c r="K26" s="6">
        <f>K10</f>
        <v>0</v>
      </c>
      <c r="L26" s="6">
        <f>K12</f>
        <v>0</v>
      </c>
      <c r="AE26" s="95">
        <f>ABS(AE23-AF23)/AF23</f>
        <v>0.19493275141522567</v>
      </c>
      <c r="AG26" s="95">
        <f>ABS(AG23-AH23)/AH23</f>
        <v>0.22046596684979106</v>
      </c>
    </row>
    <row r="27" spans="1:34" x14ac:dyDescent="0.25">
      <c r="B27">
        <f>B$9</f>
        <v>0.04</v>
      </c>
      <c r="C27" s="6">
        <f>E9</f>
        <v>0</v>
      </c>
      <c r="D27" s="6">
        <f>E11</f>
        <v>0</v>
      </c>
      <c r="E27" s="6">
        <f>E10</f>
        <v>0</v>
      </c>
      <c r="F27" s="6">
        <f>E12</f>
        <v>0</v>
      </c>
      <c r="I27" s="6">
        <f>L9</f>
        <v>0</v>
      </c>
      <c r="J27" s="6">
        <f>L11</f>
        <v>0</v>
      </c>
      <c r="K27" s="6">
        <f>L10</f>
        <v>0</v>
      </c>
      <c r="L27" s="6">
        <f>L12</f>
        <v>0</v>
      </c>
      <c r="AE27" s="95">
        <f>ABS(AE24-AF24)/AF24</f>
        <v>0.18413888735788825</v>
      </c>
      <c r="AG27" s="95">
        <f>ABS(AG24-AH24)/AH24</f>
        <v>0.21267250199092141</v>
      </c>
    </row>
    <row r="28" spans="1:34" x14ac:dyDescent="0.25">
      <c r="B28">
        <f>B$9</f>
        <v>0.04</v>
      </c>
      <c r="C28" s="6">
        <f>F9</f>
        <v>0</v>
      </c>
      <c r="D28" s="6">
        <f>F11</f>
        <v>0</v>
      </c>
      <c r="E28" s="6">
        <f>F10</f>
        <v>0</v>
      </c>
      <c r="F28" s="6">
        <f>F12</f>
        <v>0</v>
      </c>
      <c r="I28" s="6">
        <f>M9</f>
        <v>0</v>
      </c>
      <c r="J28" s="6">
        <f>M11</f>
        <v>0</v>
      </c>
      <c r="K28" s="6">
        <f>M10</f>
        <v>0</v>
      </c>
      <c r="L28" s="6">
        <f>M12</f>
        <v>0</v>
      </c>
    </row>
    <row r="29" spans="1:34" x14ac:dyDescent="0.25">
      <c r="B29">
        <f>B$9</f>
        <v>0.04</v>
      </c>
      <c r="C29" s="6">
        <f>G9</f>
        <v>0</v>
      </c>
      <c r="D29" s="6">
        <f>G11</f>
        <v>0</v>
      </c>
      <c r="E29" s="6">
        <f>G10</f>
        <v>0</v>
      </c>
      <c r="F29" s="6">
        <f>G12</f>
        <v>0</v>
      </c>
      <c r="I29" s="6">
        <f>N9</f>
        <v>0</v>
      </c>
      <c r="J29" s="6">
        <f>N11</f>
        <v>0</v>
      </c>
      <c r="K29" s="6">
        <f>N10</f>
        <v>0</v>
      </c>
      <c r="L29" s="6">
        <f>N12</f>
        <v>0</v>
      </c>
    </row>
    <row r="30" spans="1:34" x14ac:dyDescent="0.25">
      <c r="B30" s="23">
        <f>B$13</f>
        <v>0.1</v>
      </c>
      <c r="C30" s="6">
        <f>D13</f>
        <v>0.74609999999999999</v>
      </c>
      <c r="D30" s="6">
        <f>D15</f>
        <v>1.0145999999999999</v>
      </c>
      <c r="E30" s="6">
        <f>D14</f>
        <v>0</v>
      </c>
      <c r="F30" s="6">
        <f>D16</f>
        <v>0</v>
      </c>
      <c r="I30" s="6">
        <f>K13</f>
        <v>0.49469999999999997</v>
      </c>
      <c r="J30" s="6">
        <f>K15</f>
        <v>0.74829999999999997</v>
      </c>
      <c r="K30" s="6">
        <f>K14</f>
        <v>0</v>
      </c>
      <c r="L30" s="6">
        <f>K16</f>
        <v>0</v>
      </c>
    </row>
    <row r="31" spans="1:34" x14ac:dyDescent="0.25">
      <c r="B31" s="23">
        <f>B$13</f>
        <v>0.1</v>
      </c>
      <c r="C31" s="6">
        <f>E13</f>
        <v>1.0036</v>
      </c>
      <c r="D31" s="6">
        <f>E15</f>
        <v>1.2297</v>
      </c>
      <c r="E31" s="6">
        <f>E14</f>
        <v>0</v>
      </c>
      <c r="F31" s="6">
        <f>E16</f>
        <v>0</v>
      </c>
      <c r="I31" s="6">
        <f>L13</f>
        <v>0.48870000000000002</v>
      </c>
      <c r="J31" s="6">
        <f>L15</f>
        <v>0.97030000000000005</v>
      </c>
      <c r="K31" s="6">
        <f>L14</f>
        <v>0</v>
      </c>
      <c r="L31" s="6">
        <f>L16</f>
        <v>0</v>
      </c>
      <c r="AG31" t="s">
        <v>2</v>
      </c>
      <c r="AH31" t="s">
        <v>3</v>
      </c>
    </row>
    <row r="32" spans="1:34" x14ac:dyDescent="0.25">
      <c r="B32" s="23">
        <f>B$13</f>
        <v>0.1</v>
      </c>
      <c r="C32" s="6">
        <f>F13</f>
        <v>1.0750999999999999</v>
      </c>
      <c r="D32" s="6">
        <f>F15</f>
        <v>1.2994000000000001</v>
      </c>
      <c r="E32" s="6">
        <f>F14</f>
        <v>0</v>
      </c>
      <c r="F32" s="6">
        <f>F16</f>
        <v>0</v>
      </c>
      <c r="I32" s="6">
        <f>M13</f>
        <v>0.82889999999999997</v>
      </c>
      <c r="J32" s="6">
        <f>M15</f>
        <v>0.94940000000000002</v>
      </c>
      <c r="K32" s="6">
        <f>M14</f>
        <v>0</v>
      </c>
      <c r="L32" s="6">
        <f>M16</f>
        <v>0</v>
      </c>
      <c r="AF32">
        <v>4</v>
      </c>
      <c r="AG32">
        <f>-0.0185*$AF32^2+0.4518*$AF32-0.6506</f>
        <v>0.86059999999999992</v>
      </c>
      <c r="AH32">
        <f>-0.0107*$AF32^2+0.2851*$AF32-0.3181</f>
        <v>0.65110000000000001</v>
      </c>
    </row>
    <row r="33" spans="1:34" x14ac:dyDescent="0.25">
      <c r="B33" s="23">
        <f>B$13</f>
        <v>0.1</v>
      </c>
      <c r="C33" s="6">
        <f>G13</f>
        <v>1.1839999999999999</v>
      </c>
      <c r="D33" s="6">
        <f>G15</f>
        <v>1.2270000000000001</v>
      </c>
      <c r="E33" s="6">
        <f>G14</f>
        <v>0</v>
      </c>
      <c r="F33" s="6">
        <f>G16</f>
        <v>0</v>
      </c>
      <c r="I33" s="6">
        <f>N13</f>
        <v>0.80410000000000004</v>
      </c>
      <c r="J33" s="6">
        <f>N15</f>
        <v>0.70499999999999996</v>
      </c>
      <c r="K33" s="6">
        <f>N14</f>
        <v>0</v>
      </c>
      <c r="L33" s="6">
        <f>N16</f>
        <v>0</v>
      </c>
      <c r="AF33">
        <v>6</v>
      </c>
      <c r="AG33">
        <f>-0.0185*AF33^2+0.4518*AF33-0.6506</f>
        <v>1.3942000000000001</v>
      </c>
      <c r="AH33">
        <f>-0.0107*$AF33^2+0.2851*$AF33-0.3181</f>
        <v>1.0073000000000001</v>
      </c>
    </row>
    <row r="34" spans="1:34" x14ac:dyDescent="0.25">
      <c r="G34" t="s">
        <v>53</v>
      </c>
      <c r="H34" t="s">
        <v>54</v>
      </c>
      <c r="M34" t="s">
        <v>55</v>
      </c>
      <c r="N34" t="s">
        <v>56</v>
      </c>
    </row>
    <row r="35" spans="1:34" x14ac:dyDescent="0.25">
      <c r="A35" t="s">
        <v>48</v>
      </c>
      <c r="B35">
        <f>B$5</f>
        <v>0.02</v>
      </c>
      <c r="C35" s="6">
        <f>MAX(C22:C25)</f>
        <v>0</v>
      </c>
      <c r="D35" s="6">
        <f t="shared" ref="D35:F35" si="2">MAX(D22:D25)</f>
        <v>0</v>
      </c>
      <c r="E35" s="6">
        <f t="shared" si="2"/>
        <v>0</v>
      </c>
      <c r="F35" s="6">
        <f t="shared" si="2"/>
        <v>0</v>
      </c>
      <c r="G35" s="6">
        <f>AVERAGE(C35,E35)</f>
        <v>0</v>
      </c>
      <c r="H35" s="6">
        <f>AVERAGE(D35,F35)</f>
        <v>0</v>
      </c>
      <c r="I35" s="6">
        <f>MAX(I22:I25)</f>
        <v>0</v>
      </c>
      <c r="J35" s="6">
        <f t="shared" ref="J35:L35" si="3">MAX(J22:J25)</f>
        <v>0</v>
      </c>
      <c r="K35" s="6">
        <f t="shared" si="3"/>
        <v>0</v>
      </c>
      <c r="L35" s="6">
        <f t="shared" si="3"/>
        <v>0</v>
      </c>
      <c r="M35" s="6">
        <f>AVERAGE(I35,K35)</f>
        <v>0</v>
      </c>
      <c r="N35" s="6">
        <f>AVERAGE(J35,L35)</f>
        <v>0</v>
      </c>
    </row>
    <row r="36" spans="1:34" x14ac:dyDescent="0.25">
      <c r="B36">
        <f>B$9</f>
        <v>0.04</v>
      </c>
      <c r="C36" s="6">
        <f>MAX(C26:C29)</f>
        <v>0</v>
      </c>
      <c r="D36" s="6">
        <f t="shared" ref="D36:F36" si="4">MAX(D26:D29)</f>
        <v>0</v>
      </c>
      <c r="E36" s="6">
        <f t="shared" si="4"/>
        <v>0</v>
      </c>
      <c r="F36" s="6">
        <f t="shared" si="4"/>
        <v>0</v>
      </c>
      <c r="G36" s="6">
        <f t="shared" ref="G36:H37" si="5">AVERAGE(C36,E36)</f>
        <v>0</v>
      </c>
      <c r="H36" s="6">
        <f t="shared" si="5"/>
        <v>0</v>
      </c>
      <c r="I36" s="6">
        <f>MAX(I26:I29)</f>
        <v>0</v>
      </c>
      <c r="J36" s="6">
        <f t="shared" ref="J36:L36" si="6">MAX(J26:J29)</f>
        <v>0</v>
      </c>
      <c r="K36" s="6">
        <f t="shared" si="6"/>
        <v>0</v>
      </c>
      <c r="L36" s="6">
        <f t="shared" si="6"/>
        <v>0</v>
      </c>
      <c r="M36" s="6">
        <f t="shared" ref="M36:N37" si="7">AVERAGE(I36,K36)</f>
        <v>0</v>
      </c>
      <c r="N36" s="6">
        <f t="shared" si="7"/>
        <v>0</v>
      </c>
    </row>
    <row r="37" spans="1:34" x14ac:dyDescent="0.25">
      <c r="B37" s="23">
        <f>B$13</f>
        <v>0.1</v>
      </c>
      <c r="C37" s="6">
        <f>MAX(C30:C33)</f>
        <v>1.1839999999999999</v>
      </c>
      <c r="D37" s="6">
        <f t="shared" ref="D37:F37" si="8">MAX(D30:D33)</f>
        <v>1.2994000000000001</v>
      </c>
      <c r="E37" s="6">
        <f t="shared" si="8"/>
        <v>0</v>
      </c>
      <c r="F37" s="6">
        <f t="shared" si="8"/>
        <v>0</v>
      </c>
      <c r="G37" s="6">
        <f t="shared" si="5"/>
        <v>0.59199999999999997</v>
      </c>
      <c r="H37" s="6">
        <f t="shared" si="5"/>
        <v>0.64970000000000006</v>
      </c>
      <c r="I37" s="6">
        <f>MAX(I30:I33)</f>
        <v>0.82889999999999997</v>
      </c>
      <c r="J37" s="6">
        <f t="shared" ref="J37:L37" si="9">MAX(J30:J33)</f>
        <v>0.97030000000000005</v>
      </c>
      <c r="K37" s="6">
        <f t="shared" si="9"/>
        <v>0</v>
      </c>
      <c r="L37" s="6">
        <f t="shared" si="9"/>
        <v>0</v>
      </c>
      <c r="M37" s="6">
        <f t="shared" si="7"/>
        <v>0.41444999999999999</v>
      </c>
      <c r="N37" s="6">
        <f t="shared" si="7"/>
        <v>0.48515000000000003</v>
      </c>
    </row>
    <row r="39" spans="1:34" x14ac:dyDescent="0.25">
      <c r="A39" t="s">
        <v>49</v>
      </c>
      <c r="B39">
        <f>B22</f>
        <v>0.02</v>
      </c>
      <c r="C39" s="6">
        <f>MIN(C22:C25)</f>
        <v>0</v>
      </c>
      <c r="D39" s="6">
        <f t="shared" ref="D39:F39" si="10">MIN(D22:D25)</f>
        <v>0</v>
      </c>
      <c r="E39" s="6">
        <f t="shared" si="10"/>
        <v>0</v>
      </c>
      <c r="F39" s="6">
        <f t="shared" si="10"/>
        <v>0</v>
      </c>
      <c r="G39" s="6">
        <f>AVERAGE(C39,E39)</f>
        <v>0</v>
      </c>
      <c r="H39" s="6">
        <f>AVERAGE(D39,F39)</f>
        <v>0</v>
      </c>
      <c r="I39" s="6">
        <f>MIN(I22:I25)</f>
        <v>0</v>
      </c>
      <c r="J39" s="6">
        <f t="shared" ref="J39:L39" si="11">MIN(J22:J25)</f>
        <v>0</v>
      </c>
      <c r="K39" s="6">
        <f t="shared" si="11"/>
        <v>0</v>
      </c>
      <c r="L39" s="6">
        <f t="shared" si="11"/>
        <v>0</v>
      </c>
      <c r="M39" s="6">
        <f>AVERAGE(I39,K39)</f>
        <v>0</v>
      </c>
      <c r="N39" s="6">
        <f>AVERAGE(J39,L39)</f>
        <v>0</v>
      </c>
    </row>
    <row r="40" spans="1:34" x14ac:dyDescent="0.25">
      <c r="B40">
        <f>B26</f>
        <v>0.04</v>
      </c>
      <c r="C40" s="6">
        <f>MIN(C26:C29)</f>
        <v>0</v>
      </c>
      <c r="D40" s="6">
        <f t="shared" ref="D40:F40" si="12">MIN(D26:D29)</f>
        <v>0</v>
      </c>
      <c r="E40" s="6">
        <f t="shared" si="12"/>
        <v>0</v>
      </c>
      <c r="F40" s="6">
        <f t="shared" si="12"/>
        <v>0</v>
      </c>
      <c r="G40" s="6">
        <f t="shared" ref="G40:H41" si="13">AVERAGE(C40,E40)</f>
        <v>0</v>
      </c>
      <c r="H40" s="6">
        <f t="shared" si="13"/>
        <v>0</v>
      </c>
      <c r="I40" s="6">
        <f>MIN(I26:I29)</f>
        <v>0</v>
      </c>
      <c r="J40" s="6">
        <f t="shared" ref="J40:L40" si="14">MIN(J26:J29)</f>
        <v>0</v>
      </c>
      <c r="K40" s="6">
        <f t="shared" si="14"/>
        <v>0</v>
      </c>
      <c r="L40" s="6">
        <f t="shared" si="14"/>
        <v>0</v>
      </c>
      <c r="M40" s="6">
        <f t="shared" ref="M40:N41" si="15">AVERAGE(I40,K40)</f>
        <v>0</v>
      </c>
      <c r="N40" s="6">
        <f t="shared" si="15"/>
        <v>0</v>
      </c>
    </row>
    <row r="41" spans="1:34" x14ac:dyDescent="0.25">
      <c r="B41" s="23">
        <f>B30</f>
        <v>0.1</v>
      </c>
      <c r="C41" s="6">
        <f>MIN(C30:C33)</f>
        <v>0.74609999999999999</v>
      </c>
      <c r="D41" s="6">
        <f t="shared" ref="D41:F41" si="16">MIN(D30:D33)</f>
        <v>1.0145999999999999</v>
      </c>
      <c r="E41" s="6">
        <f t="shared" si="16"/>
        <v>0</v>
      </c>
      <c r="F41" s="6">
        <f t="shared" si="16"/>
        <v>0</v>
      </c>
      <c r="G41" s="6">
        <f t="shared" si="13"/>
        <v>0.37304999999999999</v>
      </c>
      <c r="H41" s="6">
        <f t="shared" si="13"/>
        <v>0.50729999999999997</v>
      </c>
      <c r="I41" s="6">
        <f>MIN(I30:I33)</f>
        <v>0.48870000000000002</v>
      </c>
      <c r="J41" s="6">
        <f t="shared" ref="J41:L41" si="17">MIN(J30:J33)</f>
        <v>0.70499999999999996</v>
      </c>
      <c r="K41" s="6">
        <f t="shared" si="17"/>
        <v>0</v>
      </c>
      <c r="L41" s="6">
        <f t="shared" si="17"/>
        <v>0</v>
      </c>
      <c r="M41" s="6">
        <f t="shared" si="15"/>
        <v>0.24435000000000001</v>
      </c>
      <c r="N41" s="6">
        <f t="shared" si="15"/>
        <v>0.35249999999999998</v>
      </c>
    </row>
    <row r="47" spans="1:34" x14ac:dyDescent="0.25">
      <c r="G47" s="82" t="s">
        <v>83</v>
      </c>
      <c r="H47" s="82"/>
      <c r="I47" s="82"/>
      <c r="J47" s="82"/>
      <c r="K47" s="82"/>
      <c r="L47" s="82"/>
      <c r="M47" s="82"/>
      <c r="N47" s="82"/>
    </row>
    <row r="48" spans="1:3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/>
      <c r="J50" s="41"/>
      <c r="K50" s="41"/>
      <c r="L50" s="41"/>
      <c r="M50" s="41">
        <v>0.74609999999999999</v>
      </c>
      <c r="N50" s="41">
        <v>1.0145999999999999</v>
      </c>
    </row>
    <row r="51" spans="7:14" x14ac:dyDescent="0.25">
      <c r="G51" s="54"/>
      <c r="H51" s="40" t="s">
        <v>78</v>
      </c>
      <c r="I51" s="41"/>
      <c r="J51" s="41"/>
      <c r="K51" s="41"/>
      <c r="L51" s="41"/>
      <c r="M51" s="41">
        <v>1.0036</v>
      </c>
      <c r="N51" s="41">
        <v>1.2297</v>
      </c>
    </row>
    <row r="52" spans="7:14" x14ac:dyDescent="0.25">
      <c r="G52" s="54"/>
      <c r="H52" s="40" t="s">
        <v>79</v>
      </c>
      <c r="I52" s="41"/>
      <c r="J52" s="41"/>
      <c r="K52" s="41"/>
      <c r="L52" s="41"/>
      <c r="M52" s="41">
        <v>1.0750999999999999</v>
      </c>
      <c r="N52" s="41">
        <v>1.2994000000000001</v>
      </c>
    </row>
    <row r="53" spans="7:14" x14ac:dyDescent="0.25">
      <c r="G53" s="54"/>
      <c r="H53" s="40" t="s">
        <v>80</v>
      </c>
      <c r="I53" s="41"/>
      <c r="J53" s="41"/>
      <c r="K53" s="41"/>
      <c r="L53" s="41"/>
      <c r="M53" s="41">
        <v>1.1839999999999999</v>
      </c>
      <c r="N53" s="41">
        <v>1.2270000000000001</v>
      </c>
    </row>
    <row r="54" spans="7:14" x14ac:dyDescent="0.25">
      <c r="G54" s="54"/>
      <c r="H54" s="40" t="s">
        <v>25</v>
      </c>
      <c r="I54" s="42" t="e">
        <f t="shared" ref="I54:N54" si="18">AVERAGE(I50:I53)</f>
        <v>#DIV/0!</v>
      </c>
      <c r="J54" s="42" t="e">
        <f t="shared" si="18"/>
        <v>#DIV/0!</v>
      </c>
      <c r="K54" s="42" t="e">
        <f t="shared" si="18"/>
        <v>#DIV/0!</v>
      </c>
      <c r="L54" s="42" t="e">
        <f t="shared" si="18"/>
        <v>#DIV/0!</v>
      </c>
      <c r="M54" s="42">
        <f t="shared" si="18"/>
        <v>1.0022</v>
      </c>
      <c r="N54" s="42">
        <f t="shared" si="18"/>
        <v>1.1926750000000002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/>
      <c r="J56" s="41"/>
      <c r="K56" s="41"/>
      <c r="L56" s="41"/>
      <c r="M56" s="41">
        <v>0.49469999999999997</v>
      </c>
      <c r="N56" s="41">
        <v>0.74829999999999997</v>
      </c>
    </row>
    <row r="57" spans="7:14" x14ac:dyDescent="0.25">
      <c r="G57" s="54"/>
      <c r="H57" s="40" t="s">
        <v>78</v>
      </c>
      <c r="I57" s="41"/>
      <c r="J57" s="41"/>
      <c r="K57" s="41"/>
      <c r="L57" s="41"/>
      <c r="M57" s="41">
        <v>0.48870000000000002</v>
      </c>
      <c r="N57" s="41">
        <v>0.97030000000000005</v>
      </c>
    </row>
    <row r="58" spans="7:14" x14ac:dyDescent="0.25">
      <c r="G58" s="54"/>
      <c r="H58" s="40" t="s">
        <v>79</v>
      </c>
      <c r="I58" s="41"/>
      <c r="J58" s="41"/>
      <c r="K58" s="41"/>
      <c r="L58" s="41"/>
      <c r="M58" s="41">
        <v>0.82889999999999997</v>
      </c>
      <c r="N58" s="41">
        <v>0.94940000000000002</v>
      </c>
    </row>
    <row r="59" spans="7:14" x14ac:dyDescent="0.25">
      <c r="G59" s="54"/>
      <c r="H59" s="40" t="s">
        <v>80</v>
      </c>
      <c r="I59" s="41"/>
      <c r="J59" s="41"/>
      <c r="K59" s="41"/>
      <c r="L59" s="41"/>
      <c r="M59" s="41">
        <v>0.80410000000000004</v>
      </c>
      <c r="N59" s="41">
        <v>0.70499999999999996</v>
      </c>
    </row>
    <row r="60" spans="7:14" x14ac:dyDescent="0.25">
      <c r="G60" s="54"/>
      <c r="H60" s="40" t="s">
        <v>25</v>
      </c>
      <c r="I60" s="42" t="e">
        <f t="shared" ref="I60:N60" si="19">AVERAGE(I56:I59)</f>
        <v>#DIV/0!</v>
      </c>
      <c r="J60" s="42" t="e">
        <f t="shared" si="19"/>
        <v>#DIV/0!</v>
      </c>
      <c r="K60" s="42" t="e">
        <f t="shared" si="19"/>
        <v>#DIV/0!</v>
      </c>
      <c r="L60" s="42" t="e">
        <f t="shared" si="19"/>
        <v>#DIV/0!</v>
      </c>
      <c r="M60" s="42">
        <f t="shared" si="19"/>
        <v>0.65410000000000001</v>
      </c>
      <c r="N60" s="42">
        <f t="shared" si="19"/>
        <v>0.84325000000000006</v>
      </c>
    </row>
  </sheetData>
  <mergeCells count="37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A1:O1"/>
    <mergeCell ref="R1:X1"/>
    <mergeCell ref="A2:C4"/>
    <mergeCell ref="D2:I2"/>
    <mergeCell ref="K2:P2"/>
    <mergeCell ref="R2:T3"/>
    <mergeCell ref="U2:X2"/>
    <mergeCell ref="D3:I3"/>
    <mergeCell ref="K3:P3"/>
    <mergeCell ref="R4:R9"/>
    <mergeCell ref="A5:A16"/>
    <mergeCell ref="B5:B8"/>
    <mergeCell ref="C5:C6"/>
    <mergeCell ref="S6:S7"/>
    <mergeCell ref="S4:S5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sheetPr codeName="Sheet10"/>
  <dimension ref="A1:Z60"/>
  <sheetViews>
    <sheetView topLeftCell="A8" zoomScale="70" zoomScaleNormal="7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0.01</v>
      </c>
      <c r="C5" s="72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>
        <v>1.0026999999999999</v>
      </c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>
        <v>0.24729999999999999</v>
      </c>
      <c r="R5" s="68"/>
      <c r="S5" s="66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62"/>
      <c r="Z5" s="62"/>
    </row>
    <row r="6" spans="1:26" x14ac:dyDescent="0.25">
      <c r="A6" s="60"/>
      <c r="B6" s="70"/>
      <c r="C6" s="73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68"/>
      <c r="S6" s="66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>
        <v>0.81699999999999995</v>
      </c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>
        <v>0.2233</v>
      </c>
      <c r="R7" s="68"/>
      <c r="S7" s="66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62"/>
      <c r="Z7" s="62"/>
    </row>
    <row r="8" spans="1:26" x14ac:dyDescent="0.25">
      <c r="A8" s="60"/>
      <c r="B8" s="71"/>
      <c r="C8" s="73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68"/>
      <c r="S8" s="85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62">
        <v>0.57250000000000001</v>
      </c>
      <c r="Z8" s="81">
        <v>6.3E-2</v>
      </c>
    </row>
    <row r="9" spans="1:26" x14ac:dyDescent="0.25">
      <c r="A9" s="60"/>
      <c r="B9" s="69">
        <v>0.02</v>
      </c>
      <c r="C9" s="72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>
        <v>0.76280000000000003</v>
      </c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>
        <v>7.6300000000000007E-2</v>
      </c>
      <c r="R9" s="68"/>
      <c r="S9" s="85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62"/>
      <c r="Z9" s="81"/>
    </row>
    <row r="10" spans="1:26" x14ac:dyDescent="0.25">
      <c r="A10" s="60"/>
      <c r="B10" s="70"/>
      <c r="C10" s="73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60"/>
      <c r="B11" s="70"/>
      <c r="C11" s="72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>
        <v>0.68969999999999998</v>
      </c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>
        <v>0.14480000000000001</v>
      </c>
    </row>
    <row r="12" spans="1:26" x14ac:dyDescent="0.25">
      <c r="A12" s="60"/>
      <c r="B12" s="71"/>
      <c r="C12" s="73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60"/>
      <c r="B13" s="87">
        <v>0.04</v>
      </c>
      <c r="C13" s="72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>
        <v>0.57950000000000002</v>
      </c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>
        <v>6.3700000000000007E-2</v>
      </c>
    </row>
    <row r="14" spans="1:26" x14ac:dyDescent="0.25">
      <c r="A14" s="60"/>
      <c r="B14" s="88"/>
      <c r="C14" s="73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60"/>
      <c r="B15" s="88"/>
      <c r="C15" s="72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>
        <v>0.61580000000000001</v>
      </c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>
        <v>0.1129</v>
      </c>
    </row>
    <row r="16" spans="1:26" x14ac:dyDescent="0.25">
      <c r="A16" s="61"/>
      <c r="B16" s="89"/>
      <c r="C16" s="73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14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</row>
    <row r="36" spans="1:14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</row>
    <row r="37" spans="1:14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</row>
    <row r="39" spans="1:14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</row>
    <row r="40" spans="1:14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</row>
    <row r="41" spans="1:14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</row>
    <row r="47" spans="1:14" x14ac:dyDescent="0.25">
      <c r="G47" s="82" t="s">
        <v>91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0.01</v>
      </c>
      <c r="J48" s="54"/>
      <c r="K48" s="54">
        <v>0.02</v>
      </c>
      <c r="L48" s="54"/>
      <c r="M48" s="86">
        <v>0.04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0.28970000000000001</v>
      </c>
      <c r="J50" s="41">
        <v>0.30780000000000002</v>
      </c>
      <c r="K50" s="41">
        <v>0.3367</v>
      </c>
      <c r="L50" s="41">
        <v>0.26140000000000002</v>
      </c>
      <c r="M50" s="41">
        <v>0.23730000000000001</v>
      </c>
      <c r="N50" s="41">
        <v>0.36299999999999999</v>
      </c>
    </row>
    <row r="51" spans="7:14" x14ac:dyDescent="0.25">
      <c r="G51" s="54"/>
      <c r="H51" s="40" t="s">
        <v>78</v>
      </c>
      <c r="I51" s="41">
        <v>0.3407</v>
      </c>
      <c r="J51" s="41">
        <v>0.3322</v>
      </c>
      <c r="K51" s="41">
        <v>0.44700000000000001</v>
      </c>
      <c r="L51" s="41">
        <v>0.42630000000000001</v>
      </c>
      <c r="M51" s="41">
        <v>0.34260000000000002</v>
      </c>
      <c r="N51" s="41">
        <v>0.39760000000000001</v>
      </c>
    </row>
    <row r="52" spans="7:14" x14ac:dyDescent="0.25">
      <c r="G52" s="54"/>
      <c r="H52" s="40" t="s">
        <v>79</v>
      </c>
      <c r="I52" s="41">
        <v>0.40789999999999998</v>
      </c>
      <c r="J52" s="41">
        <v>0.46779999999999999</v>
      </c>
      <c r="K52" s="41">
        <v>0.39960000000000001</v>
      </c>
      <c r="L52" s="41">
        <v>0.47749999999999998</v>
      </c>
      <c r="M52" s="41">
        <v>0.36470000000000002</v>
      </c>
      <c r="N52" s="41">
        <v>0.42409999999999998</v>
      </c>
    </row>
    <row r="53" spans="7:14" x14ac:dyDescent="0.25">
      <c r="G53" s="54"/>
      <c r="H53" s="40" t="s">
        <v>80</v>
      </c>
      <c r="I53" s="41">
        <v>0.46400000000000002</v>
      </c>
      <c r="J53" s="41">
        <v>0.54420000000000002</v>
      </c>
      <c r="K53" s="41">
        <v>0.43709999999999999</v>
      </c>
      <c r="L53" s="41">
        <v>0.4486</v>
      </c>
      <c r="M53" s="41">
        <v>0.373</v>
      </c>
      <c r="N53" s="41">
        <v>0.41489999999999999</v>
      </c>
    </row>
    <row r="54" spans="7:14" x14ac:dyDescent="0.25">
      <c r="G54" s="54"/>
      <c r="H54" s="40" t="s">
        <v>25</v>
      </c>
      <c r="I54" s="42">
        <f t="shared" ref="I54:N54" si="22">AVERAGE(I50:I53)</f>
        <v>0.37557499999999999</v>
      </c>
      <c r="J54" s="42">
        <f t="shared" si="22"/>
        <v>0.41300000000000003</v>
      </c>
      <c r="K54" s="42">
        <f t="shared" si="22"/>
        <v>0.40510000000000002</v>
      </c>
      <c r="L54" s="42">
        <f t="shared" si="22"/>
        <v>0.40344999999999998</v>
      </c>
      <c r="M54" s="42">
        <f t="shared" si="22"/>
        <v>0.32940000000000003</v>
      </c>
      <c r="N54" s="42">
        <f t="shared" si="22"/>
        <v>0.39989999999999998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0.4168</v>
      </c>
      <c r="J56" s="41">
        <v>1.0053000000000001</v>
      </c>
      <c r="K56" s="41">
        <v>0.19120000000000001</v>
      </c>
      <c r="L56" s="41">
        <v>0.2336</v>
      </c>
      <c r="M56" s="41">
        <v>9.5899999999999999E-2</v>
      </c>
      <c r="N56" s="41">
        <v>0.20780000000000001</v>
      </c>
    </row>
    <row r="57" spans="7:14" x14ac:dyDescent="0.25">
      <c r="G57" s="54"/>
      <c r="H57" s="40" t="s">
        <v>78</v>
      </c>
      <c r="I57" s="41">
        <v>0.33200000000000002</v>
      </c>
      <c r="J57" s="41">
        <v>0.32369999999999999</v>
      </c>
      <c r="K57" s="41">
        <v>0.187</v>
      </c>
      <c r="L57" s="41">
        <v>0.26640000000000003</v>
      </c>
      <c r="M57" s="41">
        <v>7.9000000000000001E-2</v>
      </c>
      <c r="N57" s="41">
        <v>0.1938</v>
      </c>
    </row>
    <row r="58" spans="7:14" x14ac:dyDescent="0.25">
      <c r="G58" s="54"/>
      <c r="H58" s="40" t="s">
        <v>79</v>
      </c>
      <c r="I58" s="41">
        <v>0.23769999999999999</v>
      </c>
      <c r="J58" s="41">
        <v>0.28039999999999998</v>
      </c>
      <c r="K58" s="41">
        <v>0.1915</v>
      </c>
      <c r="L58" s="41">
        <v>0.22770000000000001</v>
      </c>
      <c r="M58" s="41">
        <v>7.7499999999999999E-2</v>
      </c>
      <c r="N58" s="41">
        <v>0.2122</v>
      </c>
    </row>
    <row r="59" spans="7:14" x14ac:dyDescent="0.25">
      <c r="G59" s="54"/>
      <c r="H59" s="40" t="s">
        <v>80</v>
      </c>
      <c r="I59" s="41">
        <v>0.29389999999999999</v>
      </c>
      <c r="J59" s="41">
        <v>0.2858</v>
      </c>
      <c r="K59" s="41">
        <v>0.19420000000000001</v>
      </c>
      <c r="L59" s="41">
        <v>0.254</v>
      </c>
      <c r="M59" s="41">
        <v>8.4199999999999997E-2</v>
      </c>
      <c r="N59" s="41">
        <v>0.20130000000000001</v>
      </c>
    </row>
    <row r="60" spans="7:14" x14ac:dyDescent="0.25">
      <c r="G60" s="54"/>
      <c r="H60" s="40" t="s">
        <v>25</v>
      </c>
      <c r="I60" s="42">
        <f t="shared" ref="I60:N60" si="23">AVERAGE(I56:I59)</f>
        <v>0.3201</v>
      </c>
      <c r="J60" s="42">
        <f t="shared" si="23"/>
        <v>0.47380000000000005</v>
      </c>
      <c r="K60" s="42">
        <f t="shared" si="23"/>
        <v>0.19097500000000001</v>
      </c>
      <c r="L60" s="42">
        <f t="shared" si="23"/>
        <v>0.245425</v>
      </c>
      <c r="M60" s="42">
        <f t="shared" si="23"/>
        <v>8.4150000000000003E-2</v>
      </c>
      <c r="N60" s="42">
        <f t="shared" si="23"/>
        <v>0.20377500000000001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sheetPr codeName="Sheet11"/>
  <dimension ref="A1:Z60"/>
  <sheetViews>
    <sheetView zoomScale="40" zoomScaleNormal="4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0.01</v>
      </c>
      <c r="C5" s="72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>
        <v>1.0586</v>
      </c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>
        <v>7.7600000000000002E-2</v>
      </c>
      <c r="R5" s="68"/>
      <c r="S5" s="66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62"/>
      <c r="Z5" s="62"/>
    </row>
    <row r="6" spans="1:26" x14ac:dyDescent="0.25">
      <c r="A6" s="60"/>
      <c r="B6" s="70"/>
      <c r="C6" s="73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68"/>
      <c r="S6" s="66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>
        <v>0.93889999999999996</v>
      </c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>
        <v>6.2600000000000003E-2</v>
      </c>
      <c r="R7" s="68"/>
      <c r="S7" s="66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62"/>
      <c r="Z7" s="62"/>
    </row>
    <row r="8" spans="1:26" x14ac:dyDescent="0.25">
      <c r="A8" s="60"/>
      <c r="B8" s="71"/>
      <c r="C8" s="73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68"/>
      <c r="S8" s="85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62">
        <v>0.57250000000000001</v>
      </c>
      <c r="Z8" s="81">
        <v>6.3E-2</v>
      </c>
    </row>
    <row r="9" spans="1:26" x14ac:dyDescent="0.25">
      <c r="A9" s="60"/>
      <c r="B9" s="69">
        <v>0.02</v>
      </c>
      <c r="C9" s="72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>
        <v>0.67969999999999997</v>
      </c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>
        <v>7.6999999999999999E-2</v>
      </c>
      <c r="R9" s="68"/>
      <c r="S9" s="85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62"/>
      <c r="Z9" s="81"/>
    </row>
    <row r="10" spans="1:26" x14ac:dyDescent="0.25">
      <c r="A10" s="60"/>
      <c r="B10" s="70"/>
      <c r="C10" s="73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60"/>
      <c r="B11" s="70"/>
      <c r="C11" s="72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>
        <v>0.78390000000000004</v>
      </c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>
        <v>7.5800000000000006E-2</v>
      </c>
    </row>
    <row r="12" spans="1:26" x14ac:dyDescent="0.25">
      <c r="A12" s="60"/>
      <c r="B12" s="71"/>
      <c r="C12" s="73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60"/>
      <c r="B13" s="87">
        <v>0.04</v>
      </c>
      <c r="C13" s="72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>
        <v>0.72509999999999997</v>
      </c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>
        <v>9.4299999999999995E-2</v>
      </c>
    </row>
    <row r="14" spans="1:26" x14ac:dyDescent="0.25">
      <c r="A14" s="60"/>
      <c r="B14" s="88"/>
      <c r="C14" s="73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60"/>
      <c r="B15" s="88"/>
      <c r="C15" s="72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>
        <v>0.52149999999999996</v>
      </c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>
        <v>5.91E-2</v>
      </c>
    </row>
    <row r="16" spans="1:26" x14ac:dyDescent="0.25">
      <c r="A16" s="61"/>
      <c r="B16" s="89"/>
      <c r="C16" s="73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14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</row>
    <row r="36" spans="1:14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</row>
    <row r="37" spans="1:14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</row>
    <row r="39" spans="1:14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</row>
    <row r="40" spans="1:14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</row>
    <row r="41" spans="1:14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</row>
    <row r="47" spans="1:14" x14ac:dyDescent="0.25">
      <c r="G47" s="82" t="s">
        <v>92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0.01</v>
      </c>
      <c r="J48" s="54"/>
      <c r="K48" s="54">
        <v>0.02</v>
      </c>
      <c r="L48" s="54"/>
      <c r="M48" s="86">
        <v>0.04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0.48170000000000002</v>
      </c>
      <c r="J50" s="41">
        <v>0.45660000000000001</v>
      </c>
      <c r="K50" s="41">
        <v>0.3392</v>
      </c>
      <c r="L50" s="41">
        <v>0.41599999999999998</v>
      </c>
      <c r="M50" s="41">
        <v>0.3236</v>
      </c>
      <c r="N50" s="41">
        <v>0.36299999999999999</v>
      </c>
    </row>
    <row r="51" spans="7:14" x14ac:dyDescent="0.25">
      <c r="G51" s="54"/>
      <c r="H51" s="40" t="s">
        <v>78</v>
      </c>
      <c r="I51" s="41">
        <v>0.71560000000000001</v>
      </c>
      <c r="J51" s="41">
        <v>0.79049999999999998</v>
      </c>
      <c r="K51" s="41">
        <v>0.50319999999999998</v>
      </c>
      <c r="L51" s="41">
        <v>0.58220000000000005</v>
      </c>
      <c r="M51" s="41">
        <v>0.52270000000000005</v>
      </c>
      <c r="N51" s="41">
        <v>0.50660000000000005</v>
      </c>
    </row>
    <row r="52" spans="7:14" x14ac:dyDescent="0.25">
      <c r="G52" s="54"/>
      <c r="H52" s="40" t="s">
        <v>79</v>
      </c>
      <c r="I52" s="41">
        <v>0.58660000000000001</v>
      </c>
      <c r="J52" s="41">
        <v>0.76929999999999998</v>
      </c>
      <c r="K52" s="41">
        <v>0.56599999999999995</v>
      </c>
      <c r="L52" s="41">
        <v>0.62860000000000005</v>
      </c>
      <c r="M52" s="41">
        <v>0.55840000000000001</v>
      </c>
      <c r="N52" s="41">
        <v>0.53849999999999998</v>
      </c>
    </row>
    <row r="53" spans="7:14" x14ac:dyDescent="0.25">
      <c r="G53" s="54"/>
      <c r="H53" s="40" t="s">
        <v>80</v>
      </c>
      <c r="I53" s="41">
        <v>0.67820000000000003</v>
      </c>
      <c r="J53" s="41">
        <v>0.73009999999999997</v>
      </c>
      <c r="K53" s="41">
        <v>0.63849999999999996</v>
      </c>
      <c r="L53" s="41">
        <v>0.73240000000000005</v>
      </c>
      <c r="M53" s="41">
        <v>0.5464</v>
      </c>
      <c r="N53" s="41">
        <v>0.58399999999999996</v>
      </c>
    </row>
    <row r="54" spans="7:14" x14ac:dyDescent="0.25">
      <c r="G54" s="54"/>
      <c r="H54" s="40" t="s">
        <v>25</v>
      </c>
      <c r="I54" s="42">
        <f t="shared" ref="I54:N54" si="22">AVERAGE(I50:I53)</f>
        <v>0.61552499999999999</v>
      </c>
      <c r="J54" s="42">
        <f t="shared" si="22"/>
        <v>0.68662500000000004</v>
      </c>
      <c r="K54" s="42">
        <f t="shared" si="22"/>
        <v>0.51172499999999999</v>
      </c>
      <c r="L54" s="42">
        <f t="shared" si="22"/>
        <v>0.58979999999999999</v>
      </c>
      <c r="M54" s="42">
        <f t="shared" si="22"/>
        <v>0.48777500000000001</v>
      </c>
      <c r="N54" s="42">
        <f t="shared" si="22"/>
        <v>0.49802500000000005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0.36720000000000003</v>
      </c>
      <c r="J56" s="41">
        <v>1.0359</v>
      </c>
      <c r="K56" s="41">
        <v>0.2482</v>
      </c>
      <c r="L56" s="41">
        <v>0.35780000000000001</v>
      </c>
      <c r="M56" s="41">
        <v>0.25559999999999999</v>
      </c>
      <c r="N56" s="41">
        <v>0.26500000000000001</v>
      </c>
    </row>
    <row r="57" spans="7:14" x14ac:dyDescent="0.25">
      <c r="G57" s="54"/>
      <c r="H57" s="40" t="s">
        <v>78</v>
      </c>
      <c r="I57" s="41">
        <v>0.40279999999999999</v>
      </c>
      <c r="J57" s="41">
        <v>0.42749999999999999</v>
      </c>
      <c r="K57" s="41">
        <v>0.28820000000000001</v>
      </c>
      <c r="L57" s="41">
        <v>0.3463</v>
      </c>
      <c r="M57" s="41">
        <v>0.28170000000000001</v>
      </c>
      <c r="N57" s="41">
        <v>0.28189999999999998</v>
      </c>
    </row>
    <row r="58" spans="7:14" x14ac:dyDescent="0.25">
      <c r="G58" s="54"/>
      <c r="H58" s="40" t="s">
        <v>79</v>
      </c>
      <c r="I58" s="41">
        <v>0.28660000000000002</v>
      </c>
      <c r="J58" s="41">
        <v>0.45939999999999998</v>
      </c>
      <c r="K58" s="41">
        <v>0.25030000000000002</v>
      </c>
      <c r="L58" s="41">
        <v>0.35449999999999998</v>
      </c>
      <c r="M58" s="41">
        <v>0.31040000000000001</v>
      </c>
      <c r="N58" s="41">
        <v>0.26910000000000001</v>
      </c>
    </row>
    <row r="59" spans="7:14" x14ac:dyDescent="0.25">
      <c r="G59" s="54"/>
      <c r="H59" s="40" t="s">
        <v>80</v>
      </c>
      <c r="I59" s="41">
        <v>0.34989999999999999</v>
      </c>
      <c r="J59" s="41">
        <v>0.42849999999999999</v>
      </c>
      <c r="K59" s="41">
        <v>0.26619999999999999</v>
      </c>
      <c r="L59" s="41">
        <v>0.43890000000000001</v>
      </c>
      <c r="M59" s="41">
        <v>0.2898</v>
      </c>
      <c r="N59" s="41">
        <v>0.27160000000000001</v>
      </c>
    </row>
    <row r="60" spans="7:14" x14ac:dyDescent="0.25">
      <c r="G60" s="54"/>
      <c r="H60" s="40" t="s">
        <v>25</v>
      </c>
      <c r="I60" s="42">
        <f t="shared" ref="I60:N60" si="23">AVERAGE(I56:I59)</f>
        <v>0.35162499999999997</v>
      </c>
      <c r="J60" s="42">
        <f t="shared" si="23"/>
        <v>0.58782500000000004</v>
      </c>
      <c r="K60" s="42">
        <f t="shared" si="23"/>
        <v>0.26322499999999999</v>
      </c>
      <c r="L60" s="42">
        <f t="shared" si="23"/>
        <v>0.37437500000000001</v>
      </c>
      <c r="M60" s="42">
        <f t="shared" si="23"/>
        <v>0.28437499999999999</v>
      </c>
      <c r="N60" s="42">
        <f t="shared" si="23"/>
        <v>0.27189999999999998</v>
      </c>
    </row>
  </sheetData>
  <mergeCells count="37"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sheetPr codeName="Sheet12"/>
  <dimension ref="A1:Z60"/>
  <sheetViews>
    <sheetView topLeftCell="G41" zoomScale="130" zoomScaleNormal="130" workbookViewId="0">
      <selection activeCell="S61" sqref="S61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0.02</v>
      </c>
      <c r="C5" s="72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>
        <v>1.1926000000000001</v>
      </c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>
        <v>0.16700000000000001</v>
      </c>
      <c r="R5" s="68"/>
      <c r="S5" s="66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62"/>
      <c r="Z5" s="62"/>
    </row>
    <row r="6" spans="1:26" x14ac:dyDescent="0.25">
      <c r="A6" s="60"/>
      <c r="B6" s="70"/>
      <c r="C6" s="73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68"/>
      <c r="S6" s="66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>
        <v>1.3531</v>
      </c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>
        <v>0.28410000000000002</v>
      </c>
      <c r="R7" s="68"/>
      <c r="S7" s="66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62"/>
      <c r="Z7" s="62"/>
    </row>
    <row r="8" spans="1:26" x14ac:dyDescent="0.25">
      <c r="A8" s="60"/>
      <c r="B8" s="71"/>
      <c r="C8" s="73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68"/>
      <c r="S8" s="85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69">
        <v>0.04</v>
      </c>
      <c r="C9" s="72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>
        <v>1.0232000000000001</v>
      </c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>
        <v>0.1842</v>
      </c>
      <c r="R9" s="68"/>
      <c r="S9" s="85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63"/>
      <c r="Z9" s="81"/>
    </row>
    <row r="10" spans="1:26" x14ac:dyDescent="0.25">
      <c r="A10" s="60"/>
      <c r="B10" s="70"/>
      <c r="C10" s="73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60"/>
      <c r="B11" s="70"/>
      <c r="C11" s="72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>
        <v>1.3343</v>
      </c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>
        <v>0.23130000000000001</v>
      </c>
    </row>
    <row r="12" spans="1:26" x14ac:dyDescent="0.25">
      <c r="A12" s="60"/>
      <c r="B12" s="71"/>
      <c r="C12" s="73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60"/>
      <c r="B13" s="87">
        <v>0.1</v>
      </c>
      <c r="C13" s="72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>
        <v>1.0454000000000001</v>
      </c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>
        <v>0.1951</v>
      </c>
    </row>
    <row r="14" spans="1:26" x14ac:dyDescent="0.25">
      <c r="A14" s="60"/>
      <c r="B14" s="88"/>
      <c r="C14" s="73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60"/>
      <c r="B15" s="88"/>
      <c r="C15" s="72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>
        <v>1.2244999999999999</v>
      </c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>
        <v>0.2286</v>
      </c>
    </row>
    <row r="16" spans="1:26" x14ac:dyDescent="0.25">
      <c r="A16" s="61"/>
      <c r="B16" s="89"/>
      <c r="C16" s="73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14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</row>
    <row r="36" spans="1:14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</row>
    <row r="37" spans="1:14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</row>
    <row r="39" spans="1:14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</row>
    <row r="40" spans="1:14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</row>
    <row r="41" spans="1:14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</row>
    <row r="47" spans="1:14" x14ac:dyDescent="0.25">
      <c r="G47" s="82" t="s">
        <v>93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0.435</v>
      </c>
      <c r="J50" s="41">
        <v>1.4418</v>
      </c>
      <c r="K50" s="41">
        <v>0.41620000000000001</v>
      </c>
      <c r="L50" s="41">
        <v>0.52559999999999996</v>
      </c>
      <c r="M50" s="41">
        <v>0.50790000000000002</v>
      </c>
      <c r="N50" s="41">
        <v>0.56999999999999995</v>
      </c>
    </row>
    <row r="51" spans="7:14" x14ac:dyDescent="0.25">
      <c r="G51" s="54"/>
      <c r="H51" s="40" t="s">
        <v>78</v>
      </c>
      <c r="I51" s="41">
        <v>1.0373000000000001</v>
      </c>
      <c r="J51" s="41">
        <v>1.8637999999999999</v>
      </c>
      <c r="K51" s="41">
        <v>0.78910000000000002</v>
      </c>
      <c r="L51" s="41">
        <v>1.0637000000000001</v>
      </c>
      <c r="M51" s="41">
        <v>0.79600000000000004</v>
      </c>
      <c r="N51" s="41">
        <v>0.81340000000000001</v>
      </c>
    </row>
    <row r="52" spans="7:14" x14ac:dyDescent="0.25">
      <c r="G52" s="54"/>
      <c r="H52" s="40" t="s">
        <v>79</v>
      </c>
      <c r="I52" s="41">
        <v>0.93559999999999999</v>
      </c>
      <c r="J52" s="41">
        <v>0.51819999999999999</v>
      </c>
      <c r="K52" s="41">
        <v>0.82599999999999996</v>
      </c>
      <c r="L52" s="41">
        <v>1.0209999999999999</v>
      </c>
      <c r="M52" s="41">
        <v>0.79759999999999998</v>
      </c>
      <c r="N52" s="41">
        <v>0.83230000000000004</v>
      </c>
    </row>
    <row r="53" spans="7:14" x14ac:dyDescent="0.25">
      <c r="G53" s="54"/>
      <c r="H53" s="40" t="s">
        <v>80</v>
      </c>
      <c r="I53" s="41">
        <v>1.0373000000000001</v>
      </c>
      <c r="J53" s="41">
        <v>1.4189000000000001</v>
      </c>
      <c r="K53" s="41">
        <v>0.86660000000000004</v>
      </c>
      <c r="L53" s="41">
        <v>1.0443</v>
      </c>
      <c r="M53" s="41">
        <v>0.81220000000000003</v>
      </c>
      <c r="N53" s="41">
        <v>0.83740000000000003</v>
      </c>
    </row>
    <row r="54" spans="7:14" x14ac:dyDescent="0.25">
      <c r="G54" s="54"/>
      <c r="H54" s="40" t="s">
        <v>25</v>
      </c>
      <c r="I54" s="42">
        <f t="shared" ref="I54:N54" si="22">AVERAGE(I50:I53)</f>
        <v>0.86130000000000007</v>
      </c>
      <c r="J54" s="42">
        <f t="shared" si="22"/>
        <v>1.310675</v>
      </c>
      <c r="K54" s="42">
        <f t="shared" si="22"/>
        <v>0.72447499999999998</v>
      </c>
      <c r="L54" s="42">
        <f t="shared" si="22"/>
        <v>0.91365000000000007</v>
      </c>
      <c r="M54" s="42">
        <f t="shared" si="22"/>
        <v>0.7284250000000001</v>
      </c>
      <c r="N54" s="42">
        <f t="shared" si="22"/>
        <v>0.76327500000000004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0.56479999999999997</v>
      </c>
      <c r="J56" s="41">
        <v>0.77070000000000005</v>
      </c>
      <c r="K56" s="41">
        <v>0.33550000000000002</v>
      </c>
      <c r="L56" s="41">
        <v>0.54749999999999999</v>
      </c>
      <c r="M56" s="41">
        <v>0.32419999999999999</v>
      </c>
      <c r="N56" s="41">
        <v>0.44740000000000002</v>
      </c>
    </row>
    <row r="57" spans="7:14" x14ac:dyDescent="0.25">
      <c r="G57" s="54"/>
      <c r="H57" s="40" t="s">
        <v>78</v>
      </c>
      <c r="I57" s="41">
        <v>0.4763</v>
      </c>
      <c r="J57" s="41">
        <v>0.68579999999999997</v>
      </c>
      <c r="K57" s="41">
        <v>0.35699999999999998</v>
      </c>
      <c r="L57" s="41">
        <v>0.48770000000000002</v>
      </c>
      <c r="M57" s="41">
        <v>0.36699999999999999</v>
      </c>
      <c r="N57" s="41">
        <v>0.4032</v>
      </c>
    </row>
    <row r="58" spans="7:14" x14ac:dyDescent="0.25">
      <c r="G58" s="54"/>
      <c r="H58" s="40" t="s">
        <v>79</v>
      </c>
      <c r="I58" s="41">
        <v>0.61080000000000001</v>
      </c>
      <c r="J58" s="41">
        <v>0.64</v>
      </c>
      <c r="K58" s="41">
        <v>0.32919999999999999</v>
      </c>
      <c r="L58" s="41">
        <v>0.51259999999999994</v>
      </c>
      <c r="M58" s="41">
        <v>0.36399999999999999</v>
      </c>
      <c r="N58" s="41">
        <v>0.41460000000000002</v>
      </c>
    </row>
    <row r="59" spans="7:14" x14ac:dyDescent="0.25">
      <c r="G59" s="54"/>
      <c r="H59" s="40" t="s">
        <v>80</v>
      </c>
      <c r="I59" s="41">
        <v>0.54049999999999998</v>
      </c>
      <c r="J59" s="41">
        <v>0.74370000000000003</v>
      </c>
      <c r="K59" s="41">
        <v>0.35399999999999998</v>
      </c>
      <c r="L59" s="41">
        <v>0.54110000000000003</v>
      </c>
      <c r="M59" s="41">
        <v>0.36020000000000002</v>
      </c>
      <c r="N59" s="41">
        <v>0.47060000000000002</v>
      </c>
    </row>
    <row r="60" spans="7:14" x14ac:dyDescent="0.25">
      <c r="G60" s="54"/>
      <c r="H60" s="40" t="s">
        <v>25</v>
      </c>
      <c r="I60" s="42">
        <f t="shared" ref="I60:N60" si="23">AVERAGE(I56:I59)</f>
        <v>0.54810000000000003</v>
      </c>
      <c r="J60" s="42">
        <f t="shared" si="23"/>
        <v>0.71005000000000007</v>
      </c>
      <c r="K60" s="42">
        <f t="shared" si="23"/>
        <v>0.34392500000000004</v>
      </c>
      <c r="L60" s="42">
        <f t="shared" si="23"/>
        <v>0.52222500000000005</v>
      </c>
      <c r="M60" s="42">
        <f t="shared" si="23"/>
        <v>0.35385000000000005</v>
      </c>
      <c r="N60" s="42">
        <f t="shared" si="23"/>
        <v>0.43395000000000006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sheetPr codeName="Sheet13"/>
  <dimension ref="A1:Z60"/>
  <sheetViews>
    <sheetView topLeftCell="G41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0.02</v>
      </c>
      <c r="C5" s="72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>
        <v>1.5254000000000001</v>
      </c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>
        <v>0.24410000000000001</v>
      </c>
      <c r="R5" s="68"/>
      <c r="S5" s="66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62"/>
      <c r="Z5" s="62"/>
    </row>
    <row r="6" spans="1:26" x14ac:dyDescent="0.25">
      <c r="A6" s="60"/>
      <c r="B6" s="70"/>
      <c r="C6" s="73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68"/>
      <c r="S6" s="66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>
        <v>1.5269999999999999</v>
      </c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>
        <v>0.37669999999999998</v>
      </c>
      <c r="R7" s="68"/>
      <c r="S7" s="66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62"/>
      <c r="Z7" s="62"/>
    </row>
    <row r="8" spans="1:26" x14ac:dyDescent="0.25">
      <c r="A8" s="60"/>
      <c r="B8" s="71"/>
      <c r="C8" s="73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68"/>
      <c r="S8" s="85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69">
        <v>0.04</v>
      </c>
      <c r="C9" s="72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>
        <v>1.4053</v>
      </c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>
        <v>0.24360000000000001</v>
      </c>
      <c r="R9" s="68"/>
      <c r="S9" s="85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63"/>
      <c r="Z9" s="81"/>
    </row>
    <row r="10" spans="1:26" x14ac:dyDescent="0.25">
      <c r="A10" s="60"/>
      <c r="B10" s="70"/>
      <c r="C10" s="73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60"/>
      <c r="B11" s="70"/>
      <c r="C11" s="72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>
        <v>1.5647</v>
      </c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>
        <v>0.33379999999999999</v>
      </c>
    </row>
    <row r="12" spans="1:26" x14ac:dyDescent="0.25">
      <c r="A12" s="60"/>
      <c r="B12" s="71"/>
      <c r="C12" s="73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60"/>
      <c r="B13" s="87">
        <v>0.1</v>
      </c>
      <c r="C13" s="72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>
        <v>1.4503999999999999</v>
      </c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>
        <v>0.2321</v>
      </c>
    </row>
    <row r="14" spans="1:26" x14ac:dyDescent="0.25">
      <c r="A14" s="60"/>
      <c r="B14" s="88"/>
      <c r="C14" s="73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60"/>
      <c r="B15" s="88"/>
      <c r="C15" s="72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>
        <v>1.5377000000000001</v>
      </c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>
        <v>0.28189999999999998</v>
      </c>
    </row>
    <row r="16" spans="1:26" x14ac:dyDescent="0.25">
      <c r="A16" s="61"/>
      <c r="B16" s="89"/>
      <c r="C16" s="73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14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</row>
    <row r="36" spans="1:14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</row>
    <row r="37" spans="1:14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</row>
    <row r="39" spans="1:14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</row>
    <row r="40" spans="1:14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</row>
    <row r="41" spans="1:14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</row>
    <row r="47" spans="1:14" x14ac:dyDescent="0.25">
      <c r="G47" s="82" t="s">
        <v>94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0.75790000000000002</v>
      </c>
      <c r="J50" s="41">
        <v>1.1878</v>
      </c>
      <c r="K50" s="41">
        <v>0.6603</v>
      </c>
      <c r="L50" s="41">
        <v>0.8851</v>
      </c>
      <c r="M50" s="41">
        <v>0.82909999999999995</v>
      </c>
      <c r="N50" s="41">
        <v>0.92569999999999997</v>
      </c>
    </row>
    <row r="51" spans="7:14" x14ac:dyDescent="0.25">
      <c r="G51" s="54"/>
      <c r="H51" s="40" t="s">
        <v>78</v>
      </c>
      <c r="I51" s="41">
        <v>1.2526999999999999</v>
      </c>
      <c r="J51" s="41">
        <v>1.2391000000000001</v>
      </c>
      <c r="K51" s="41">
        <v>1.1375999999999999</v>
      </c>
      <c r="L51" s="41">
        <v>1.149</v>
      </c>
      <c r="M51" s="41">
        <v>1.1278999999999999</v>
      </c>
      <c r="N51" s="41">
        <v>1.1031</v>
      </c>
    </row>
    <row r="52" spans="7:14" x14ac:dyDescent="0.25">
      <c r="G52" s="54"/>
      <c r="H52" s="40" t="s">
        <v>79</v>
      </c>
      <c r="I52" s="41">
        <v>1.2950999999999999</v>
      </c>
      <c r="J52" s="41">
        <v>1.6258999999999999</v>
      </c>
      <c r="K52" s="41">
        <v>1.1606000000000001</v>
      </c>
      <c r="L52" s="41">
        <v>1.2686999999999999</v>
      </c>
      <c r="M52" s="41">
        <v>1.1335999999999999</v>
      </c>
      <c r="N52" s="41">
        <v>1.1052</v>
      </c>
    </row>
    <row r="53" spans="7:14" x14ac:dyDescent="0.25">
      <c r="G53" s="54"/>
      <c r="H53" s="40" t="s">
        <v>80</v>
      </c>
      <c r="I53" s="41">
        <v>1.2391000000000001</v>
      </c>
      <c r="J53" s="41">
        <v>1.4418</v>
      </c>
      <c r="K53" s="41">
        <v>1.2033</v>
      </c>
      <c r="L53" s="41">
        <v>1.2096</v>
      </c>
      <c r="M53" s="41">
        <v>1.1768000000000001</v>
      </c>
      <c r="N53" s="41">
        <v>1.1404000000000001</v>
      </c>
    </row>
    <row r="54" spans="7:14" x14ac:dyDescent="0.25">
      <c r="G54" s="54"/>
      <c r="H54" s="40" t="s">
        <v>25</v>
      </c>
      <c r="I54" s="42">
        <f t="shared" ref="I54:N54" si="22">AVERAGE(I50:I53)</f>
        <v>1.1362000000000001</v>
      </c>
      <c r="J54" s="42">
        <f t="shared" si="22"/>
        <v>1.3736499999999998</v>
      </c>
      <c r="K54" s="42">
        <f t="shared" si="22"/>
        <v>1.0404499999999999</v>
      </c>
      <c r="L54" s="42">
        <f t="shared" si="22"/>
        <v>1.1280999999999999</v>
      </c>
      <c r="M54" s="42">
        <f t="shared" si="22"/>
        <v>1.0668500000000001</v>
      </c>
      <c r="N54" s="42">
        <f t="shared" si="22"/>
        <v>1.0686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1.0255000000000001</v>
      </c>
      <c r="J56" s="41">
        <v>1.2384999999999999</v>
      </c>
      <c r="K56" s="41">
        <v>0.53549999999999998</v>
      </c>
      <c r="L56" s="41">
        <v>0.86160000000000003</v>
      </c>
      <c r="M56" s="41">
        <v>0.52249999999999996</v>
      </c>
      <c r="N56" s="41">
        <v>0.80989999999999995</v>
      </c>
    </row>
    <row r="57" spans="7:14" x14ac:dyDescent="0.25">
      <c r="G57" s="54"/>
      <c r="H57" s="40" t="s">
        <v>78</v>
      </c>
      <c r="I57" s="41">
        <v>1.0229999999999999</v>
      </c>
      <c r="J57" s="41">
        <v>1.0134000000000001</v>
      </c>
      <c r="K57" s="41">
        <v>0.56389999999999996</v>
      </c>
      <c r="L57" s="41">
        <v>0.81240000000000001</v>
      </c>
      <c r="M57" s="41">
        <v>0.50519999999999998</v>
      </c>
      <c r="N57" s="41">
        <v>0.62460000000000004</v>
      </c>
    </row>
    <row r="58" spans="7:14" x14ac:dyDescent="0.25">
      <c r="G58" s="54"/>
      <c r="H58" s="40" t="s">
        <v>79</v>
      </c>
      <c r="I58" s="41">
        <v>0.85450000000000004</v>
      </c>
      <c r="J58" s="41">
        <v>1.4100999999999999</v>
      </c>
      <c r="K58" s="41">
        <v>0.52680000000000005</v>
      </c>
      <c r="L58" s="41">
        <v>0.76080000000000003</v>
      </c>
      <c r="M58" s="41">
        <v>0.50800000000000001</v>
      </c>
      <c r="N58" s="41">
        <v>0.63160000000000005</v>
      </c>
    </row>
    <row r="59" spans="7:14" x14ac:dyDescent="0.25">
      <c r="G59" s="54"/>
      <c r="H59" s="40" t="s">
        <v>80</v>
      </c>
      <c r="I59" s="41">
        <v>1.1846000000000001</v>
      </c>
      <c r="J59" s="41">
        <v>1.3318000000000001</v>
      </c>
      <c r="K59" s="41">
        <v>0.56040000000000001</v>
      </c>
      <c r="L59" s="41">
        <v>0.74450000000000005</v>
      </c>
      <c r="M59" s="41">
        <v>0.51080000000000003</v>
      </c>
      <c r="N59" s="41">
        <v>0.67410000000000003</v>
      </c>
    </row>
    <row r="60" spans="7:14" x14ac:dyDescent="0.25">
      <c r="G60" s="54"/>
      <c r="H60" s="40" t="s">
        <v>25</v>
      </c>
      <c r="I60" s="42">
        <f t="shared" ref="I60:N60" si="23">AVERAGE(I56:I59)</f>
        <v>1.0219</v>
      </c>
      <c r="J60" s="42">
        <f t="shared" si="23"/>
        <v>1.2484500000000001</v>
      </c>
      <c r="K60" s="42">
        <f t="shared" si="23"/>
        <v>0.54664999999999997</v>
      </c>
      <c r="L60" s="42">
        <f t="shared" si="23"/>
        <v>0.794825</v>
      </c>
      <c r="M60" s="42">
        <f t="shared" si="23"/>
        <v>0.511625</v>
      </c>
      <c r="N60" s="42">
        <f t="shared" si="23"/>
        <v>0.68505000000000005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sheetPr codeName="Sheet14"/>
  <dimension ref="A1:Z60"/>
  <sheetViews>
    <sheetView topLeftCell="G45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0.04</v>
      </c>
      <c r="C5" s="72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>
        <v>1.4965999999999999</v>
      </c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>
        <v>0.3891</v>
      </c>
      <c r="R5" s="68"/>
      <c r="S5" s="66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62"/>
      <c r="Z5" s="62"/>
    </row>
    <row r="6" spans="1:26" x14ac:dyDescent="0.25">
      <c r="A6" s="60"/>
      <c r="B6" s="70"/>
      <c r="C6" s="73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68"/>
      <c r="S6" s="85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63">
        <f>0.5725+(2*PI()*0.02039)</f>
        <v>0.70061414841339176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>
        <v>2.7332000000000001</v>
      </c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>
        <v>0.52839999999999998</v>
      </c>
      <c r="R7" s="68"/>
      <c r="S7" s="66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63"/>
      <c r="Z7" s="62"/>
    </row>
    <row r="8" spans="1:26" x14ac:dyDescent="0.25">
      <c r="A8" s="60"/>
      <c r="B8" s="71"/>
      <c r="C8" s="73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68"/>
      <c r="S8" s="85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87">
        <v>0.1</v>
      </c>
      <c r="C9" s="72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>
        <v>1.8900999999999999</v>
      </c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>
        <v>0.2772</v>
      </c>
      <c r="R9" s="68"/>
      <c r="S9" s="85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63"/>
      <c r="Z9" s="81"/>
    </row>
    <row r="10" spans="1:26" x14ac:dyDescent="0.25">
      <c r="A10" s="60"/>
      <c r="B10" s="88"/>
      <c r="C10" s="73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60"/>
      <c r="B11" s="88"/>
      <c r="C11" s="72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>
        <v>1.2397</v>
      </c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>
        <v>0.186</v>
      </c>
    </row>
    <row r="12" spans="1:26" x14ac:dyDescent="0.25">
      <c r="A12" s="60"/>
      <c r="B12" s="89"/>
      <c r="C12" s="73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60"/>
      <c r="B13" s="87">
        <v>0.2</v>
      </c>
      <c r="C13" s="72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>
        <v>1.2921</v>
      </c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>
        <v>0.2283</v>
      </c>
    </row>
    <row r="14" spans="1:26" x14ac:dyDescent="0.25">
      <c r="A14" s="60"/>
      <c r="B14" s="88"/>
      <c r="C14" s="73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60"/>
      <c r="B15" s="88"/>
      <c r="C15" s="72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>
        <v>1.359</v>
      </c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>
        <v>0.22650000000000001</v>
      </c>
    </row>
    <row r="16" spans="1:26" x14ac:dyDescent="0.25">
      <c r="A16" s="61"/>
      <c r="B16" s="89"/>
      <c r="C16" s="73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14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</row>
    <row r="36" spans="1:14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</row>
    <row r="37" spans="1:14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</row>
    <row r="39" spans="1:14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</row>
    <row r="40" spans="1:14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</row>
    <row r="41" spans="1:14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</row>
    <row r="47" spans="1:14" x14ac:dyDescent="0.25">
      <c r="G47" s="82" t="s">
        <v>95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0.04</v>
      </c>
      <c r="J48" s="54"/>
      <c r="K48" s="86">
        <v>0.1</v>
      </c>
      <c r="L48" s="86"/>
      <c r="M48" s="86">
        <v>0.2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1.6551</v>
      </c>
      <c r="J50" s="41">
        <v>2.5903</v>
      </c>
      <c r="K50" s="41">
        <v>1.0217000000000001</v>
      </c>
      <c r="L50" s="41">
        <v>1.254</v>
      </c>
      <c r="M50" s="41">
        <v>1.0640000000000001</v>
      </c>
      <c r="N50" s="41">
        <v>0.9889</v>
      </c>
    </row>
    <row r="51" spans="7:14" x14ac:dyDescent="0.25">
      <c r="G51" s="54"/>
      <c r="H51" s="40" t="s">
        <v>78</v>
      </c>
      <c r="I51" s="41">
        <v>1.6432</v>
      </c>
      <c r="J51" s="41">
        <v>2.2765</v>
      </c>
      <c r="K51" s="41">
        <v>1.7649999999999999</v>
      </c>
      <c r="L51" s="41">
        <v>1.5895999999999999</v>
      </c>
      <c r="M51" s="41">
        <v>1.2724</v>
      </c>
      <c r="N51" s="41">
        <v>1.3783000000000001</v>
      </c>
    </row>
    <row r="52" spans="7:14" x14ac:dyDescent="0.25">
      <c r="G52" s="54"/>
      <c r="H52" s="40" t="s">
        <v>79</v>
      </c>
      <c r="I52" s="41">
        <v>1.6793</v>
      </c>
      <c r="J52" s="41">
        <v>2.0558999999999998</v>
      </c>
      <c r="K52" s="41">
        <v>1.5808</v>
      </c>
      <c r="L52" s="41">
        <v>1.6537999999999999</v>
      </c>
      <c r="M52" s="41">
        <v>1.3210999999999999</v>
      </c>
      <c r="N52" s="41">
        <v>1.4246000000000001</v>
      </c>
    </row>
    <row r="53" spans="7:14" x14ac:dyDescent="0.25">
      <c r="G53" s="54"/>
      <c r="H53" s="40" t="s">
        <v>80</v>
      </c>
      <c r="I53" s="41">
        <v>1.8713</v>
      </c>
      <c r="J53" s="41">
        <v>2.0375999999999999</v>
      </c>
      <c r="K53" s="41">
        <v>1.6830000000000001</v>
      </c>
      <c r="L53" s="41">
        <v>1.6979</v>
      </c>
      <c r="M53" s="41">
        <v>1.3302</v>
      </c>
      <c r="N53" s="41">
        <v>1.385</v>
      </c>
    </row>
    <row r="54" spans="7:14" x14ac:dyDescent="0.25">
      <c r="G54" s="54"/>
      <c r="H54" s="40" t="s">
        <v>25</v>
      </c>
      <c r="I54" s="42">
        <f t="shared" ref="I54:N54" si="22">AVERAGE(I50:I53)</f>
        <v>1.7122250000000001</v>
      </c>
      <c r="J54" s="42">
        <f t="shared" si="22"/>
        <v>2.2400749999999996</v>
      </c>
      <c r="K54" s="42">
        <f t="shared" si="22"/>
        <v>1.5126249999999999</v>
      </c>
      <c r="L54" s="42">
        <f t="shared" si="22"/>
        <v>1.5488249999999999</v>
      </c>
      <c r="M54" s="42">
        <f t="shared" si="22"/>
        <v>1.2469250000000001</v>
      </c>
      <c r="N54" s="42">
        <f t="shared" si="22"/>
        <v>1.2942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1.2646999999999999</v>
      </c>
      <c r="J56" s="41">
        <v>1.9358</v>
      </c>
      <c r="K56" s="41">
        <v>0.96450000000000002</v>
      </c>
      <c r="L56" s="41">
        <v>1.444</v>
      </c>
      <c r="M56" s="41">
        <v>0.69220000000000004</v>
      </c>
      <c r="N56" s="41">
        <v>0.87539999999999996</v>
      </c>
    </row>
    <row r="57" spans="7:14" x14ac:dyDescent="0.25">
      <c r="G57" s="54"/>
      <c r="H57" s="40" t="s">
        <v>78</v>
      </c>
      <c r="I57" s="41">
        <v>1.0677000000000001</v>
      </c>
      <c r="J57" s="41">
        <v>1.3405</v>
      </c>
      <c r="K57" s="41">
        <v>0.98529999999999995</v>
      </c>
      <c r="L57" s="41">
        <v>1.1022000000000001</v>
      </c>
      <c r="M57" s="41">
        <v>0.6865</v>
      </c>
      <c r="N57" s="41">
        <v>0.92789999999999995</v>
      </c>
    </row>
    <row r="58" spans="7:14" x14ac:dyDescent="0.25">
      <c r="G58" s="54"/>
      <c r="H58" s="40" t="s">
        <v>79</v>
      </c>
      <c r="I58" s="41">
        <v>1.0293000000000001</v>
      </c>
      <c r="J58" s="41">
        <v>1.1349</v>
      </c>
      <c r="K58" s="41">
        <v>0.73499999999999999</v>
      </c>
      <c r="L58" s="41">
        <v>1.0804</v>
      </c>
      <c r="M58" s="41">
        <v>0.70579999999999998</v>
      </c>
      <c r="N58" s="41">
        <v>0.98450000000000004</v>
      </c>
    </row>
    <row r="59" spans="7:14" x14ac:dyDescent="0.25">
      <c r="G59" s="54"/>
      <c r="H59" s="40" t="s">
        <v>80</v>
      </c>
      <c r="I59" s="41">
        <v>1.2263999999999999</v>
      </c>
      <c r="J59" s="41">
        <v>1.3279000000000001</v>
      </c>
      <c r="K59" s="41">
        <v>0.71560000000000001</v>
      </c>
      <c r="L59" s="41">
        <v>1.0421</v>
      </c>
      <c r="M59" s="41">
        <v>0.73970000000000002</v>
      </c>
      <c r="N59" s="41">
        <v>0.85880000000000001</v>
      </c>
    </row>
    <row r="60" spans="7:14" x14ac:dyDescent="0.25">
      <c r="G60" s="54"/>
      <c r="H60" s="40" t="s">
        <v>25</v>
      </c>
      <c r="I60" s="42">
        <f t="shared" ref="I60:N60" si="23">AVERAGE(I56:I59)</f>
        <v>1.147025</v>
      </c>
      <c r="J60" s="42">
        <f t="shared" si="23"/>
        <v>1.4347750000000001</v>
      </c>
      <c r="K60" s="42">
        <f t="shared" si="23"/>
        <v>0.85010000000000008</v>
      </c>
      <c r="L60" s="42">
        <f t="shared" si="23"/>
        <v>1.1671749999999999</v>
      </c>
      <c r="M60" s="42">
        <f t="shared" si="23"/>
        <v>0.70605000000000007</v>
      </c>
      <c r="N60" s="42">
        <f t="shared" si="23"/>
        <v>0.91164999999999996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sheetPr codeName="Sheet15"/>
  <dimension ref="A1:Z60"/>
  <sheetViews>
    <sheetView zoomScale="40" zoomScaleNormal="40" workbookViewId="0">
      <selection activeCell="AF68" sqref="AF68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0.04</v>
      </c>
      <c r="C5" s="72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>
        <v>3.4056000000000002</v>
      </c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>
        <v>0.88549999999999995</v>
      </c>
      <c r="R5" s="68"/>
      <c r="S5" s="66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62"/>
      <c r="Z5" s="62"/>
    </row>
    <row r="6" spans="1:26" x14ac:dyDescent="0.25">
      <c r="A6" s="60"/>
      <c r="B6" s="70"/>
      <c r="C6" s="73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68"/>
      <c r="S6" s="85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63">
        <f>0.5725+(2*PI()*0.02039)</f>
        <v>0.70061414841339176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>
        <v>3.6368999999999998</v>
      </c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>
        <v>0.29099999999999998</v>
      </c>
      <c r="R7" s="68"/>
      <c r="S7" s="66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63"/>
      <c r="Z7" s="62"/>
    </row>
    <row r="8" spans="1:26" x14ac:dyDescent="0.25">
      <c r="A8" s="60"/>
      <c r="B8" s="71"/>
      <c r="C8" s="73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68"/>
      <c r="S8" s="85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87">
        <v>0.1</v>
      </c>
      <c r="C9" s="72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>
        <v>3.3435999999999999</v>
      </c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>
        <v>0.64639999999999997</v>
      </c>
      <c r="R9" s="68"/>
      <c r="S9" s="85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63"/>
      <c r="Z9" s="81"/>
    </row>
    <row r="10" spans="1:26" x14ac:dyDescent="0.25">
      <c r="A10" s="60"/>
      <c r="B10" s="88"/>
      <c r="C10" s="73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60"/>
      <c r="B11" s="88"/>
      <c r="C11" s="72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>
        <v>3.5566</v>
      </c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>
        <v>0.75870000000000004</v>
      </c>
    </row>
    <row r="12" spans="1:26" x14ac:dyDescent="0.25">
      <c r="A12" s="60"/>
      <c r="B12" s="89"/>
      <c r="C12" s="73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60"/>
      <c r="B13" s="87">
        <v>0.2</v>
      </c>
      <c r="C13" s="72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>
        <v>3.3393000000000002</v>
      </c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>
        <v>0.46750000000000003</v>
      </c>
    </row>
    <row r="14" spans="1:26" x14ac:dyDescent="0.25">
      <c r="A14" s="60"/>
      <c r="B14" s="88"/>
      <c r="C14" s="73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60"/>
      <c r="B15" s="88"/>
      <c r="C15" s="72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>
        <v>3.4722</v>
      </c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>
        <v>0.6018</v>
      </c>
    </row>
    <row r="16" spans="1:26" x14ac:dyDescent="0.25">
      <c r="A16" s="61"/>
      <c r="B16" s="89"/>
      <c r="C16" s="73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14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</row>
    <row r="36" spans="1:14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</row>
    <row r="37" spans="1:14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</row>
    <row r="39" spans="1:14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</row>
    <row r="40" spans="1:14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</row>
    <row r="41" spans="1:14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</row>
    <row r="47" spans="1:14" x14ac:dyDescent="0.25">
      <c r="G47" s="82" t="s">
        <v>96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0.04</v>
      </c>
      <c r="J48" s="54"/>
      <c r="K48" s="86">
        <v>0.1</v>
      </c>
      <c r="L48" s="86"/>
      <c r="M48" s="86">
        <v>0.2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1.746</v>
      </c>
      <c r="J50" s="41">
        <v>4.3578000000000001</v>
      </c>
      <c r="K50" s="41">
        <v>1.6852</v>
      </c>
      <c r="L50" s="41">
        <v>2.1012</v>
      </c>
      <c r="M50" s="41">
        <v>1.8287</v>
      </c>
      <c r="N50" s="41">
        <v>2.1604000000000001</v>
      </c>
    </row>
    <row r="51" spans="7:14" x14ac:dyDescent="0.25">
      <c r="G51" s="54"/>
      <c r="H51" s="40" t="s">
        <v>78</v>
      </c>
      <c r="I51" s="41">
        <v>2.2242000000000002</v>
      </c>
      <c r="J51" s="41">
        <v>3.4472999999999998</v>
      </c>
      <c r="K51" s="41">
        <v>2.3694000000000002</v>
      </c>
      <c r="L51" s="41">
        <v>2.6227</v>
      </c>
      <c r="M51" s="41">
        <v>2.3206000000000002</v>
      </c>
      <c r="N51" s="41">
        <v>2.4674</v>
      </c>
    </row>
    <row r="52" spans="7:14" x14ac:dyDescent="0.25">
      <c r="G52" s="54"/>
      <c r="H52" s="40" t="s">
        <v>79</v>
      </c>
      <c r="I52" s="41">
        <v>2.5329999999999999</v>
      </c>
      <c r="J52" s="41">
        <v>3.7275999999999998</v>
      </c>
      <c r="K52" s="41">
        <v>2.5078999999999998</v>
      </c>
      <c r="L52" s="41">
        <v>3.0760000000000001</v>
      </c>
      <c r="M52" s="41">
        <v>2.3654999999999999</v>
      </c>
      <c r="N52" s="41">
        <v>2.6747000000000001</v>
      </c>
    </row>
    <row r="53" spans="7:14" x14ac:dyDescent="0.25">
      <c r="G53" s="54"/>
      <c r="H53" s="40" t="s">
        <v>80</v>
      </c>
      <c r="I53" s="41">
        <v>2.7280000000000002</v>
      </c>
      <c r="J53" s="41">
        <v>5.1520000000000001</v>
      </c>
      <c r="K53" s="41">
        <v>2.3828</v>
      </c>
      <c r="L53" s="41">
        <v>3.0240999999999998</v>
      </c>
      <c r="M53" s="41">
        <v>2.4780000000000002</v>
      </c>
      <c r="N53" s="41">
        <v>2.6808999999999998</v>
      </c>
    </row>
    <row r="54" spans="7:14" x14ac:dyDescent="0.25">
      <c r="G54" s="54"/>
      <c r="H54" s="40" t="s">
        <v>25</v>
      </c>
      <c r="I54" s="42">
        <f t="shared" ref="I54:N54" si="22">AVERAGE(I50:I53)</f>
        <v>2.3077999999999999</v>
      </c>
      <c r="J54" s="42">
        <f t="shared" si="22"/>
        <v>4.1711749999999999</v>
      </c>
      <c r="K54" s="42">
        <f t="shared" si="22"/>
        <v>2.2363249999999999</v>
      </c>
      <c r="L54" s="42">
        <f t="shared" si="22"/>
        <v>2.7060000000000004</v>
      </c>
      <c r="M54" s="42">
        <f t="shared" si="22"/>
        <v>2.2482000000000002</v>
      </c>
      <c r="N54" s="42">
        <f t="shared" si="22"/>
        <v>2.4958499999999999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4.423</v>
      </c>
      <c r="J56" s="41">
        <v>5.1924999999999999</v>
      </c>
      <c r="K56" s="41">
        <v>1.9496</v>
      </c>
      <c r="L56" s="41">
        <v>3.0918999999999999</v>
      </c>
      <c r="M56" s="41">
        <v>1.4509000000000001</v>
      </c>
      <c r="N56" s="41">
        <v>1.9177</v>
      </c>
    </row>
    <row r="57" spans="7:14" x14ac:dyDescent="0.25">
      <c r="G57" s="54"/>
      <c r="H57" s="40" t="s">
        <v>78</v>
      </c>
      <c r="I57" s="41">
        <v>3.4634999999999998</v>
      </c>
      <c r="J57" s="41">
        <v>3.4481999999999999</v>
      </c>
      <c r="K57" s="41">
        <v>1.6944999999999999</v>
      </c>
      <c r="L57" s="41">
        <v>2.3115999999999999</v>
      </c>
      <c r="M57" s="41">
        <v>1.3765000000000001</v>
      </c>
      <c r="N57" s="41">
        <v>1.7971999999999999</v>
      </c>
    </row>
    <row r="58" spans="7:14" x14ac:dyDescent="0.25">
      <c r="G58" s="54"/>
      <c r="H58" s="40" t="s">
        <v>79</v>
      </c>
      <c r="I58" s="41">
        <v>3.2149000000000001</v>
      </c>
      <c r="J58" s="41">
        <v>3.8885000000000001</v>
      </c>
      <c r="K58" s="41">
        <v>1.6507000000000001</v>
      </c>
      <c r="L58" s="41">
        <v>2.5246</v>
      </c>
      <c r="M58" s="41">
        <v>1.3389</v>
      </c>
      <c r="N58" s="41">
        <v>1.7757000000000001</v>
      </c>
    </row>
    <row r="59" spans="7:14" x14ac:dyDescent="0.25">
      <c r="G59" s="54"/>
      <c r="H59" s="40" t="s">
        <v>80</v>
      </c>
      <c r="I59" s="41">
        <v>3.2210000000000001</v>
      </c>
      <c r="J59" s="41">
        <v>3.8313999999999999</v>
      </c>
      <c r="K59" s="41">
        <v>1.5306999999999999</v>
      </c>
      <c r="L59" s="41">
        <v>2.8102</v>
      </c>
      <c r="M59" s="41">
        <v>1.3327</v>
      </c>
      <c r="N59" s="41">
        <v>2.0861999999999998</v>
      </c>
    </row>
    <row r="60" spans="7:14" x14ac:dyDescent="0.25">
      <c r="G60" s="54"/>
      <c r="H60" s="40" t="s">
        <v>25</v>
      </c>
      <c r="I60" s="42">
        <f t="shared" ref="I60:N60" si="23">AVERAGE(I56:I59)</f>
        <v>3.5806</v>
      </c>
      <c r="J60" s="42">
        <f t="shared" si="23"/>
        <v>4.0901499999999995</v>
      </c>
      <c r="K60" s="42">
        <f t="shared" si="23"/>
        <v>1.706375</v>
      </c>
      <c r="L60" s="42">
        <f t="shared" si="23"/>
        <v>2.6845749999999997</v>
      </c>
      <c r="M60" s="42">
        <f t="shared" si="23"/>
        <v>1.3747499999999999</v>
      </c>
      <c r="N60" s="42">
        <f t="shared" si="23"/>
        <v>1.8942000000000001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sheetPr codeName="Sheet16"/>
  <dimension ref="A1:Z60"/>
  <sheetViews>
    <sheetView topLeftCell="A5" zoomScale="70" zoomScaleNormal="70" workbookViewId="0">
      <selection activeCell="L35" sqref="L35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62">
        <v>0.625</v>
      </c>
      <c r="Z4" s="62">
        <v>3.5000000000000003E-2</v>
      </c>
    </row>
    <row r="5" spans="1:26" x14ac:dyDescent="0.25">
      <c r="A5" s="59" t="s">
        <v>26</v>
      </c>
      <c r="B5" s="69">
        <v>0.123</v>
      </c>
      <c r="C5" s="72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>
        <v>5.6082000000000001</v>
      </c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>
        <v>1.0842000000000001</v>
      </c>
      <c r="R5" s="68"/>
      <c r="S5" s="66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62"/>
      <c r="Z5" s="62"/>
    </row>
    <row r="6" spans="1:26" x14ac:dyDescent="0.25">
      <c r="A6" s="60"/>
      <c r="B6" s="70"/>
      <c r="C6" s="73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68"/>
      <c r="S6" s="94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62">
        <v>0.625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>
        <v>5.4593999999999996</v>
      </c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>
        <v>1.2011000000000001</v>
      </c>
      <c r="R7" s="68"/>
      <c r="S7" s="94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62"/>
      <c r="Z7" s="62"/>
    </row>
    <row r="8" spans="1:26" x14ac:dyDescent="0.25">
      <c r="A8" s="60"/>
      <c r="B8" s="71"/>
      <c r="C8" s="73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68"/>
      <c r="S8" s="94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62">
        <v>0.625</v>
      </c>
      <c r="Z8" s="81">
        <v>6.3E-2</v>
      </c>
    </row>
    <row r="9" spans="1:26" x14ac:dyDescent="0.25">
      <c r="A9" s="60"/>
      <c r="B9" s="91">
        <v>0.245</v>
      </c>
      <c r="C9" s="72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>
        <v>5.5039999999999996</v>
      </c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>
        <v>1.1741999999999999</v>
      </c>
      <c r="R9" s="68"/>
      <c r="S9" s="94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62"/>
      <c r="Z9" s="81"/>
    </row>
    <row r="10" spans="1:26" x14ac:dyDescent="0.25">
      <c r="A10" s="60"/>
      <c r="B10" s="92"/>
      <c r="C10" s="73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60"/>
      <c r="B11" s="92"/>
      <c r="C11" s="72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>
        <v>5.5319000000000003</v>
      </c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>
        <v>1.1986000000000001</v>
      </c>
    </row>
    <row r="12" spans="1:26" x14ac:dyDescent="0.25">
      <c r="A12" s="60"/>
      <c r="B12" s="93"/>
      <c r="C12" s="73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60"/>
      <c r="B13" s="91">
        <v>0.61299999999999999</v>
      </c>
      <c r="C13" s="72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>
        <v>4.7491000000000003</v>
      </c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>
        <v>1.4881</v>
      </c>
    </row>
    <row r="14" spans="1:26" x14ac:dyDescent="0.25">
      <c r="A14" s="60"/>
      <c r="B14" s="92"/>
      <c r="C14" s="73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60"/>
      <c r="B15" s="92"/>
      <c r="C15" s="72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>
        <v>5.2973999999999997</v>
      </c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>
        <v>1.1124000000000001</v>
      </c>
    </row>
    <row r="16" spans="1:26" x14ac:dyDescent="0.25">
      <c r="A16" s="61"/>
      <c r="B16" s="93"/>
      <c r="C16" s="73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14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</row>
    <row r="36" spans="1:14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</row>
    <row r="37" spans="1:14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</row>
    <row r="39" spans="1:14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</row>
    <row r="40" spans="1:14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</row>
    <row r="41" spans="1:14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</row>
    <row r="47" spans="1:14" x14ac:dyDescent="0.25">
      <c r="G47" s="82" t="s">
        <v>97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0.123</v>
      </c>
      <c r="J48" s="54"/>
      <c r="K48" s="90">
        <v>0.245</v>
      </c>
      <c r="L48" s="90"/>
      <c r="M48" s="90">
        <v>0.61299999999999999</v>
      </c>
      <c r="N48" s="90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5.1603000000000003</v>
      </c>
      <c r="J50" s="41">
        <v>5.5545</v>
      </c>
      <c r="K50" s="41">
        <v>4.6609999999999996</v>
      </c>
      <c r="L50" s="41">
        <v>4.6257000000000001</v>
      </c>
      <c r="M50" s="41">
        <v>3.5301999999999998</v>
      </c>
      <c r="N50" s="41">
        <v>4.1920999999999999</v>
      </c>
    </row>
    <row r="51" spans="7:14" x14ac:dyDescent="0.25">
      <c r="G51" s="54"/>
      <c r="H51" s="40" t="s">
        <v>78</v>
      </c>
      <c r="I51" s="41">
        <v>4.7557999999999998</v>
      </c>
      <c r="J51" s="41">
        <v>5.3433000000000002</v>
      </c>
      <c r="K51" s="41">
        <v>5.5873999999999997</v>
      </c>
      <c r="L51" s="41">
        <v>4.9306000000000001</v>
      </c>
      <c r="M51" s="41">
        <v>4.024</v>
      </c>
      <c r="N51" s="41">
        <v>4.3209999999999997</v>
      </c>
    </row>
    <row r="52" spans="7:14" x14ac:dyDescent="0.25">
      <c r="G52" s="54"/>
      <c r="H52" s="40" t="s">
        <v>79</v>
      </c>
      <c r="I52" s="41">
        <v>6.6601999999999997</v>
      </c>
      <c r="J52" s="41">
        <v>5.5545</v>
      </c>
      <c r="K52" s="41">
        <v>5.4360999999999997</v>
      </c>
      <c r="L52" s="41">
        <v>5.5542999999999996</v>
      </c>
      <c r="M52" s="41">
        <v>4.1821000000000002</v>
      </c>
      <c r="N52" s="41">
        <v>4.4981</v>
      </c>
    </row>
    <row r="53" spans="7:14" x14ac:dyDescent="0.25">
      <c r="G53" s="54"/>
      <c r="H53" s="40" t="s">
        <v>80</v>
      </c>
      <c r="I53" s="41">
        <v>5.1308999999999996</v>
      </c>
      <c r="J53" s="41">
        <v>5.9295</v>
      </c>
      <c r="K53" s="41">
        <v>4.3030999999999997</v>
      </c>
      <c r="L53" s="41">
        <v>5.3430999999999997</v>
      </c>
      <c r="M53" s="41">
        <v>4.2072000000000003</v>
      </c>
      <c r="N53" s="41">
        <v>4.4188999999999998</v>
      </c>
    </row>
    <row r="54" spans="7:14" x14ac:dyDescent="0.25">
      <c r="G54" s="54"/>
      <c r="H54" s="40" t="s">
        <v>25</v>
      </c>
      <c r="I54" s="42">
        <f t="shared" ref="I54:N54" si="22">AVERAGE(I50:I53)</f>
        <v>5.4268000000000001</v>
      </c>
      <c r="J54" s="42">
        <f t="shared" si="22"/>
        <v>5.5954500000000005</v>
      </c>
      <c r="K54" s="42">
        <f t="shared" si="22"/>
        <v>4.9969000000000001</v>
      </c>
      <c r="L54" s="42">
        <f t="shared" si="22"/>
        <v>5.1134249999999994</v>
      </c>
      <c r="M54" s="42">
        <f t="shared" si="22"/>
        <v>3.9858750000000001</v>
      </c>
      <c r="N54" s="42">
        <f t="shared" si="22"/>
        <v>4.3575249999999999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2.6566999999999998</v>
      </c>
      <c r="J56" s="41">
        <v>1.9622999999999999</v>
      </c>
      <c r="K56" s="41">
        <v>1.2983</v>
      </c>
      <c r="L56" s="41">
        <v>1.3587</v>
      </c>
      <c r="M56" s="41">
        <v>0.68910000000000005</v>
      </c>
      <c r="N56" s="41">
        <v>0.876</v>
      </c>
    </row>
    <row r="57" spans="7:14" x14ac:dyDescent="0.25">
      <c r="G57" s="54"/>
      <c r="H57" s="40" t="s">
        <v>78</v>
      </c>
      <c r="I57" s="41">
        <v>1.8156000000000001</v>
      </c>
      <c r="J57" s="41">
        <v>1.7903</v>
      </c>
      <c r="K57" s="41">
        <v>1.2730999999999999</v>
      </c>
      <c r="L57" s="41">
        <v>1.3965000000000001</v>
      </c>
      <c r="M57" s="41">
        <v>0.65180000000000005</v>
      </c>
      <c r="N57" s="41">
        <v>0.77939999999999998</v>
      </c>
    </row>
    <row r="58" spans="7:14" x14ac:dyDescent="0.25">
      <c r="G58" s="54"/>
      <c r="H58" s="40" t="s">
        <v>79</v>
      </c>
      <c r="I58" s="41">
        <v>2.4485999999999999</v>
      </c>
      <c r="J58" s="41">
        <v>1.8134999999999999</v>
      </c>
      <c r="K58" s="41">
        <v>1.3072999999999999</v>
      </c>
      <c r="L58" s="41">
        <v>1.3958999999999999</v>
      </c>
      <c r="M58" s="41">
        <v>0.64359999999999995</v>
      </c>
      <c r="N58" s="41">
        <v>0.77810000000000001</v>
      </c>
    </row>
    <row r="59" spans="7:14" x14ac:dyDescent="0.25">
      <c r="G59" s="54"/>
      <c r="H59" s="40" t="s">
        <v>80</v>
      </c>
      <c r="I59" s="41">
        <v>1.9912000000000001</v>
      </c>
      <c r="J59" s="41">
        <v>1.8591</v>
      </c>
      <c r="K59" s="41">
        <v>1.2521</v>
      </c>
      <c r="L59" s="41">
        <v>1.3389</v>
      </c>
      <c r="M59" s="41">
        <v>0.63439999999999996</v>
      </c>
      <c r="N59" s="41">
        <v>0.78069999999999995</v>
      </c>
    </row>
    <row r="60" spans="7:14" x14ac:dyDescent="0.25">
      <c r="G60" s="54"/>
      <c r="H60" s="40" t="s">
        <v>25</v>
      </c>
      <c r="I60" s="42">
        <f t="shared" ref="I60:N60" si="23">AVERAGE(I56:I59)</f>
        <v>2.2280249999999997</v>
      </c>
      <c r="J60" s="42">
        <f t="shared" si="23"/>
        <v>1.8563000000000001</v>
      </c>
      <c r="K60" s="42">
        <f t="shared" si="23"/>
        <v>1.2826999999999997</v>
      </c>
      <c r="L60" s="42">
        <f t="shared" si="23"/>
        <v>1.3725000000000001</v>
      </c>
      <c r="M60" s="42">
        <f t="shared" si="23"/>
        <v>0.654725</v>
      </c>
      <c r="N60" s="42">
        <f t="shared" si="23"/>
        <v>0.80354999999999999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sheetPr codeName="Sheet17"/>
  <dimension ref="A1:Z60"/>
  <sheetViews>
    <sheetView zoomScale="70" zoomScaleNormal="70" workbookViewId="0">
      <selection activeCell="N30" sqref="N3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62">
        <v>0.625</v>
      </c>
      <c r="Z4" s="62">
        <v>3.5000000000000003E-2</v>
      </c>
    </row>
    <row r="5" spans="1:26" x14ac:dyDescent="0.25">
      <c r="A5" s="59" t="s">
        <v>26</v>
      </c>
      <c r="B5" s="69">
        <v>0.123</v>
      </c>
      <c r="C5" s="72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>
        <v>13.4467</v>
      </c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>
        <v>2.1962999999999999</v>
      </c>
      <c r="R5" s="68"/>
      <c r="S5" s="66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62"/>
      <c r="Z5" s="62"/>
    </row>
    <row r="6" spans="1:26" x14ac:dyDescent="0.25">
      <c r="A6" s="60"/>
      <c r="B6" s="70"/>
      <c r="C6" s="73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68"/>
      <c r="S6" s="94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62">
        <v>0.625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>
        <v>11.091699999999999</v>
      </c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>
        <v>1.9595</v>
      </c>
      <c r="R7" s="68"/>
      <c r="S7" s="94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62"/>
      <c r="Z7" s="62"/>
    </row>
    <row r="8" spans="1:26" x14ac:dyDescent="0.25">
      <c r="A8" s="60"/>
      <c r="B8" s="71"/>
      <c r="C8" s="73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68"/>
      <c r="S8" s="94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62">
        <v>0.625</v>
      </c>
      <c r="Z8" s="81">
        <v>6.3E-2</v>
      </c>
    </row>
    <row r="9" spans="1:26" x14ac:dyDescent="0.25">
      <c r="A9" s="60"/>
      <c r="B9" s="91">
        <v>0.245</v>
      </c>
      <c r="C9" s="72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>
        <v>10.705299999999999</v>
      </c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>
        <v>2.2124000000000001</v>
      </c>
      <c r="R9" s="68"/>
      <c r="S9" s="94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62"/>
      <c r="Z9" s="81"/>
    </row>
    <row r="10" spans="1:26" x14ac:dyDescent="0.25">
      <c r="A10" s="60"/>
      <c r="B10" s="92"/>
      <c r="C10" s="73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60"/>
      <c r="B11" s="92"/>
      <c r="C11" s="72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>
        <v>13.0189</v>
      </c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>
        <v>2.8208000000000002</v>
      </c>
    </row>
    <row r="12" spans="1:26" x14ac:dyDescent="0.25">
      <c r="A12" s="60"/>
      <c r="B12" s="93"/>
      <c r="C12" s="73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60"/>
      <c r="B13" s="91">
        <v>0.61299999999999999</v>
      </c>
      <c r="C13" s="72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>
        <v>10.869300000000001</v>
      </c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>
        <v>2.8622000000000001</v>
      </c>
    </row>
    <row r="14" spans="1:26" x14ac:dyDescent="0.25">
      <c r="A14" s="60"/>
      <c r="B14" s="92"/>
      <c r="C14" s="73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60"/>
      <c r="B15" s="92"/>
      <c r="C15" s="72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>
        <v>11.974</v>
      </c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>
        <v>3.6320999999999999</v>
      </c>
    </row>
    <row r="16" spans="1:26" x14ac:dyDescent="0.25">
      <c r="A16" s="61"/>
      <c r="B16" s="93"/>
      <c r="C16" s="73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14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</row>
    <row r="36" spans="1:14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</row>
    <row r="37" spans="1:14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</row>
    <row r="39" spans="1:14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</row>
    <row r="40" spans="1:14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</row>
    <row r="41" spans="1:14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</row>
    <row r="47" spans="1:14" x14ac:dyDescent="0.25">
      <c r="G47" s="82" t="s">
        <v>98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0.123</v>
      </c>
      <c r="J48" s="54"/>
      <c r="K48" s="90">
        <v>0.245</v>
      </c>
      <c r="L48" s="90"/>
      <c r="M48" s="90">
        <v>0.61299999999999999</v>
      </c>
      <c r="N48" s="90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10.488</v>
      </c>
      <c r="J50" s="41">
        <v>9.9090000000000007</v>
      </c>
      <c r="K50" s="41">
        <v>9.9268000000000001</v>
      </c>
      <c r="L50" s="41">
        <v>10.3148</v>
      </c>
      <c r="M50" s="41">
        <v>8.7499000000000002</v>
      </c>
      <c r="N50" s="41">
        <v>9.9201999999999995</v>
      </c>
    </row>
    <row r="51" spans="7:14" x14ac:dyDescent="0.25">
      <c r="G51" s="54"/>
      <c r="H51" s="40" t="s">
        <v>78</v>
      </c>
      <c r="I51" s="41">
        <v>9.9210999999999991</v>
      </c>
      <c r="J51" s="41">
        <v>10.488899999999999</v>
      </c>
      <c r="K51" s="41">
        <v>10.5769</v>
      </c>
      <c r="L51" s="41">
        <v>10.870900000000001</v>
      </c>
      <c r="M51" s="41">
        <v>9.2912999999999997</v>
      </c>
      <c r="N51" s="41">
        <v>9.8369</v>
      </c>
    </row>
    <row r="52" spans="7:14" x14ac:dyDescent="0.25">
      <c r="G52" s="54"/>
      <c r="H52" s="40" t="s">
        <v>79</v>
      </c>
      <c r="I52" s="41">
        <v>10.6614</v>
      </c>
      <c r="J52" s="41">
        <v>11.049799999999999</v>
      </c>
      <c r="K52" s="41">
        <v>10.8895</v>
      </c>
      <c r="L52" s="41">
        <v>11.650600000000001</v>
      </c>
      <c r="M52" s="41">
        <v>9.0045999999999999</v>
      </c>
      <c r="N52" s="41">
        <v>9.9818999999999996</v>
      </c>
    </row>
    <row r="53" spans="7:14" x14ac:dyDescent="0.25">
      <c r="G53" s="54"/>
      <c r="H53" s="40" t="s">
        <v>80</v>
      </c>
      <c r="I53" s="41">
        <v>11.281499999999999</v>
      </c>
      <c r="J53" s="41">
        <v>11.2371</v>
      </c>
      <c r="K53" s="41">
        <v>10.719200000000001</v>
      </c>
      <c r="L53" s="41">
        <v>11.255800000000001</v>
      </c>
      <c r="M53" s="41">
        <v>9.4573999999999998</v>
      </c>
      <c r="N53" s="41">
        <v>10.329499999999999</v>
      </c>
    </row>
    <row r="54" spans="7:14" x14ac:dyDescent="0.25">
      <c r="G54" s="54"/>
      <c r="H54" s="40" t="s">
        <v>25</v>
      </c>
      <c r="I54" s="42">
        <f t="shared" ref="I54:N54" si="22">AVERAGE(I50:I53)</f>
        <v>10.587999999999999</v>
      </c>
      <c r="J54" s="42">
        <f t="shared" si="22"/>
        <v>10.671199999999999</v>
      </c>
      <c r="K54" s="42">
        <f t="shared" si="22"/>
        <v>10.5281</v>
      </c>
      <c r="L54" s="42">
        <f t="shared" si="22"/>
        <v>11.023025000000001</v>
      </c>
      <c r="M54" s="42">
        <f t="shared" si="22"/>
        <v>9.1257999999999999</v>
      </c>
      <c r="N54" s="42">
        <f t="shared" si="22"/>
        <v>10.017125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4.3205999999999998</v>
      </c>
      <c r="J56" s="41">
        <v>5.9132999999999996</v>
      </c>
      <c r="K56" s="41">
        <v>3.1831</v>
      </c>
      <c r="L56" s="41">
        <v>3.9001999999999999</v>
      </c>
      <c r="M56" s="41">
        <v>1.5531999999999999</v>
      </c>
      <c r="N56" s="41">
        <v>2.0848</v>
      </c>
    </row>
    <row r="57" spans="7:14" x14ac:dyDescent="0.25">
      <c r="G57" s="54"/>
      <c r="H57" s="40" t="s">
        <v>78</v>
      </c>
      <c r="I57" s="41">
        <v>4.1578999999999997</v>
      </c>
      <c r="J57" s="41">
        <v>5.3465999999999996</v>
      </c>
      <c r="K57" s="41">
        <v>3.1897000000000002</v>
      </c>
      <c r="L57" s="41">
        <v>3.5257000000000001</v>
      </c>
      <c r="M57" s="41">
        <v>1.5647</v>
      </c>
      <c r="N57" s="41">
        <v>2.0528</v>
      </c>
    </row>
    <row r="58" spans="7:14" x14ac:dyDescent="0.25">
      <c r="G58" s="54"/>
      <c r="H58" s="40" t="s">
        <v>79</v>
      </c>
      <c r="I58" s="41">
        <v>4.7119999999999997</v>
      </c>
      <c r="J58" s="41">
        <v>5.4249000000000001</v>
      </c>
      <c r="K58" s="41">
        <v>3.1541999999999999</v>
      </c>
      <c r="L58" s="41">
        <v>3.7319</v>
      </c>
      <c r="M58" s="41">
        <v>1.5061</v>
      </c>
      <c r="N58" s="41">
        <v>2.0909</v>
      </c>
    </row>
    <row r="59" spans="7:14" x14ac:dyDescent="0.25">
      <c r="G59" s="54"/>
      <c r="H59" s="40" t="s">
        <v>80</v>
      </c>
      <c r="I59" s="41">
        <v>4.7812999999999999</v>
      </c>
      <c r="J59" s="41">
        <v>5.1319999999999997</v>
      </c>
      <c r="K59" s="41">
        <v>3.0308999999999999</v>
      </c>
      <c r="L59" s="41">
        <v>3.92</v>
      </c>
      <c r="M59" s="41">
        <v>1.5419</v>
      </c>
      <c r="N59" s="41">
        <v>2.0413999999999999</v>
      </c>
    </row>
    <row r="60" spans="7:14" x14ac:dyDescent="0.25">
      <c r="G60" s="54"/>
      <c r="H60" s="40" t="s">
        <v>25</v>
      </c>
      <c r="I60" s="42">
        <f t="shared" ref="I60:N60" si="23">AVERAGE(I56:I59)</f>
        <v>4.4929500000000004</v>
      </c>
      <c r="J60" s="42">
        <f t="shared" si="23"/>
        <v>5.4542000000000002</v>
      </c>
      <c r="K60" s="42">
        <f t="shared" si="23"/>
        <v>3.139475</v>
      </c>
      <c r="L60" s="42">
        <f t="shared" si="23"/>
        <v>3.76945</v>
      </c>
      <c r="M60" s="42">
        <f t="shared" si="23"/>
        <v>1.5414749999999999</v>
      </c>
      <c r="N60" s="42">
        <f t="shared" si="23"/>
        <v>2.067475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sheetPr codeName="Sheet18"/>
  <dimension ref="A1:Y20"/>
  <sheetViews>
    <sheetView workbookViewId="0">
      <selection activeCell="L31" sqref="L31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S2" s="75" t="s">
        <v>23</v>
      </c>
      <c r="T2" s="75"/>
      <c r="U2" s="75"/>
      <c r="V2" s="75"/>
      <c r="W2" s="75"/>
      <c r="X2" s="75"/>
      <c r="Y2" s="75"/>
    </row>
    <row r="3" spans="1:25" x14ac:dyDescent="0.25">
      <c r="D3" s="57" t="s">
        <v>20</v>
      </c>
      <c r="E3" s="52"/>
      <c r="F3" s="52"/>
      <c r="G3" s="52"/>
      <c r="H3" s="52"/>
      <c r="I3" s="58"/>
      <c r="K3" s="57" t="s">
        <v>20</v>
      </c>
      <c r="L3" s="52"/>
      <c r="M3" s="52"/>
      <c r="N3" s="52"/>
      <c r="O3" s="52"/>
      <c r="P3" s="58"/>
      <c r="T3" s="76" t="s">
        <v>20</v>
      </c>
      <c r="U3" s="77"/>
      <c r="V3" s="77"/>
      <c r="W3" s="77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72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7" si="0">AVERAGE(D5:G5)</f>
        <v>2.497325</v>
      </c>
      <c r="I5" s="12">
        <v>3.1770999999999998</v>
      </c>
      <c r="J5" s="6">
        <v>3.2412000000000001</v>
      </c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>
        <v>0.51890000000000003</v>
      </c>
      <c r="Q5" s="6">
        <v>0.68059999999999998</v>
      </c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62"/>
      <c r="Y5" s="62"/>
    </row>
    <row r="6" spans="1:25" x14ac:dyDescent="0.25">
      <c r="C6" s="73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62"/>
      <c r="Y6" s="62"/>
    </row>
    <row r="7" spans="1:25" x14ac:dyDescent="0.25">
      <c r="C7" s="74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>
        <v>4.0106999999999999</v>
      </c>
      <c r="J7" s="6">
        <v>2.9622999999999999</v>
      </c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>
        <v>0.62829999999999997</v>
      </c>
      <c r="Q7" s="6">
        <v>0.64180000000000004</v>
      </c>
    </row>
    <row r="8" spans="1:25" x14ac:dyDescent="0.25">
      <c r="C8" s="73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78" t="s">
        <v>21</v>
      </c>
      <c r="E14" s="79"/>
      <c r="F14" s="79"/>
      <c r="G14" s="79"/>
      <c r="H14" s="79"/>
      <c r="I14" s="80"/>
      <c r="K14" s="78" t="s">
        <v>22</v>
      </c>
      <c r="L14" s="79"/>
      <c r="M14" s="79"/>
      <c r="N14" s="79"/>
      <c r="O14" s="79"/>
      <c r="P14" s="80"/>
      <c r="S14" s="75" t="s">
        <v>23</v>
      </c>
      <c r="T14" s="75"/>
      <c r="U14" s="75"/>
      <c r="V14" s="75"/>
      <c r="W14" s="75"/>
      <c r="X14" s="75"/>
      <c r="Y14" s="75"/>
    </row>
    <row r="15" spans="1:25" x14ac:dyDescent="0.25">
      <c r="D15" s="57" t="s">
        <v>20</v>
      </c>
      <c r="E15" s="52"/>
      <c r="F15" s="52"/>
      <c r="G15" s="52"/>
      <c r="H15" s="52"/>
      <c r="I15" s="58"/>
      <c r="K15" s="57" t="s">
        <v>20</v>
      </c>
      <c r="L15" s="52"/>
      <c r="M15" s="52"/>
      <c r="N15" s="52"/>
      <c r="O15" s="52"/>
      <c r="P15" s="58"/>
      <c r="T15" s="76" t="s">
        <v>20</v>
      </c>
      <c r="U15" s="77"/>
      <c r="V15" s="77"/>
      <c r="W15" s="77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72" t="s">
        <v>3</v>
      </c>
      <c r="D17" s="20">
        <v>4.2369000000000003</v>
      </c>
      <c r="E17" s="9">
        <v>5.3114999999999997</v>
      </c>
      <c r="F17" s="9">
        <v>4.9476000000000004</v>
      </c>
      <c r="G17" s="9">
        <v>5.1167999999999996</v>
      </c>
      <c r="H17" s="12">
        <f t="shared" ref="H17:H19" si="2">AVERAGE(D17:G17)</f>
        <v>4.9032</v>
      </c>
      <c r="I17" s="12">
        <v>6.4317000000000002</v>
      </c>
      <c r="J17" s="6">
        <v>6.1978999999999997</v>
      </c>
      <c r="K17" s="20">
        <v>5.8019999999999996</v>
      </c>
      <c r="L17" s="9">
        <v>6.3194999999999997</v>
      </c>
      <c r="M17" s="9">
        <v>5.5423999999999998</v>
      </c>
      <c r="N17" s="9">
        <v>4.8765000000000001</v>
      </c>
      <c r="O17" s="12">
        <f t="shared" ref="O17:O20" si="3">AVERAGE(K17:N17)</f>
        <v>5.6350999999999996</v>
      </c>
      <c r="P17" s="12">
        <v>1.3935</v>
      </c>
      <c r="Q17" s="6">
        <v>1.1982999999999999</v>
      </c>
      <c r="S17" s="17" t="s">
        <v>3</v>
      </c>
      <c r="T17" s="17">
        <v>119</v>
      </c>
      <c r="U17" s="17">
        <v>123</v>
      </c>
      <c r="V17" s="17">
        <v>136</v>
      </c>
      <c r="W17" s="17">
        <v>102</v>
      </c>
      <c r="X17" s="62"/>
      <c r="Y17" s="62"/>
    </row>
    <row r="18" spans="1:25" x14ac:dyDescent="0.25">
      <c r="C18" s="73"/>
      <c r="D18" s="21">
        <v>4.9154999999999998</v>
      </c>
      <c r="E18" s="7">
        <v>4.6379999999999999</v>
      </c>
      <c r="F18" s="7">
        <v>4.4366000000000003</v>
      </c>
      <c r="G18" s="7"/>
      <c r="H18" s="13">
        <f t="shared" si="2"/>
        <v>4.6633666666666667</v>
      </c>
      <c r="I18" s="13"/>
      <c r="K18" s="21">
        <v>5.7965</v>
      </c>
      <c r="L18" s="7">
        <v>6.3257000000000003</v>
      </c>
      <c r="M18" s="7">
        <v>5.5468999999999999</v>
      </c>
      <c r="N18" s="7">
        <v>4.9241000000000001</v>
      </c>
      <c r="O18" s="13">
        <f t="shared" si="3"/>
        <v>5.6482999999999999</v>
      </c>
      <c r="P18" s="13"/>
      <c r="S18" s="17" t="s">
        <v>2</v>
      </c>
      <c r="T18" s="17">
        <v>85</v>
      </c>
      <c r="U18" s="17">
        <v>104</v>
      </c>
      <c r="V18" s="17">
        <v>94</v>
      </c>
      <c r="W18" s="17">
        <v>99</v>
      </c>
      <c r="X18" s="62"/>
      <c r="Y18" s="62"/>
    </row>
    <row r="19" spans="1:25" x14ac:dyDescent="0.25">
      <c r="C19" s="74" t="s">
        <v>2</v>
      </c>
      <c r="D19" s="20">
        <v>4.6146000000000003</v>
      </c>
      <c r="E19" s="9">
        <v>4.8985000000000003</v>
      </c>
      <c r="F19" s="9">
        <v>4.7648000000000001</v>
      </c>
      <c r="G19" s="9">
        <v>4.9397000000000002</v>
      </c>
      <c r="H19" s="14">
        <f t="shared" si="2"/>
        <v>4.8044000000000011</v>
      </c>
      <c r="I19" s="14">
        <v>5.6593999999999998</v>
      </c>
      <c r="J19" s="6">
        <v>6.3391999999999999</v>
      </c>
      <c r="K19" s="20">
        <v>9.3709000000000007</v>
      </c>
      <c r="L19" s="9">
        <v>6.9733999999999998</v>
      </c>
      <c r="M19" s="9">
        <v>6.9729999999999999</v>
      </c>
      <c r="N19" s="9">
        <v>5.8574000000000002</v>
      </c>
      <c r="O19" s="14">
        <f t="shared" si="3"/>
        <v>7.2936750000000004</v>
      </c>
      <c r="P19" s="14">
        <v>1.0375000000000001</v>
      </c>
      <c r="Q19" s="6">
        <v>1.4791000000000001</v>
      </c>
    </row>
    <row r="20" spans="1:25" x14ac:dyDescent="0.25">
      <c r="C20" s="73"/>
      <c r="D20" s="21">
        <v>4.7114000000000003</v>
      </c>
      <c r="E20" s="7">
        <v>4.3036000000000003</v>
      </c>
      <c r="F20" s="7">
        <v>4.0281000000000002</v>
      </c>
      <c r="G20" s="7">
        <v>3.9581</v>
      </c>
      <c r="H20" s="13">
        <f>AVERAGE(D20:G20)</f>
        <v>4.2503000000000002</v>
      </c>
      <c r="I20" s="13"/>
      <c r="K20" s="21">
        <v>9.3699999999999992</v>
      </c>
      <c r="L20" s="7">
        <v>6.9787999999999997</v>
      </c>
      <c r="M20" s="7">
        <v>6.9795999999999996</v>
      </c>
      <c r="N20" s="7">
        <v>5.8662999999999998</v>
      </c>
      <c r="O20" s="13">
        <f t="shared" si="3"/>
        <v>7.2986749999999985</v>
      </c>
      <c r="P20" s="13"/>
    </row>
  </sheetData>
  <mergeCells count="20"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sheetPr codeName="Sheet2"/>
  <dimension ref="A1:K56"/>
  <sheetViews>
    <sheetView tabSelected="1" topLeftCell="A13" zoomScale="115" zoomScaleNormal="115" workbookViewId="0">
      <selection activeCell="G42" sqref="G42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7" t="s">
        <v>41</v>
      </c>
      <c r="B1" s="48"/>
      <c r="C1" s="48"/>
      <c r="D1" s="49"/>
      <c r="G1" s="47" t="s">
        <v>42</v>
      </c>
      <c r="H1" s="48"/>
      <c r="I1" s="48"/>
      <c r="J1" s="49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50">
        <v>2</v>
      </c>
      <c r="B3" s="5" t="s">
        <v>3</v>
      </c>
      <c r="C3" s="30">
        <f>AVERAGE('2L2LT4ST37T'!C$30:C$33)</f>
        <v>5.0825000000000002E-2</v>
      </c>
      <c r="D3" s="31">
        <f>AVERAGE('2L2LT4ST37T'!I$30:I$33)</f>
        <v>2.5974999999999998E-2</v>
      </c>
      <c r="G3" s="50">
        <v>2</v>
      </c>
      <c r="H3" s="5" t="s">
        <v>3</v>
      </c>
      <c r="I3" s="30">
        <f>AVERAGE('2L2LT4ST100I'!C$30:C$33)</f>
        <v>7.2600000000000012E-2</v>
      </c>
      <c r="J3" s="31">
        <f>AVERAGE('2L2LT4ST100I'!I$30:I$33)</f>
        <v>3.5975E-2</v>
      </c>
    </row>
    <row r="4" spans="1:11" x14ac:dyDescent="0.25">
      <c r="A4" s="50"/>
      <c r="B4" s="5" t="s">
        <v>2</v>
      </c>
      <c r="C4" s="30">
        <f>AVERAGE('2L2LT4ST37T'!D$30:D$33)</f>
        <v>7.3425000000000004E-2</v>
      </c>
      <c r="D4" s="31">
        <f>AVERAGE('2L2LT4ST37T'!J$30:J$33)</f>
        <v>4.555E-2</v>
      </c>
      <c r="G4" s="50"/>
      <c r="H4" s="5" t="s">
        <v>2</v>
      </c>
      <c r="I4" s="30">
        <f>AVERAGE('2L2LT4ST100I'!D$30:D$33)</f>
        <v>8.2100000000000006E-2</v>
      </c>
      <c r="J4" s="31">
        <f>AVERAGE('2L2LT4ST100I'!J$30:J$33)</f>
        <v>4.9775E-2</v>
      </c>
    </row>
    <row r="5" spans="1:11" x14ac:dyDescent="0.25">
      <c r="A5" s="50">
        <v>3</v>
      </c>
      <c r="B5" s="5" t="s">
        <v>3</v>
      </c>
      <c r="C5" s="30">
        <f>AVERAGE('2L3LT4ST37T'!C$30:C$33)</f>
        <v>0.19525000000000003</v>
      </c>
      <c r="D5" s="31">
        <f>AVERAGE('2L3LT4ST37T'!I$30:I$33)</f>
        <v>8.1174999999999997E-2</v>
      </c>
      <c r="G5" s="50">
        <v>3</v>
      </c>
      <c r="H5" s="5" t="s">
        <v>3</v>
      </c>
      <c r="I5" s="30">
        <f>AVERAGE('2L3LT4ST100I'!C$30:C$33)</f>
        <v>0.17902500000000002</v>
      </c>
      <c r="J5" s="31">
        <f>AVERAGE('2L3LT4ST100I'!I$30:I$33)</f>
        <v>9.6000000000000002E-2</v>
      </c>
    </row>
    <row r="6" spans="1:11" x14ac:dyDescent="0.25">
      <c r="A6" s="50"/>
      <c r="B6" s="5" t="s">
        <v>2</v>
      </c>
      <c r="C6" s="30">
        <f>AVERAGE('2L3LT4ST37T'!D$30:D$33)</f>
        <v>0.19430000000000003</v>
      </c>
      <c r="D6" s="31">
        <f>AVERAGE('2L3LT4ST37T'!J$30:J$33)</f>
        <v>0.114625</v>
      </c>
      <c r="G6" s="50"/>
      <c r="H6" s="5" t="s">
        <v>2</v>
      </c>
      <c r="I6" s="30">
        <f>AVERAGE('2L3LT4ST100I'!D$30:D$33)</f>
        <v>0.21249999999999999</v>
      </c>
      <c r="J6" s="31">
        <f>AVERAGE('2L3LT4ST100I'!J$30:J$33)</f>
        <v>0.149475</v>
      </c>
    </row>
    <row r="7" spans="1:11" x14ac:dyDescent="0.25">
      <c r="A7" s="50">
        <v>4</v>
      </c>
      <c r="B7" s="5" t="s">
        <v>3</v>
      </c>
      <c r="C7" s="30">
        <f>AVERAGE('2L4LT4ST37T'!C$30:C$33)</f>
        <v>0.402725</v>
      </c>
      <c r="D7" s="31">
        <f>AVERAGE('2L4LT4ST37T'!I$30:I$33)</f>
        <v>0.20534999999999998</v>
      </c>
      <c r="G7" s="50">
        <v>4</v>
      </c>
      <c r="H7" s="5" t="s">
        <v>3</v>
      </c>
      <c r="I7" s="30">
        <f>AVERAGE('2L4LT4ST100I'!C$30:C$33)</f>
        <v>0.48657499999999998</v>
      </c>
      <c r="J7" s="31">
        <f>AVERAGE('2L4LT4ST100I'!I$30:I$33)</f>
        <v>0.2369</v>
      </c>
    </row>
    <row r="8" spans="1:11" x14ac:dyDescent="0.25">
      <c r="A8" s="50"/>
      <c r="B8" s="5" t="s">
        <v>2</v>
      </c>
      <c r="C8" s="30">
        <f>AVERAGE('2L4LT4ST37T'!D$30:D$33)</f>
        <v>0.42609999999999998</v>
      </c>
      <c r="D8" s="31">
        <f>AVERAGE('2L4LT4ST37T'!J$30:J$33)</f>
        <v>0.20665000000000003</v>
      </c>
      <c r="G8" s="50"/>
      <c r="H8" s="5" t="s">
        <v>2</v>
      </c>
      <c r="I8" s="30">
        <f>AVERAGE('2L4LT4ST100I'!D$30:D$33)</f>
        <v>0.56617499999999998</v>
      </c>
      <c r="J8" s="31">
        <f>AVERAGE('2L4LT4ST100I'!J$30:J$33)</f>
        <v>0.29217499999999996</v>
      </c>
    </row>
    <row r="9" spans="1:11" x14ac:dyDescent="0.25">
      <c r="A9" s="50">
        <v>5</v>
      </c>
      <c r="B9" s="5" t="s">
        <v>3</v>
      </c>
      <c r="C9" s="30">
        <f>AVERAGE('2L5LT4ST37T'!C$30:C$33)</f>
        <v>0.7284250000000001</v>
      </c>
      <c r="D9" s="31">
        <f>AVERAGE('2L5LT4ST37T'!I$30:I$33)</f>
        <v>0.35385000000000005</v>
      </c>
      <c r="G9" s="50">
        <v>5</v>
      </c>
      <c r="H9" s="5" t="s">
        <v>3</v>
      </c>
      <c r="I9" s="30">
        <f>AVERAGE('2L5LT4ST100I'!C$30:C$33)</f>
        <v>1.0668500000000001</v>
      </c>
      <c r="J9" s="31">
        <f>AVERAGE('2L5LT4ST100I'!I$30:I$33)</f>
        <v>0.511625</v>
      </c>
    </row>
    <row r="10" spans="1:11" x14ac:dyDescent="0.25">
      <c r="A10" s="51"/>
      <c r="B10" s="26" t="s">
        <v>2</v>
      </c>
      <c r="C10" s="32">
        <f>AVERAGE('2L5LT4ST37T'!D$30:D$33)</f>
        <v>0.76327500000000004</v>
      </c>
      <c r="D10" s="33">
        <f>AVERAGE('2L5LT4ST37T'!J$30:J$33)</f>
        <v>0.43395000000000006</v>
      </c>
      <c r="G10" s="51"/>
      <c r="H10" s="26" t="s">
        <v>2</v>
      </c>
      <c r="I10" s="32">
        <f>AVERAGE('2L5LT4ST100I'!D$30:D$33)</f>
        <v>1.0686</v>
      </c>
      <c r="J10" s="33">
        <f>AVERAGE('2L5LT4ST100I'!J$30:J$33)</f>
        <v>0.68505000000000005</v>
      </c>
    </row>
    <row r="12" spans="1:11" x14ac:dyDescent="0.25">
      <c r="A12" s="47" t="s">
        <v>44</v>
      </c>
      <c r="B12" s="48"/>
      <c r="C12" s="48"/>
      <c r="D12" s="49"/>
      <c r="G12" s="47" t="s">
        <v>45</v>
      </c>
      <c r="H12" s="48"/>
      <c r="I12" s="48"/>
      <c r="J12" s="49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50">
        <v>2</v>
      </c>
      <c r="B14" s="5" t="s">
        <v>3</v>
      </c>
      <c r="C14" s="30">
        <f>AVERAGE('2L5LT2ST37T'!C$30:C$33)</f>
        <v>0.32940000000000003</v>
      </c>
      <c r="D14" s="31">
        <f>AVERAGE('2L5LT2ST37T'!I$30:I$33)</f>
        <v>8.4150000000000003E-2</v>
      </c>
      <c r="E14" s="6"/>
      <c r="G14" s="50">
        <v>2</v>
      </c>
      <c r="H14" s="5" t="s">
        <v>3</v>
      </c>
      <c r="I14" s="30">
        <f>AVERAGE('2L5LT2ST100I'!C$30:C$33)</f>
        <v>0.48777500000000001</v>
      </c>
      <c r="J14" s="31">
        <f>AVERAGE('2L5LT2ST100I'!I$30:I$33)</f>
        <v>0.28437499999999999</v>
      </c>
      <c r="K14" s="6"/>
    </row>
    <row r="15" spans="1:11" x14ac:dyDescent="0.25">
      <c r="A15" s="50"/>
      <c r="B15" s="5" t="s">
        <v>2</v>
      </c>
      <c r="C15" s="30">
        <f>AVERAGE('2L5LT2ST37T'!D$30:D$33)</f>
        <v>0.39989999999999998</v>
      </c>
      <c r="D15" s="31">
        <f>AVERAGE('2L5LT2ST37T'!J$30:J$33)</f>
        <v>0.20377500000000001</v>
      </c>
      <c r="E15" s="6"/>
      <c r="G15" s="50"/>
      <c r="H15" s="5" t="s">
        <v>2</v>
      </c>
      <c r="I15" s="30">
        <f>AVERAGE('2L5LT2ST100I'!D$30:D$33)</f>
        <v>0.49802500000000005</v>
      </c>
      <c r="J15" s="31">
        <f>AVERAGE('2L5LT2ST100I'!J$30:J$33)</f>
        <v>0.27189999999999998</v>
      </c>
      <c r="K15" s="6"/>
    </row>
    <row r="16" spans="1:11" x14ac:dyDescent="0.25">
      <c r="A16" s="50">
        <v>4</v>
      </c>
      <c r="B16" s="5" t="s">
        <v>3</v>
      </c>
      <c r="C16" s="30">
        <f>AVERAGE('2L5LT4ST37T'!C$30:C$33)</f>
        <v>0.7284250000000001</v>
      </c>
      <c r="D16" s="31">
        <f>AVERAGE('2L5LT4ST37T'!I$30:I$33)</f>
        <v>0.35385000000000005</v>
      </c>
      <c r="E16" s="6"/>
      <c r="G16" s="50">
        <v>4</v>
      </c>
      <c r="H16" s="5" t="s">
        <v>3</v>
      </c>
      <c r="I16" s="30">
        <f>AVERAGE('2L5LT4ST100I'!C$30:C$33)</f>
        <v>1.0668500000000001</v>
      </c>
      <c r="J16" s="31">
        <f>AVERAGE('2L5LT4ST100I'!I$30:I$33)</f>
        <v>0.511625</v>
      </c>
      <c r="K16" s="6"/>
    </row>
    <row r="17" spans="1:11" x14ac:dyDescent="0.25">
      <c r="A17" s="50"/>
      <c r="B17" s="5" t="s">
        <v>2</v>
      </c>
      <c r="C17" s="30">
        <f>AVERAGE('2L5LT4ST37T'!D$30:D$33)</f>
        <v>0.76327500000000004</v>
      </c>
      <c r="D17" s="31">
        <f>AVERAGE('2L5LT4ST37T'!J$30:J$33)</f>
        <v>0.43395000000000006</v>
      </c>
      <c r="E17" s="6"/>
      <c r="G17" s="50"/>
      <c r="H17" s="5" t="s">
        <v>2</v>
      </c>
      <c r="I17" s="30">
        <f>AVERAGE('2L5LT4ST100I'!D$30:D$33)</f>
        <v>1.0686</v>
      </c>
      <c r="J17" s="31">
        <f>AVERAGE('2L5LT4ST100I'!J$30:J$33)</f>
        <v>0.68505000000000005</v>
      </c>
      <c r="K17" s="6"/>
    </row>
    <row r="18" spans="1:11" x14ac:dyDescent="0.25">
      <c r="A18" s="50">
        <v>8</v>
      </c>
      <c r="B18" s="5" t="s">
        <v>3</v>
      </c>
      <c r="C18" s="30">
        <f>AVERAGE('2L5LT8ST37T'!C$30:C$33)</f>
        <v>1.2469250000000001</v>
      </c>
      <c r="D18" s="31">
        <f>AVERAGE('2L5LT8ST37T'!I$30:I$33)</f>
        <v>0.70605000000000007</v>
      </c>
      <c r="E18" s="6"/>
      <c r="G18" s="50">
        <v>8</v>
      </c>
      <c r="H18" s="5" t="s">
        <v>3</v>
      </c>
      <c r="I18" s="30">
        <f>AVERAGE('2L5LT8ST100I'!C$30:C$33)</f>
        <v>2.2482000000000002</v>
      </c>
      <c r="J18" s="31">
        <f>AVERAGE('2L5LT8ST100I'!I$30:I$33)</f>
        <v>1.3747499999999999</v>
      </c>
      <c r="K18" s="6"/>
    </row>
    <row r="19" spans="1:11" x14ac:dyDescent="0.25">
      <c r="A19" s="50"/>
      <c r="B19" s="5" t="s">
        <v>2</v>
      </c>
      <c r="C19" s="30">
        <f>AVERAGE('2L5LT8ST37T'!D$30:D$33)</f>
        <v>1.2942</v>
      </c>
      <c r="D19" s="31">
        <f>AVERAGE('2L5LT8ST37T'!J$30:J$33)</f>
        <v>0.91164999999999996</v>
      </c>
      <c r="E19" s="6"/>
      <c r="G19" s="50"/>
      <c r="H19" s="5" t="s">
        <v>2</v>
      </c>
      <c r="I19" s="30">
        <f>AVERAGE('2L5LT8ST100I'!D$30:D$33)</f>
        <v>2.4958499999999999</v>
      </c>
      <c r="J19" s="31">
        <f>AVERAGE('2L5LT8ST100I'!J$30:J$33)</f>
        <v>1.8942000000000001</v>
      </c>
      <c r="K19" s="6"/>
    </row>
    <row r="20" spans="1:11" x14ac:dyDescent="0.25">
      <c r="A20" s="50">
        <v>12</v>
      </c>
      <c r="B20" s="5" t="s">
        <v>3</v>
      </c>
      <c r="C20" s="30">
        <f>AVERAGE('2L5LT12ST37T'!C$30:C$33)</f>
        <v>3.9858750000000001</v>
      </c>
      <c r="D20" s="31">
        <f>AVERAGE('2L5LT12ST37T'!I$30:I$33)</f>
        <v>0.654725</v>
      </c>
      <c r="E20" s="6"/>
      <c r="G20" s="50">
        <v>12</v>
      </c>
      <c r="H20" s="5" t="s">
        <v>3</v>
      </c>
      <c r="I20" s="30">
        <f>AVERAGE('2L5LT12ST100I'!C$30:C$33)</f>
        <v>9.1257999999999999</v>
      </c>
      <c r="J20" s="31">
        <f>AVERAGE('2L5LT12ST100I'!I$30:I$33)</f>
        <v>1.5414749999999999</v>
      </c>
      <c r="K20" s="6"/>
    </row>
    <row r="21" spans="1:11" x14ac:dyDescent="0.25">
      <c r="A21" s="51"/>
      <c r="B21" s="26" t="s">
        <v>2</v>
      </c>
      <c r="C21" s="32">
        <f>AVERAGE('2L5LT12ST37T'!D$30:D$33)</f>
        <v>4.3575249999999999</v>
      </c>
      <c r="D21" s="33">
        <f>AVERAGE('2L5LT12ST37T'!J$30:J$33)</f>
        <v>0.80354999999999999</v>
      </c>
      <c r="E21" s="6"/>
      <c r="G21" s="51"/>
      <c r="H21" s="26" t="s">
        <v>2</v>
      </c>
      <c r="I21" s="32">
        <f>AVERAGE('2L5LT12ST100I'!D$30:D$33)</f>
        <v>10.017125</v>
      </c>
      <c r="J21" s="33">
        <f>AVERAGE('2L5LT12ST100I'!J$30:J$33)</f>
        <v>2.067475</v>
      </c>
      <c r="K21" s="6"/>
    </row>
    <row r="56" spans="7:7" x14ac:dyDescent="0.25">
      <c r="G56" t="s">
        <v>46</v>
      </c>
    </row>
  </sheetData>
  <mergeCells count="20">
    <mergeCell ref="G14:G15"/>
    <mergeCell ref="G16:G17"/>
    <mergeCell ref="G18:G19"/>
    <mergeCell ref="G20:G21"/>
    <mergeCell ref="A20:A21"/>
    <mergeCell ref="A18:A19"/>
    <mergeCell ref="A16:A17"/>
    <mergeCell ref="A14:A15"/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sheetPr codeName="Sheet3"/>
  <dimension ref="A46:Y94"/>
  <sheetViews>
    <sheetView topLeftCell="A46" zoomScale="70" zoomScaleNormal="70" workbookViewId="0">
      <selection activeCell="M44" sqref="M44"/>
    </sheetView>
  </sheetViews>
  <sheetFormatPr defaultRowHeight="15" x14ac:dyDescent="0.25"/>
  <sheetData>
    <row r="46" spans="1:25" x14ac:dyDescent="0.25">
      <c r="C46" s="52" t="s">
        <v>57</v>
      </c>
      <c r="D46" s="52"/>
      <c r="E46" s="52"/>
      <c r="F46" s="52"/>
      <c r="G46" s="52"/>
      <c r="H46" s="52"/>
      <c r="I46" s="52"/>
      <c r="J46" s="52"/>
      <c r="P46" s="52" t="s">
        <v>57</v>
      </c>
      <c r="Q46" s="52"/>
      <c r="R46" s="52"/>
      <c r="S46" s="52"/>
      <c r="T46" s="52"/>
      <c r="U46" s="52"/>
      <c r="V46" s="52"/>
      <c r="W46" s="52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7.3425000000000004E-2</v>
      </c>
      <c r="K48">
        <f>ABS($J48-H48)</f>
        <v>8.7500000000000078E-4</v>
      </c>
      <c r="L48">
        <f>ABS($J48-I48)</f>
        <v>6.7249999999999949E-3</v>
      </c>
      <c r="S48">
        <v>2</v>
      </c>
      <c r="U48">
        <v>0.34175</v>
      </c>
      <c r="V48">
        <v>0.29059999999999997</v>
      </c>
      <c r="W48">
        <f>Analysis!C15</f>
        <v>0.39989999999999998</v>
      </c>
      <c r="X48">
        <f>ABS($W48-U48)</f>
        <v>5.8149999999999979E-2</v>
      </c>
      <c r="Y48">
        <f>ABS($W48-V48)</f>
        <v>0.10930000000000001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0.19430000000000003</v>
      </c>
      <c r="K49">
        <f t="shared" ref="K49:L51" si="0">ABS($J49-H49)</f>
        <v>1.0000000000000009E-2</v>
      </c>
      <c r="L49">
        <f t="shared" si="0"/>
        <v>4.2150000000000021E-2</v>
      </c>
      <c r="S49">
        <v>4</v>
      </c>
      <c r="U49">
        <v>0.8427</v>
      </c>
      <c r="V49">
        <v>0.63039999999999996</v>
      </c>
      <c r="W49">
        <f>Analysis!C17</f>
        <v>0.76327500000000004</v>
      </c>
      <c r="X49">
        <f t="shared" ref="X49:X51" si="1">ABS($W49-U49)</f>
        <v>7.9424999999999968E-2</v>
      </c>
      <c r="Y49">
        <f t="shared" ref="Y49:Y51" si="2">ABS($W49-V49)</f>
        <v>0.13287500000000008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0.42609999999999998</v>
      </c>
      <c r="K50">
        <f t="shared" si="0"/>
        <v>2.5999999999999912E-3</v>
      </c>
      <c r="L50">
        <f t="shared" si="0"/>
        <v>7.4149999999999994E-2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1.2942</v>
      </c>
      <c r="X50">
        <f t="shared" si="1"/>
        <v>2.8550000000000075E-2</v>
      </c>
      <c r="Y50">
        <f t="shared" si="2"/>
        <v>0.25354999999999994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0.76327500000000004</v>
      </c>
      <c r="K51">
        <f t="shared" si="0"/>
        <v>7.9424999999999968E-2</v>
      </c>
      <c r="L51">
        <f t="shared" si="0"/>
        <v>0.13287500000000008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4.3575249999999999</v>
      </c>
      <c r="X51">
        <f t="shared" si="1"/>
        <v>0.11832499999999957</v>
      </c>
      <c r="Y51">
        <f t="shared" si="2"/>
        <v>0.59017499999999989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5.0825000000000002E-2</v>
      </c>
      <c r="K54">
        <f>ABS($J54-H54)</f>
        <v>1.575E-3</v>
      </c>
      <c r="L54">
        <f>ABS($J54-I54)</f>
        <v>3.5250000000000073E-3</v>
      </c>
      <c r="S54">
        <v>2</v>
      </c>
      <c r="U54">
        <v>0.435</v>
      </c>
      <c r="V54">
        <v>0.29000000000000004</v>
      </c>
      <c r="W54">
        <f>Analysis!C14</f>
        <v>0.32940000000000003</v>
      </c>
      <c r="X54">
        <f>ABS($W54-U54)</f>
        <v>0.10559999999999997</v>
      </c>
      <c r="Y54">
        <f>ABS($W54-V54)</f>
        <v>3.9399999999999991E-2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0.19525000000000003</v>
      </c>
      <c r="K55">
        <f t="shared" ref="K55:K57" si="3">ABS($J55-H55)</f>
        <v>3.7399999999999961E-2</v>
      </c>
      <c r="L55">
        <f t="shared" ref="L55:L57" si="4">ABS($J55-I55)</f>
        <v>2.3700000000000027E-2</v>
      </c>
      <c r="S55">
        <v>4</v>
      </c>
      <c r="U55">
        <v>0.68565000000000009</v>
      </c>
      <c r="V55">
        <v>0.50354999999999994</v>
      </c>
      <c r="W55">
        <f>Analysis!C16</f>
        <v>0.7284250000000001</v>
      </c>
      <c r="X55">
        <f t="shared" ref="X55:X57" si="5">ABS($W55-U55)</f>
        <v>4.2775000000000007E-2</v>
      </c>
      <c r="Y55">
        <f t="shared" ref="Y55:Y57" si="6">ABS($W55-V55)</f>
        <v>0.22487500000000016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0.402725</v>
      </c>
      <c r="K56">
        <f t="shared" si="3"/>
        <v>2.9575000000000018E-2</v>
      </c>
      <c r="L56">
        <f t="shared" si="4"/>
        <v>5.4875000000000007E-2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1.2469250000000001</v>
      </c>
      <c r="X56">
        <f t="shared" si="5"/>
        <v>3.1525000000000025E-2</v>
      </c>
      <c r="Y56">
        <f t="shared" si="6"/>
        <v>0.21012500000000012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0.7284250000000001</v>
      </c>
      <c r="K57">
        <f t="shared" si="3"/>
        <v>4.2775000000000007E-2</v>
      </c>
      <c r="L57">
        <f t="shared" si="4"/>
        <v>0.22487500000000016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3.9858750000000001</v>
      </c>
      <c r="X57">
        <f t="shared" si="5"/>
        <v>0.39132500000000014</v>
      </c>
      <c r="Y57">
        <f t="shared" si="6"/>
        <v>0.42912499999999998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8.2100000000000006E-2</v>
      </c>
      <c r="K60">
        <f>ABS($J60-H60)</f>
        <v>5.0000000000000044E-4</v>
      </c>
      <c r="L60">
        <f>ABS($J60-I60)</f>
        <v>7.8000000000000014E-3</v>
      </c>
      <c r="S60">
        <v>2</v>
      </c>
      <c r="U60" s="6">
        <v>0.47149999999999997</v>
      </c>
      <c r="V60">
        <v>0.32624999999999998</v>
      </c>
      <c r="W60">
        <f>Analysis!I15</f>
        <v>0.49802500000000005</v>
      </c>
      <c r="X60">
        <f>ABS($W60-U60)</f>
        <v>2.6525000000000076E-2</v>
      </c>
      <c r="Y60">
        <f>ABS($W60-V60)</f>
        <v>0.17177500000000007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0.21249999999999999</v>
      </c>
      <c r="K61">
        <f t="shared" ref="K61:K63" si="7">ABS($J61-H61)</f>
        <v>8.4999999999999798E-3</v>
      </c>
      <c r="L61">
        <f t="shared" ref="L61:L63" si="8">ABS($J61-I61)</f>
        <v>2.7350000000000013E-2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1.0686</v>
      </c>
      <c r="X61">
        <f t="shared" ref="X61:X63" si="9">ABS($W61-U61)</f>
        <v>9.9999999999988987E-5</v>
      </c>
      <c r="Y61">
        <f t="shared" ref="Y61:Y63" si="10">ABS($W61-V61)</f>
        <v>0.20930000000000004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0.56617499999999998</v>
      </c>
      <c r="K62">
        <f t="shared" si="7"/>
        <v>1.6625000000000001E-2</v>
      </c>
      <c r="L62">
        <f t="shared" si="8"/>
        <v>0.117475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2.4958499999999999</v>
      </c>
      <c r="X62">
        <f t="shared" si="9"/>
        <v>9.4800000000000217E-2</v>
      </c>
      <c r="Y62">
        <f t="shared" si="10"/>
        <v>0.49989999999999979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1.0686</v>
      </c>
      <c r="K63">
        <f t="shared" si="7"/>
        <v>9.9999999999988987E-5</v>
      </c>
      <c r="L63">
        <f t="shared" si="8"/>
        <v>0.20930000000000004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10.017125</v>
      </c>
      <c r="X63">
        <f t="shared" si="9"/>
        <v>0.68817500000000109</v>
      </c>
      <c r="Y63">
        <f t="shared" si="10"/>
        <v>1.3179750000000006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7.2600000000000012E-2</v>
      </c>
      <c r="K66">
        <f>ABS($J66-H66)</f>
        <v>4.0499999999999842E-3</v>
      </c>
      <c r="L66">
        <f>ABS($J66-I66)</f>
        <v>5.400000000000002E-3</v>
      </c>
      <c r="S66">
        <v>2</v>
      </c>
      <c r="U66">
        <v>0.61250000000000004</v>
      </c>
      <c r="V66">
        <v>0.38550000000000001</v>
      </c>
      <c r="W66">
        <f>Analysis!I14</f>
        <v>0.48777500000000001</v>
      </c>
      <c r="X66">
        <f>ABS($W66-U66)</f>
        <v>0.12472500000000003</v>
      </c>
      <c r="Y66">
        <f>ABS($W66-V66)</f>
        <v>0.102275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0.17902500000000002</v>
      </c>
      <c r="K67">
        <f t="shared" ref="K67:K69" si="11">ABS($J67-H67)</f>
        <v>1.2574999999999975E-2</v>
      </c>
      <c r="L67">
        <f t="shared" ref="L67:L69" si="12">ABS($J67-I67)</f>
        <v>1.4675000000000021E-2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1.0668500000000001</v>
      </c>
      <c r="X67">
        <f t="shared" ref="X67:X69" si="13">ABS($W67-U67)</f>
        <v>0.10354999999999981</v>
      </c>
      <c r="Y67">
        <f t="shared" ref="Y67:Y69" si="14">ABS($W67-V67)</f>
        <v>0.18980000000000008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0.48657499999999998</v>
      </c>
      <c r="K68">
        <f t="shared" si="11"/>
        <v>5.952500000000005E-2</v>
      </c>
      <c r="L68">
        <f t="shared" si="12"/>
        <v>5.2925E-2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2.2482000000000002</v>
      </c>
      <c r="X68">
        <f t="shared" si="13"/>
        <v>0.32309999999999972</v>
      </c>
      <c r="Y68">
        <f t="shared" si="14"/>
        <v>0.22140000000000049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1.0668500000000001</v>
      </c>
      <c r="K69">
        <f t="shared" si="11"/>
        <v>0.10354999999999981</v>
      </c>
      <c r="L69">
        <f t="shared" si="12"/>
        <v>0.18980000000000008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9.1257999999999999</v>
      </c>
      <c r="X69">
        <f t="shared" si="13"/>
        <v>1.2600000000000833E-2</v>
      </c>
      <c r="Y69">
        <f t="shared" si="14"/>
        <v>0.95405000000000051</v>
      </c>
    </row>
    <row r="71" spans="1:25" x14ac:dyDescent="0.25">
      <c r="C71" s="52" t="s">
        <v>57</v>
      </c>
      <c r="D71" s="52"/>
      <c r="E71" s="52"/>
      <c r="F71" s="52"/>
      <c r="G71" s="52"/>
      <c r="H71" s="52"/>
      <c r="I71" s="52"/>
      <c r="J71" s="52"/>
      <c r="P71" s="52" t="s">
        <v>57</v>
      </c>
      <c r="Q71" s="52"/>
      <c r="R71" s="52"/>
      <c r="S71" s="52"/>
      <c r="T71" s="52"/>
      <c r="U71" s="52"/>
      <c r="V71" s="52"/>
      <c r="W71" s="52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4.555E-2</v>
      </c>
      <c r="K73">
        <f>ABS($J73-H73)</f>
        <v>2.0999999999999977E-3</v>
      </c>
      <c r="L73">
        <f>ABS($J73-I73)</f>
        <v>2.1499999999999991E-3</v>
      </c>
      <c r="S73">
        <v>2</v>
      </c>
      <c r="U73">
        <v>0.21639999999999998</v>
      </c>
      <c r="V73">
        <v>0.19690000000000002</v>
      </c>
      <c r="W73">
        <f>Analysis!D15</f>
        <v>0.20377500000000001</v>
      </c>
      <c r="X73">
        <f>ABS($W73-U73)</f>
        <v>1.262499999999997E-2</v>
      </c>
      <c r="Y73">
        <f>ABS($W73-V73)</f>
        <v>6.8749999999999922E-3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0.114625</v>
      </c>
      <c r="K74">
        <f t="shared" ref="K74:K76" si="15">ABS($J74-H74)</f>
        <v>2.5425000000000003E-2</v>
      </c>
      <c r="L74">
        <f t="shared" ref="L74:L76" si="16">ABS($J74-I74)</f>
        <v>1.0925000000000004E-2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0.43395000000000006</v>
      </c>
      <c r="X74">
        <f t="shared" ref="X74:X76" si="17">ABS($W74-U74)</f>
        <v>4.1449999999999987E-2</v>
      </c>
      <c r="Y74">
        <f t="shared" ref="Y74:Y76" si="18">ABS($W74-V74)</f>
        <v>2.8950000000000031E-2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0.20665000000000003</v>
      </c>
      <c r="K75">
        <f t="shared" si="15"/>
        <v>1.3699999999999962E-2</v>
      </c>
      <c r="L75">
        <f t="shared" si="16"/>
        <v>8.1500000000000183E-3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0.91164999999999996</v>
      </c>
      <c r="X75">
        <f t="shared" si="17"/>
        <v>8.6050000000000071E-2</v>
      </c>
      <c r="Y75">
        <f t="shared" si="18"/>
        <v>5.6099999999999928E-2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0.43395000000000006</v>
      </c>
      <c r="K76">
        <f t="shared" si="15"/>
        <v>4.1449999999999987E-2</v>
      </c>
      <c r="L76">
        <f t="shared" si="16"/>
        <v>2.8950000000000031E-2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0.80354999999999999</v>
      </c>
      <c r="X76">
        <f t="shared" si="17"/>
        <v>7.4950000000000072E-2</v>
      </c>
      <c r="Y76">
        <f t="shared" si="18"/>
        <v>1.7100000000000004E-2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2.5974999999999998E-2</v>
      </c>
      <c r="K79">
        <f>ABS($J79-H79)</f>
        <v>1.1750000000000024E-3</v>
      </c>
      <c r="L79">
        <f>ABS($J79-I79)</f>
        <v>7.2499999999999648E-4</v>
      </c>
      <c r="S79">
        <v>2</v>
      </c>
      <c r="U79">
        <v>9.3049999999999994E-2</v>
      </c>
      <c r="V79">
        <v>7.7499999999999999E-2</v>
      </c>
      <c r="W79">
        <f>Analysis!D14</f>
        <v>8.4150000000000003E-2</v>
      </c>
      <c r="X79">
        <f>ABS($W79-U79)</f>
        <v>8.8999999999999913E-3</v>
      </c>
      <c r="Y79">
        <f>ABS($W79-V79)</f>
        <v>6.6500000000000031E-3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8.1174999999999997E-2</v>
      </c>
      <c r="K80">
        <f t="shared" ref="K80:K82" si="19">ABS($J80-H80)</f>
        <v>3.375000000000003E-3</v>
      </c>
      <c r="L80">
        <f t="shared" ref="L80:L82" si="20">ABS($J80-I80)</f>
        <v>6.4749999999999946E-3</v>
      </c>
      <c r="S80">
        <v>4</v>
      </c>
      <c r="U80">
        <v>0.37659999999999999</v>
      </c>
      <c r="V80">
        <v>0.32205</v>
      </c>
      <c r="W80">
        <f>Analysis!D16</f>
        <v>0.35385000000000005</v>
      </c>
      <c r="X80">
        <f t="shared" ref="X80:X82" si="21">ABS($W80-U80)</f>
        <v>2.2749999999999937E-2</v>
      </c>
      <c r="Y80">
        <f t="shared" ref="Y80:Y82" si="22">ABS($W80-V80)</f>
        <v>3.180000000000005E-2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0.20534999999999998</v>
      </c>
      <c r="K81">
        <f t="shared" si="19"/>
        <v>6.1500000000000443E-3</v>
      </c>
      <c r="L81">
        <f t="shared" si="20"/>
        <v>1.2399999999999967E-2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0.70605000000000007</v>
      </c>
      <c r="X81">
        <f t="shared" si="21"/>
        <v>4.644999999999988E-2</v>
      </c>
      <c r="Y81">
        <f t="shared" si="22"/>
        <v>1.8250000000000099E-2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0.35385000000000005</v>
      </c>
      <c r="K82">
        <f t="shared" si="19"/>
        <v>2.2749999999999937E-2</v>
      </c>
      <c r="L82">
        <f t="shared" si="20"/>
        <v>3.180000000000005E-2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0.654725</v>
      </c>
      <c r="X82">
        <f t="shared" si="21"/>
        <v>2.277499999999999E-2</v>
      </c>
      <c r="Y82">
        <f t="shared" si="22"/>
        <v>1.2024999999999952E-2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4.9775E-2</v>
      </c>
      <c r="K85">
        <f>ABS($J85-H85)</f>
        <v>4.0749999999999953E-3</v>
      </c>
      <c r="L85">
        <f>ABS($J85-I85)</f>
        <v>1.4750000000000041E-3</v>
      </c>
      <c r="S85">
        <v>2</v>
      </c>
      <c r="U85" s="6">
        <v>0.28510000000000002</v>
      </c>
      <c r="V85" s="6">
        <v>0.2651</v>
      </c>
      <c r="W85">
        <f>Analysis!J15</f>
        <v>0.27189999999999998</v>
      </c>
      <c r="X85">
        <f>ABS($W85-U85)</f>
        <v>1.3200000000000045E-2</v>
      </c>
      <c r="Y85">
        <f>ABS($W85-V85)</f>
        <v>6.7999999999999727E-3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0.149475</v>
      </c>
      <c r="K86">
        <f t="shared" ref="K86:K88" si="23">ABS($J86-H86)</f>
        <v>1.6375000000000001E-2</v>
      </c>
      <c r="L86">
        <f t="shared" ref="L86:L88" si="24">ABS($J86-I86)</f>
        <v>4.1250000000000175E-3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0.68505000000000005</v>
      </c>
      <c r="X86">
        <f t="shared" ref="X86:X88" si="25">ABS($W86-U86)</f>
        <v>0.12234999999999985</v>
      </c>
      <c r="Y86">
        <f t="shared" ref="Y86:Y88" si="26">ABS($W86-V86)</f>
        <v>5.4300000000000015E-2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0.29217499999999996</v>
      </c>
      <c r="K87">
        <f t="shared" si="23"/>
        <v>1.4875000000000027E-2</v>
      </c>
      <c r="L87">
        <f t="shared" si="24"/>
        <v>4.4249999999999567E-3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1.8942000000000001</v>
      </c>
      <c r="X87">
        <f t="shared" si="25"/>
        <v>0.22114999999999974</v>
      </c>
      <c r="Y87">
        <f t="shared" si="26"/>
        <v>9.4899999999999984E-2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0.68505000000000005</v>
      </c>
      <c r="K88">
        <f t="shared" si="23"/>
        <v>0.12234999999999985</v>
      </c>
      <c r="L88">
        <f t="shared" si="24"/>
        <v>5.4300000000000015E-2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2.067475</v>
      </c>
      <c r="X88">
        <f t="shared" si="25"/>
        <v>4.6275000000000066E-2</v>
      </c>
      <c r="Y88">
        <f t="shared" si="26"/>
        <v>1.1749999999999261E-3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3.5975E-2</v>
      </c>
      <c r="K91">
        <f>ABS($J91-H91)</f>
        <v>6.2500000000000056E-4</v>
      </c>
      <c r="L91">
        <f>ABS($J91-I91)</f>
        <v>8.7499999999999384E-4</v>
      </c>
      <c r="S91">
        <v>2</v>
      </c>
      <c r="U91">
        <v>0.31145</v>
      </c>
      <c r="V91">
        <v>0.25159999999999999</v>
      </c>
      <c r="W91">
        <f>Analysis!J14</f>
        <v>0.28437499999999999</v>
      </c>
      <c r="X91">
        <f>ABS($W91-U91)</f>
        <v>2.7075000000000016E-2</v>
      </c>
      <c r="Y91">
        <f>ABS($W91-V91)</f>
        <v>3.2774999999999999E-2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9.6000000000000002E-2</v>
      </c>
      <c r="K92">
        <f t="shared" ref="K92:K94" si="27">ABS($J92-H92)</f>
        <v>3.5000000000000031E-3</v>
      </c>
      <c r="L92">
        <f t="shared" ref="L92:L94" si="28">ABS($J92-I92)</f>
        <v>3.4500000000000086E-3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0.511625</v>
      </c>
      <c r="X92">
        <f t="shared" ref="X92:X94" si="29">ABS($W92-U92)</f>
        <v>1.0275000000000034E-2</v>
      </c>
      <c r="Y92">
        <f t="shared" ref="Y92:Y94" si="30">ABS($W92-V92)</f>
        <v>5.2250000000000352E-3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0.2369</v>
      </c>
      <c r="K93">
        <f t="shared" si="27"/>
        <v>1.0949999999999988E-2</v>
      </c>
      <c r="L93">
        <f t="shared" si="28"/>
        <v>9.7500000000000087E-3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1.3747499999999999</v>
      </c>
      <c r="X93">
        <f t="shared" si="29"/>
        <v>5.6400000000000228E-2</v>
      </c>
      <c r="Y93">
        <f t="shared" si="30"/>
        <v>3.6949999999999816E-2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0.511625</v>
      </c>
      <c r="K94">
        <f t="shared" si="27"/>
        <v>1.0275000000000034E-2</v>
      </c>
      <c r="L94">
        <f t="shared" si="28"/>
        <v>5.2250000000000352E-3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1.5414749999999999</v>
      </c>
      <c r="X94">
        <f t="shared" si="29"/>
        <v>3.5574999999999912E-2</v>
      </c>
      <c r="Y94">
        <f t="shared" si="30"/>
        <v>2.3474999999999913E-2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sheetPr codeName="Sheet4"/>
  <dimension ref="A1:Z60"/>
  <sheetViews>
    <sheetView zoomScale="55" zoomScaleNormal="55" workbookViewId="0">
      <selection activeCell="L44" sqref="L44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62">
        <v>0.57250000000000001</v>
      </c>
      <c r="Z4" s="81">
        <v>0.04</v>
      </c>
    </row>
    <row r="5" spans="1:26" x14ac:dyDescent="0.25">
      <c r="A5" s="59" t="s">
        <v>26</v>
      </c>
      <c r="B5" s="69">
        <v>0.01</v>
      </c>
      <c r="C5" s="72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>
        <v>9.7000000000000003E-2</v>
      </c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>
        <v>1.46E-2</v>
      </c>
      <c r="R5" s="68"/>
      <c r="S5" s="66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62"/>
      <c r="Z5" s="81"/>
    </row>
    <row r="6" spans="1:26" x14ac:dyDescent="0.25">
      <c r="A6" s="60"/>
      <c r="B6" s="70"/>
      <c r="C6" s="73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68"/>
      <c r="S6" s="66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62">
        <v>0.57250000000000001</v>
      </c>
      <c r="Z6" s="62">
        <v>3.5000000000000003E-2</v>
      </c>
    </row>
    <row r="7" spans="1:26" x14ac:dyDescent="0.25">
      <c r="A7" s="60"/>
      <c r="B7" s="70"/>
      <c r="C7" s="74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>
        <v>0.10100000000000001</v>
      </c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>
        <v>9.1000000000000004E-3</v>
      </c>
      <c r="R7" s="68"/>
      <c r="S7" s="66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62"/>
      <c r="Z7" s="62"/>
    </row>
    <row r="8" spans="1:26" x14ac:dyDescent="0.25">
      <c r="A8" s="60"/>
      <c r="B8" s="71"/>
      <c r="C8" s="73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68"/>
      <c r="S8" s="66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63">
        <f>0.5725+(2*PI()*0.02039)</f>
        <v>0.70061414841339176</v>
      </c>
      <c r="Z8" s="62">
        <v>4.3999999999999997E-2</v>
      </c>
    </row>
    <row r="9" spans="1:26" x14ac:dyDescent="0.25">
      <c r="A9" s="60"/>
      <c r="B9" s="69">
        <v>0.02</v>
      </c>
      <c r="C9" s="72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>
        <v>9.1600000000000001E-2</v>
      </c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>
        <v>1.2500000000000001E-2</v>
      </c>
      <c r="R9" s="68"/>
      <c r="S9" s="66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63"/>
      <c r="Z9" s="62"/>
    </row>
    <row r="10" spans="1:26" x14ac:dyDescent="0.25">
      <c r="A10" s="60"/>
      <c r="B10" s="70"/>
      <c r="C10" s="73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60"/>
      <c r="B11" s="70"/>
      <c r="C11" s="72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>
        <v>9.3200000000000005E-2</v>
      </c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>
        <v>1.4E-2</v>
      </c>
    </row>
    <row r="12" spans="1:26" x14ac:dyDescent="0.25">
      <c r="A12" s="60"/>
      <c r="B12" s="71"/>
      <c r="C12" s="73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60"/>
      <c r="B13" s="69">
        <v>0.04</v>
      </c>
      <c r="C13" s="72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>
        <v>8.6499999999999994E-2</v>
      </c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>
        <v>1.04E-2</v>
      </c>
    </row>
    <row r="14" spans="1:26" x14ac:dyDescent="0.25">
      <c r="A14" s="60"/>
      <c r="B14" s="70"/>
      <c r="C14" s="73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60"/>
      <c r="B15" s="70"/>
      <c r="C15" s="72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>
        <v>9.3700000000000006E-2</v>
      </c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>
        <v>1.1599999999999999E-2</v>
      </c>
    </row>
    <row r="16" spans="1:26" x14ac:dyDescent="0.25">
      <c r="A16" s="61"/>
      <c r="B16" s="71"/>
      <c r="C16" s="73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14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</row>
    <row r="36" spans="1:14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</row>
    <row r="37" spans="1:14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</row>
    <row r="39" spans="1:14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</row>
    <row r="40" spans="1:14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</row>
    <row r="41" spans="1:14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</row>
    <row r="47" spans="1:14" x14ac:dyDescent="0.25">
      <c r="G47" s="55" t="s">
        <v>85</v>
      </c>
      <c r="H47" s="55"/>
      <c r="I47" s="55"/>
      <c r="J47" s="55"/>
      <c r="K47" s="55"/>
      <c r="L47" s="55"/>
      <c r="M47" s="55"/>
      <c r="N47" s="55"/>
    </row>
    <row r="48" spans="1:14" x14ac:dyDescent="0.25">
      <c r="G48" s="56" t="s">
        <v>84</v>
      </c>
      <c r="H48" s="56"/>
      <c r="I48" s="54">
        <v>0.01</v>
      </c>
      <c r="J48" s="54"/>
      <c r="K48" s="54">
        <v>0.02</v>
      </c>
      <c r="L48" s="54"/>
      <c r="M48" s="54">
        <v>0.04</v>
      </c>
      <c r="N48" s="54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6.4199999999999993E-2</v>
      </c>
      <c r="J50" s="41">
        <v>7.3499999999999996E-2</v>
      </c>
      <c r="K50" s="41">
        <v>5.5399999999999998E-2</v>
      </c>
      <c r="L50" s="41">
        <v>6.9900000000000004E-2</v>
      </c>
      <c r="M50" s="41">
        <v>4.8899999999999999E-2</v>
      </c>
      <c r="N50" s="41">
        <v>6.7100000000000007E-2</v>
      </c>
    </row>
    <row r="51" spans="7:14" x14ac:dyDescent="0.25">
      <c r="G51" s="54"/>
      <c r="H51" s="40" t="s">
        <v>78</v>
      </c>
      <c r="I51" s="41">
        <v>7.2900000000000006E-2</v>
      </c>
      <c r="J51" s="41">
        <v>8.3400000000000002E-2</v>
      </c>
      <c r="K51" s="41">
        <v>6.2199999999999998E-2</v>
      </c>
      <c r="L51" s="41">
        <v>7.9200000000000007E-2</v>
      </c>
      <c r="M51" s="41">
        <v>5.2600000000000001E-2</v>
      </c>
      <c r="N51" s="41">
        <v>7.3800000000000004E-2</v>
      </c>
    </row>
    <row r="52" spans="7:14" x14ac:dyDescent="0.25">
      <c r="G52" s="54"/>
      <c r="H52" s="40" t="s">
        <v>79</v>
      </c>
      <c r="I52" s="41">
        <v>7.8799999999999995E-2</v>
      </c>
      <c r="J52" s="41">
        <v>8.6199999999999999E-2</v>
      </c>
      <c r="K52" s="41">
        <v>6.1499999999999999E-2</v>
      </c>
      <c r="L52" s="41">
        <v>8.6800000000000002E-2</v>
      </c>
      <c r="M52" s="41">
        <v>5.0900000000000001E-2</v>
      </c>
      <c r="N52" s="41">
        <v>7.5600000000000001E-2</v>
      </c>
    </row>
    <row r="53" spans="7:14" x14ac:dyDescent="0.25">
      <c r="G53" s="54"/>
      <c r="H53" s="40" t="s">
        <v>80</v>
      </c>
      <c r="I53" s="41">
        <v>7.9500000000000001E-2</v>
      </c>
      <c r="J53" s="41">
        <v>7.6300000000000007E-2</v>
      </c>
      <c r="K53" s="41">
        <v>6.0100000000000001E-2</v>
      </c>
      <c r="L53" s="41">
        <v>8.7099999999999997E-2</v>
      </c>
      <c r="M53" s="41">
        <v>5.0900000000000001E-2</v>
      </c>
      <c r="N53" s="41">
        <v>7.7200000000000005E-2</v>
      </c>
    </row>
    <row r="54" spans="7:14" x14ac:dyDescent="0.25">
      <c r="G54" s="54"/>
      <c r="H54" s="40" t="s">
        <v>25</v>
      </c>
      <c r="I54" s="42">
        <f t="shared" ref="I54:N54" si="22">AVERAGE(I50:I53)</f>
        <v>7.3849999999999999E-2</v>
      </c>
      <c r="J54" s="42">
        <f t="shared" si="22"/>
        <v>7.9850000000000004E-2</v>
      </c>
      <c r="K54" s="42">
        <f t="shared" si="22"/>
        <v>5.9799999999999992E-2</v>
      </c>
      <c r="L54" s="42">
        <f t="shared" si="22"/>
        <v>8.0750000000000002E-2</v>
      </c>
      <c r="M54" s="42">
        <f t="shared" si="22"/>
        <v>5.0825000000000002E-2</v>
      </c>
      <c r="N54" s="42">
        <f t="shared" si="22"/>
        <v>7.3425000000000004E-2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2.1399999999999999E-2</v>
      </c>
      <c r="J56" s="41">
        <v>3.3099999999999997E-2</v>
      </c>
      <c r="K56" s="41">
        <v>2.3400000000000001E-2</v>
      </c>
      <c r="L56" s="41">
        <v>4.7E-2</v>
      </c>
      <c r="M56" s="41">
        <v>2.5700000000000001E-2</v>
      </c>
      <c r="N56" s="41">
        <v>4.3900000000000002E-2</v>
      </c>
    </row>
    <row r="57" spans="7:14" x14ac:dyDescent="0.25">
      <c r="G57" s="54"/>
      <c r="H57" s="40" t="s">
        <v>78</v>
      </c>
      <c r="I57" s="41">
        <v>2.1299999999999999E-2</v>
      </c>
      <c r="J57" s="41">
        <v>3.5400000000000001E-2</v>
      </c>
      <c r="K57" s="41">
        <v>2.18E-2</v>
      </c>
      <c r="L57" s="41">
        <v>4.36E-2</v>
      </c>
      <c r="M57" s="41">
        <v>2.5499999999999998E-2</v>
      </c>
      <c r="N57" s="41">
        <v>4.6199999999999998E-2</v>
      </c>
    </row>
    <row r="58" spans="7:14" x14ac:dyDescent="0.25">
      <c r="G58" s="54"/>
      <c r="H58" s="40" t="s">
        <v>79</v>
      </c>
      <c r="I58" s="41">
        <v>2.1000000000000001E-2</v>
      </c>
      <c r="J58" s="41">
        <v>3.5400000000000001E-2</v>
      </c>
      <c r="K58" s="41">
        <v>2.5399999999999999E-2</v>
      </c>
      <c r="L58" s="41">
        <v>4.3999999999999997E-2</v>
      </c>
      <c r="M58" s="41">
        <v>2.6700000000000002E-2</v>
      </c>
      <c r="N58" s="41">
        <v>4.5699999999999998E-2</v>
      </c>
    </row>
    <row r="59" spans="7:14" x14ac:dyDescent="0.25">
      <c r="G59" s="54"/>
      <c r="H59" s="40" t="s">
        <v>80</v>
      </c>
      <c r="I59" s="41">
        <v>2.07E-2</v>
      </c>
      <c r="J59" s="41">
        <v>3.2300000000000002E-2</v>
      </c>
      <c r="K59" s="41">
        <v>2.0799999999999999E-2</v>
      </c>
      <c r="L59" s="41">
        <v>4.4200000000000003E-2</v>
      </c>
      <c r="M59" s="41">
        <v>2.5999999999999999E-2</v>
      </c>
      <c r="N59" s="41">
        <v>4.6399999999999997E-2</v>
      </c>
    </row>
    <row r="60" spans="7:14" x14ac:dyDescent="0.25">
      <c r="G60" s="54"/>
      <c r="H60" s="40" t="s">
        <v>25</v>
      </c>
      <c r="I60" s="42">
        <f t="shared" ref="I60:N60" si="23">AVERAGE(I56:I59)</f>
        <v>2.1100000000000001E-2</v>
      </c>
      <c r="J60" s="42">
        <f t="shared" si="23"/>
        <v>3.4050000000000004E-2</v>
      </c>
      <c r="K60" s="42">
        <f t="shared" si="23"/>
        <v>2.2849999999999999E-2</v>
      </c>
      <c r="L60" s="42">
        <f t="shared" si="23"/>
        <v>4.4700000000000004E-2</v>
      </c>
      <c r="M60" s="42">
        <f t="shared" si="23"/>
        <v>2.5974999999999998E-2</v>
      </c>
      <c r="N60" s="42">
        <f t="shared" si="23"/>
        <v>4.555E-2</v>
      </c>
    </row>
  </sheetData>
  <mergeCells count="37">
    <mergeCell ref="B5:B8"/>
    <mergeCell ref="B9:B12"/>
    <mergeCell ref="S4:S5"/>
    <mergeCell ref="Z4:Z5"/>
    <mergeCell ref="Z6:Z7"/>
    <mergeCell ref="Z8:Z9"/>
    <mergeCell ref="C9:C10"/>
    <mergeCell ref="C11:C12"/>
    <mergeCell ref="R1:X1"/>
    <mergeCell ref="A1:O1"/>
    <mergeCell ref="U2:X2"/>
    <mergeCell ref="D2:I2"/>
    <mergeCell ref="K2:P2"/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sheetPr codeName="Sheet5"/>
  <dimension ref="A1:Z60"/>
  <sheetViews>
    <sheetView topLeftCell="E8" zoomScale="70" zoomScaleNormal="70" workbookViewId="0">
      <selection activeCell="M61" sqref="M61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62">
        <v>0.57250000000000001</v>
      </c>
      <c r="Z4" s="81">
        <v>0.04</v>
      </c>
    </row>
    <row r="5" spans="1:26" x14ac:dyDescent="0.25">
      <c r="A5" s="59" t="s">
        <v>26</v>
      </c>
      <c r="B5" s="69">
        <v>0.01</v>
      </c>
      <c r="C5" s="72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>
        <v>0.12039999999999999</v>
      </c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>
        <v>1.4E-2</v>
      </c>
      <c r="R5" s="68"/>
      <c r="S5" s="66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62"/>
      <c r="Z5" s="81"/>
    </row>
    <row r="6" spans="1:26" x14ac:dyDescent="0.25">
      <c r="A6" s="60"/>
      <c r="B6" s="70"/>
      <c r="C6" s="73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68"/>
      <c r="S6" s="66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62">
        <v>0.57250000000000001</v>
      </c>
      <c r="Z6" s="62">
        <v>3.5000000000000003E-2</v>
      </c>
    </row>
    <row r="7" spans="1:26" x14ac:dyDescent="0.25">
      <c r="A7" s="60"/>
      <c r="B7" s="70"/>
      <c r="C7" s="74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>
        <v>0.1132</v>
      </c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>
        <v>1.09E-2</v>
      </c>
      <c r="R7" s="68"/>
      <c r="S7" s="66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62"/>
      <c r="Z7" s="62"/>
    </row>
    <row r="8" spans="1:26" x14ac:dyDescent="0.25">
      <c r="A8" s="60"/>
      <c r="B8" s="71"/>
      <c r="C8" s="73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68"/>
      <c r="S8" s="66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63">
        <f>0.5725+(2*PI()*0.02039)</f>
        <v>0.70061414841339176</v>
      </c>
      <c r="Z8" s="62">
        <v>4.3999999999999997E-2</v>
      </c>
    </row>
    <row r="9" spans="1:26" x14ac:dyDescent="0.25">
      <c r="A9" s="60"/>
      <c r="B9" s="69">
        <v>0.02</v>
      </c>
      <c r="C9" s="72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>
        <v>0.1033</v>
      </c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>
        <v>1.7600000000000001E-2</v>
      </c>
      <c r="R9" s="68"/>
      <c r="S9" s="66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63"/>
      <c r="Z9" s="62"/>
    </row>
    <row r="10" spans="1:26" x14ac:dyDescent="0.25">
      <c r="A10" s="60"/>
      <c r="B10" s="70"/>
      <c r="C10" s="73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60"/>
      <c r="B11" s="70"/>
      <c r="C11" s="72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>
        <v>0.1123</v>
      </c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>
        <v>1.5699999999999999E-2</v>
      </c>
    </row>
    <row r="12" spans="1:26" x14ac:dyDescent="0.25">
      <c r="A12" s="60"/>
      <c r="B12" s="71"/>
      <c r="C12" s="73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60"/>
      <c r="B13" s="69">
        <v>0.04</v>
      </c>
      <c r="C13" s="72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>
        <v>0.10059999999999999</v>
      </c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>
        <v>1.0699999999999999E-2</v>
      </c>
    </row>
    <row r="14" spans="1:26" x14ac:dyDescent="0.25">
      <c r="A14" s="60"/>
      <c r="B14" s="70"/>
      <c r="C14" s="73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60"/>
      <c r="B15" s="70"/>
      <c r="C15" s="72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>
        <v>0.1008</v>
      </c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>
        <v>1.21E-2</v>
      </c>
    </row>
    <row r="16" spans="1:26" x14ac:dyDescent="0.25">
      <c r="A16" s="61"/>
      <c r="B16" s="71"/>
      <c r="C16" s="73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14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</row>
    <row r="36" spans="1:14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</row>
    <row r="37" spans="1:14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</row>
    <row r="39" spans="1:14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</row>
    <row r="40" spans="1:14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</row>
    <row r="41" spans="1:14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</row>
    <row r="47" spans="1:14" x14ac:dyDescent="0.25">
      <c r="G47" s="82" t="s">
        <v>86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0.01</v>
      </c>
      <c r="J48" s="54"/>
      <c r="K48" s="54">
        <v>0.02</v>
      </c>
      <c r="L48" s="54"/>
      <c r="M48" s="54">
        <v>0.04</v>
      </c>
      <c r="N48" s="54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7.51E-2</v>
      </c>
      <c r="J50" s="41">
        <v>8.1500000000000003E-2</v>
      </c>
      <c r="K50" s="41">
        <v>6.3200000000000006E-2</v>
      </c>
      <c r="L50" s="41">
        <v>8.0500000000000002E-2</v>
      </c>
      <c r="M50" s="41">
        <v>6.7000000000000004E-2</v>
      </c>
      <c r="N50" s="41">
        <v>7.8200000000000006E-2</v>
      </c>
    </row>
    <row r="51" spans="7:14" x14ac:dyDescent="0.25">
      <c r="G51" s="54"/>
      <c r="H51" s="40" t="s">
        <v>78</v>
      </c>
      <c r="I51" s="41">
        <v>8.5500000000000007E-2</v>
      </c>
      <c r="J51" s="41">
        <v>9.9400000000000002E-2</v>
      </c>
      <c r="K51" s="41">
        <v>7.9200000000000007E-2</v>
      </c>
      <c r="L51" s="41">
        <v>8.9599999999999999E-2</v>
      </c>
      <c r="M51" s="41">
        <v>7.3400000000000007E-2</v>
      </c>
      <c r="N51" s="41">
        <v>8.6300000000000002E-2</v>
      </c>
    </row>
    <row r="52" spans="7:14" x14ac:dyDescent="0.25">
      <c r="G52" s="54"/>
      <c r="H52" s="40" t="s">
        <v>79</v>
      </c>
      <c r="I52" s="41">
        <v>9.2999999999999999E-2</v>
      </c>
      <c r="J52" s="41">
        <v>0.11360000000000001</v>
      </c>
      <c r="K52" s="41">
        <v>8.1799999999999998E-2</v>
      </c>
      <c r="L52" s="41">
        <v>9.4899999999999998E-2</v>
      </c>
      <c r="M52" s="41">
        <v>7.5999999999999998E-2</v>
      </c>
      <c r="N52" s="41">
        <v>8.1199999999999994E-2</v>
      </c>
    </row>
    <row r="53" spans="7:14" x14ac:dyDescent="0.25">
      <c r="G53" s="54"/>
      <c r="H53" s="40" t="s">
        <v>80</v>
      </c>
      <c r="I53" s="41">
        <v>9.9599999999999994E-2</v>
      </c>
      <c r="J53" s="41">
        <v>0.1105</v>
      </c>
      <c r="K53" s="41">
        <v>8.1600000000000006E-2</v>
      </c>
      <c r="L53" s="41">
        <v>9.2799999999999994E-2</v>
      </c>
      <c r="M53" s="41">
        <v>7.3999999999999996E-2</v>
      </c>
      <c r="N53" s="41">
        <v>8.2699999999999996E-2</v>
      </c>
    </row>
    <row r="54" spans="7:14" x14ac:dyDescent="0.25">
      <c r="G54" s="54"/>
      <c r="H54" s="40" t="s">
        <v>25</v>
      </c>
      <c r="I54" s="42">
        <f t="shared" ref="I54:N54" si="22">AVERAGE(I50:I53)</f>
        <v>8.8300000000000017E-2</v>
      </c>
      <c r="J54" s="42">
        <f t="shared" si="22"/>
        <v>0.10124999999999999</v>
      </c>
      <c r="K54" s="42">
        <f t="shared" si="22"/>
        <v>7.6450000000000004E-2</v>
      </c>
      <c r="L54" s="42">
        <f t="shared" si="22"/>
        <v>8.9450000000000002E-2</v>
      </c>
      <c r="M54" s="42">
        <f t="shared" si="22"/>
        <v>7.2600000000000012E-2</v>
      </c>
      <c r="N54" s="42">
        <f t="shared" si="22"/>
        <v>8.2100000000000006E-2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2.7199999999999998E-2</v>
      </c>
      <c r="J56" s="41">
        <v>3.7699999999999997E-2</v>
      </c>
      <c r="K56" s="41">
        <v>2.9499999999999998E-2</v>
      </c>
      <c r="L56" s="41">
        <v>4.7E-2</v>
      </c>
      <c r="M56" s="41">
        <v>3.61E-2</v>
      </c>
      <c r="N56" s="41">
        <v>4.8899999999999999E-2</v>
      </c>
    </row>
    <row r="57" spans="7:14" x14ac:dyDescent="0.25">
      <c r="G57" s="54"/>
      <c r="H57" s="40" t="s">
        <v>78</v>
      </c>
      <c r="I57" s="41">
        <v>2.81E-2</v>
      </c>
      <c r="J57" s="41">
        <v>4.5100000000000001E-2</v>
      </c>
      <c r="K57" s="41">
        <v>3.1899999999999998E-2</v>
      </c>
      <c r="L57" s="41">
        <v>4.7300000000000002E-2</v>
      </c>
      <c r="M57" s="41">
        <v>3.61E-2</v>
      </c>
      <c r="N57" s="41">
        <v>5.2499999999999998E-2</v>
      </c>
    </row>
    <row r="58" spans="7:14" x14ac:dyDescent="0.25">
      <c r="G58" s="54"/>
      <c r="H58" s="40" t="s">
        <v>79</v>
      </c>
      <c r="I58" s="41">
        <v>2.7199999999999998E-2</v>
      </c>
      <c r="J58" s="41">
        <v>3.9E-2</v>
      </c>
      <c r="K58" s="41">
        <v>3.1300000000000001E-2</v>
      </c>
      <c r="L58" s="41">
        <v>4.87E-2</v>
      </c>
      <c r="M58" s="41">
        <v>3.5999999999999997E-2</v>
      </c>
      <c r="N58" s="41">
        <v>4.7899999999999998E-2</v>
      </c>
    </row>
    <row r="59" spans="7:14" x14ac:dyDescent="0.25">
      <c r="G59" s="54"/>
      <c r="H59" s="40" t="s">
        <v>80</v>
      </c>
      <c r="I59" s="41">
        <v>2.7199999999999998E-2</v>
      </c>
      <c r="J59" s="41">
        <v>3.8800000000000001E-2</v>
      </c>
      <c r="K59" s="41">
        <v>3.1300000000000001E-2</v>
      </c>
      <c r="L59" s="41">
        <v>5.4600000000000003E-2</v>
      </c>
      <c r="M59" s="41">
        <v>3.5700000000000003E-2</v>
      </c>
      <c r="N59" s="41">
        <v>4.9799999999999997E-2</v>
      </c>
    </row>
    <row r="60" spans="7:14" x14ac:dyDescent="0.25">
      <c r="G60" s="54"/>
      <c r="H60" s="40" t="s">
        <v>25</v>
      </c>
      <c r="I60" s="42">
        <f t="shared" ref="I60:N60" si="23">AVERAGE(I56:I59)</f>
        <v>2.7425000000000001E-2</v>
      </c>
      <c r="J60" s="42">
        <f t="shared" si="23"/>
        <v>4.0149999999999998E-2</v>
      </c>
      <c r="K60" s="42">
        <f t="shared" si="23"/>
        <v>3.1E-2</v>
      </c>
      <c r="L60" s="42">
        <f t="shared" si="23"/>
        <v>4.9399999999999999E-2</v>
      </c>
      <c r="M60" s="42">
        <f t="shared" si="23"/>
        <v>3.5975E-2</v>
      </c>
      <c r="N60" s="42">
        <f t="shared" si="23"/>
        <v>4.9775E-2</v>
      </c>
    </row>
  </sheetData>
  <mergeCells count="37">
    <mergeCell ref="Z4:Z5"/>
    <mergeCell ref="Z6:Z7"/>
    <mergeCell ref="Z8:Z9"/>
    <mergeCell ref="Y4:Y5"/>
    <mergeCell ref="Y6:Y7"/>
    <mergeCell ref="Y8:Y9"/>
    <mergeCell ref="B13:B16"/>
    <mergeCell ref="C13:C14"/>
    <mergeCell ref="C15:C16"/>
    <mergeCell ref="R4:R9"/>
    <mergeCell ref="K2:P2"/>
    <mergeCell ref="D3:I3"/>
    <mergeCell ref="K3:P3"/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sheetPr codeName="Sheet6"/>
  <dimension ref="A1:Z60"/>
  <sheetViews>
    <sheetView topLeftCell="G41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62">
        <v>0.57250000000000001</v>
      </c>
      <c r="Z4" s="81">
        <v>0.04</v>
      </c>
    </row>
    <row r="5" spans="1:26" x14ac:dyDescent="0.25">
      <c r="A5" s="59" t="s">
        <v>26</v>
      </c>
      <c r="B5" s="69">
        <v>0.01</v>
      </c>
      <c r="C5" s="72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>
        <v>0.81740000000000002</v>
      </c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>
        <v>4.9000000000000002E-2</v>
      </c>
      <c r="R5" s="68"/>
      <c r="S5" s="66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62"/>
      <c r="Z5" s="81"/>
    </row>
    <row r="6" spans="1:26" x14ac:dyDescent="0.25">
      <c r="A6" s="60"/>
      <c r="B6" s="70"/>
      <c r="C6" s="73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68"/>
      <c r="S6" s="66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62">
        <v>0.57250000000000001</v>
      </c>
      <c r="Z6" s="62">
        <v>3.5000000000000003E-2</v>
      </c>
    </row>
    <row r="7" spans="1:26" x14ac:dyDescent="0.25">
      <c r="A7" s="60"/>
      <c r="B7" s="70"/>
      <c r="C7" s="74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>
        <v>0.64329999999999998</v>
      </c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>
        <v>8.5800000000000001E-2</v>
      </c>
      <c r="R7" s="68"/>
      <c r="S7" s="66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62"/>
      <c r="Z7" s="62"/>
    </row>
    <row r="8" spans="1:26" x14ac:dyDescent="0.25">
      <c r="A8" s="60"/>
      <c r="B8" s="71"/>
      <c r="C8" s="73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68"/>
      <c r="S8" s="85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62">
        <v>0.57250000000000001</v>
      </c>
      <c r="Z8" s="83">
        <v>4.3999999999999997E-2</v>
      </c>
    </row>
    <row r="9" spans="1:26" x14ac:dyDescent="0.25">
      <c r="A9" s="60"/>
      <c r="B9" s="69">
        <v>0.02</v>
      </c>
      <c r="C9" s="69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>
        <v>0.62260000000000004</v>
      </c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>
        <v>3.9399999999999998E-2</v>
      </c>
      <c r="R9" s="68"/>
      <c r="S9" s="85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62"/>
      <c r="Z9" s="84"/>
    </row>
    <row r="10" spans="1:26" x14ac:dyDescent="0.25">
      <c r="A10" s="60"/>
      <c r="B10" s="70"/>
      <c r="C10" s="71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60"/>
      <c r="B11" s="70"/>
      <c r="C11" s="69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>
        <v>0.41720000000000002</v>
      </c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>
        <v>3.7499999999999999E-2</v>
      </c>
    </row>
    <row r="12" spans="1:26" x14ac:dyDescent="0.25">
      <c r="A12" s="60"/>
      <c r="B12" s="71"/>
      <c r="C12" s="71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60"/>
      <c r="B13" s="69">
        <v>0.04</v>
      </c>
      <c r="C13" s="69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>
        <v>0.41149999999999998</v>
      </c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>
        <v>6.1699999999999998E-2</v>
      </c>
    </row>
    <row r="14" spans="1:26" x14ac:dyDescent="0.25">
      <c r="A14" s="60"/>
      <c r="B14" s="70"/>
      <c r="C14" s="71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60"/>
      <c r="B15" s="70"/>
      <c r="C15" s="69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>
        <v>0.46860000000000002</v>
      </c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>
        <v>4.8399999999999999E-2</v>
      </c>
    </row>
    <row r="16" spans="1:26" x14ac:dyDescent="0.25">
      <c r="A16" s="61"/>
      <c r="B16" s="71"/>
      <c r="C16" s="71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14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</row>
    <row r="36" spans="1:14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</row>
    <row r="37" spans="1:14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</row>
    <row r="39" spans="1:14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</row>
    <row r="40" spans="1:14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</row>
    <row r="41" spans="1:14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</row>
    <row r="47" spans="1:14" x14ac:dyDescent="0.25">
      <c r="G47" s="82" t="s">
        <v>87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0.01</v>
      </c>
      <c r="J48" s="54"/>
      <c r="K48" s="54">
        <v>0.02</v>
      </c>
      <c r="L48" s="54"/>
      <c r="M48" s="54">
        <v>0.04</v>
      </c>
      <c r="N48" s="54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0.35270000000000001</v>
      </c>
      <c r="J50" s="41">
        <v>0.48020000000000002</v>
      </c>
      <c r="K50" s="41">
        <v>0.1565</v>
      </c>
      <c r="L50" s="41">
        <v>0.15440000000000001</v>
      </c>
      <c r="M50" s="41">
        <v>0.15010000000000001</v>
      </c>
      <c r="N50" s="41">
        <v>0.1686</v>
      </c>
    </row>
    <row r="51" spans="7:14" x14ac:dyDescent="0.25">
      <c r="G51" s="54"/>
      <c r="H51" s="40" t="s">
        <v>78</v>
      </c>
      <c r="I51" s="41">
        <v>0.80159999999999998</v>
      </c>
      <c r="J51" s="41">
        <v>0.49769999999999998</v>
      </c>
      <c r="K51" s="41">
        <v>0.2286</v>
      </c>
      <c r="L51" s="41">
        <v>0.1981</v>
      </c>
      <c r="M51" s="41">
        <v>0.20330000000000001</v>
      </c>
      <c r="N51" s="41">
        <v>0.19789999999999999</v>
      </c>
    </row>
    <row r="52" spans="7:14" x14ac:dyDescent="0.25">
      <c r="G52" s="54"/>
      <c r="H52" s="40" t="s">
        <v>79</v>
      </c>
      <c r="I52" s="41">
        <v>1.1349</v>
      </c>
      <c r="J52" s="41">
        <v>0.50319999999999998</v>
      </c>
      <c r="K52" s="41">
        <v>0.2455</v>
      </c>
      <c r="L52" s="41">
        <v>0.2109</v>
      </c>
      <c r="M52" s="41">
        <v>0.20810000000000001</v>
      </c>
      <c r="N52" s="41">
        <v>0.2056</v>
      </c>
    </row>
    <row r="53" spans="7:14" x14ac:dyDescent="0.25">
      <c r="G53" s="54"/>
      <c r="H53" s="40" t="s">
        <v>80</v>
      </c>
      <c r="I53" s="41">
        <v>0.93189999999999995</v>
      </c>
      <c r="J53" s="41">
        <v>0.4698</v>
      </c>
      <c r="K53" s="41">
        <v>0.2445</v>
      </c>
      <c r="L53" s="41">
        <v>0.21479999999999999</v>
      </c>
      <c r="M53" s="41">
        <v>0.2195</v>
      </c>
      <c r="N53" s="41">
        <v>0.2051</v>
      </c>
    </row>
    <row r="54" spans="7:14" x14ac:dyDescent="0.25">
      <c r="G54" s="54"/>
      <c r="H54" s="40" t="s">
        <v>25</v>
      </c>
      <c r="I54" s="42">
        <f t="shared" ref="I54:N54" si="23">AVERAGE(I50:I53)</f>
        <v>0.80527499999999996</v>
      </c>
      <c r="J54" s="42">
        <f t="shared" si="23"/>
        <v>0.48772500000000002</v>
      </c>
      <c r="K54" s="42">
        <f t="shared" si="23"/>
        <v>0.218775</v>
      </c>
      <c r="L54" s="42">
        <f t="shared" si="23"/>
        <v>0.19455</v>
      </c>
      <c r="M54" s="42">
        <f t="shared" si="23"/>
        <v>0.19525000000000003</v>
      </c>
      <c r="N54" s="42">
        <f t="shared" si="23"/>
        <v>0.19430000000000003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0.28349999999999997</v>
      </c>
      <c r="J56" s="41">
        <v>0.38279999999999997</v>
      </c>
      <c r="K56" s="41">
        <v>7.6399999999999996E-2</v>
      </c>
      <c r="L56" s="41">
        <v>0.126</v>
      </c>
      <c r="M56" s="41">
        <v>7.6499999999999999E-2</v>
      </c>
      <c r="N56" s="41">
        <v>0.13980000000000001</v>
      </c>
    </row>
    <row r="57" spans="7:14" x14ac:dyDescent="0.25">
      <c r="G57" s="54"/>
      <c r="H57" s="40" t="s">
        <v>78</v>
      </c>
      <c r="I57" s="41">
        <v>0.30499999999999999</v>
      </c>
      <c r="J57" s="41">
        <v>0.98729999999999996</v>
      </c>
      <c r="K57" s="41">
        <v>7.4200000000000002E-2</v>
      </c>
      <c r="L57" s="41">
        <v>0.1062</v>
      </c>
      <c r="M57" s="41">
        <v>8.2400000000000001E-2</v>
      </c>
      <c r="N57" s="41">
        <v>0.10639999999999999</v>
      </c>
    </row>
    <row r="58" spans="7:14" x14ac:dyDescent="0.25">
      <c r="G58" s="54"/>
      <c r="H58" s="40" t="s">
        <v>79</v>
      </c>
      <c r="I58" s="41">
        <v>0.25779999999999997</v>
      </c>
      <c r="J58" s="41">
        <v>0.28539999999999999</v>
      </c>
      <c r="K58" s="41">
        <v>7.2999999999999995E-2</v>
      </c>
      <c r="L58" s="41">
        <v>0.1333</v>
      </c>
      <c r="M58" s="41">
        <v>8.1799999999999998E-2</v>
      </c>
      <c r="N58" s="41">
        <v>0.1108</v>
      </c>
    </row>
    <row r="59" spans="7:14" x14ac:dyDescent="0.25">
      <c r="G59" s="54"/>
      <c r="H59" s="40" t="s">
        <v>80</v>
      </c>
      <c r="I59" s="41">
        <v>0.27839999999999998</v>
      </c>
      <c r="J59" s="41">
        <v>0.28489999999999999</v>
      </c>
      <c r="K59" s="41">
        <v>7.8200000000000006E-2</v>
      </c>
      <c r="L59" s="41">
        <v>0.12570000000000001</v>
      </c>
      <c r="M59" s="41">
        <v>8.4000000000000005E-2</v>
      </c>
      <c r="N59" s="41">
        <v>0.10150000000000001</v>
      </c>
    </row>
    <row r="60" spans="7:14" x14ac:dyDescent="0.25">
      <c r="G60" s="54"/>
      <c r="H60" s="40" t="s">
        <v>25</v>
      </c>
      <c r="I60" s="42">
        <f t="shared" ref="I60:N60" si="24">AVERAGE(I56:I59)</f>
        <v>0.28117500000000001</v>
      </c>
      <c r="J60" s="42">
        <f t="shared" si="24"/>
        <v>0.48509999999999998</v>
      </c>
      <c r="K60" s="42">
        <f t="shared" si="24"/>
        <v>7.5450000000000003E-2</v>
      </c>
      <c r="L60" s="42">
        <f t="shared" si="24"/>
        <v>0.12280000000000002</v>
      </c>
      <c r="M60" s="42">
        <f t="shared" si="24"/>
        <v>8.1174999999999997E-2</v>
      </c>
      <c r="N60" s="42">
        <f t="shared" si="24"/>
        <v>0.114625</v>
      </c>
    </row>
  </sheetData>
  <mergeCells count="37">
    <mergeCell ref="U2:X2"/>
    <mergeCell ref="D2:I2"/>
    <mergeCell ref="K2:P2"/>
    <mergeCell ref="D3:I3"/>
    <mergeCell ref="K3:P3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C9:C10"/>
    <mergeCell ref="B13:B16"/>
    <mergeCell ref="C13:C14"/>
    <mergeCell ref="C15:C16"/>
    <mergeCell ref="B5:B8"/>
    <mergeCell ref="C5:C6"/>
    <mergeCell ref="B9:B12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sheetPr codeName="Sheet7"/>
  <dimension ref="A1:Z60"/>
  <sheetViews>
    <sheetView topLeftCell="G39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0.02</v>
      </c>
      <c r="C5" s="72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>
        <v>0.24959999999999999</v>
      </c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>
        <v>3.3300000000000003E-2</v>
      </c>
      <c r="R5" s="68"/>
      <c r="S5" s="66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62"/>
      <c r="Z5" s="62"/>
    </row>
    <row r="6" spans="1:26" x14ac:dyDescent="0.25">
      <c r="A6" s="60"/>
      <c r="B6" s="70"/>
      <c r="C6" s="73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68"/>
      <c r="S6" s="66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>
        <v>0.30509999999999998</v>
      </c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>
        <v>4.3900000000000002E-2</v>
      </c>
      <c r="R7" s="68"/>
      <c r="S7" s="66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62"/>
      <c r="Z7" s="62"/>
    </row>
    <row r="8" spans="1:26" x14ac:dyDescent="0.25">
      <c r="A8" s="60"/>
      <c r="B8" s="71"/>
      <c r="C8" s="73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68"/>
      <c r="S8" s="85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69">
        <v>0.04</v>
      </c>
      <c r="C9" s="72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>
        <v>0.26469999999999999</v>
      </c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>
        <v>5.2900000000000003E-2</v>
      </c>
      <c r="R9" s="68"/>
      <c r="S9" s="85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63"/>
      <c r="Z9" s="81"/>
    </row>
    <row r="10" spans="1:26" x14ac:dyDescent="0.25">
      <c r="A10" s="60"/>
      <c r="B10" s="70"/>
      <c r="C10" s="73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60"/>
      <c r="B11" s="70"/>
      <c r="C11" s="72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>
        <v>0.29339999999999999</v>
      </c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>
        <v>5.7700000000000001E-2</v>
      </c>
    </row>
    <row r="12" spans="1:26" x14ac:dyDescent="0.25">
      <c r="A12" s="60"/>
      <c r="B12" s="71"/>
      <c r="C12" s="73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60"/>
      <c r="B13" s="87">
        <v>0.1</v>
      </c>
      <c r="C13" s="72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>
        <v>0.1988</v>
      </c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>
        <v>2.7799999999999998E-2</v>
      </c>
    </row>
    <row r="14" spans="1:26" x14ac:dyDescent="0.25">
      <c r="A14" s="60"/>
      <c r="B14" s="88"/>
      <c r="C14" s="73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60"/>
      <c r="B15" s="88"/>
      <c r="C15" s="72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>
        <v>0.25750000000000001</v>
      </c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>
        <v>3.78E-2</v>
      </c>
    </row>
    <row r="16" spans="1:26" x14ac:dyDescent="0.25">
      <c r="A16" s="61"/>
      <c r="B16" s="89"/>
      <c r="C16" s="73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14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</row>
    <row r="36" spans="1:14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</row>
    <row r="37" spans="1:14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</row>
    <row r="39" spans="1:14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</row>
    <row r="40" spans="1:14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</row>
    <row r="41" spans="1:14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</row>
    <row r="47" spans="1:14" x14ac:dyDescent="0.25">
      <c r="G47" s="82" t="s">
        <v>88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0.2412</v>
      </c>
      <c r="J50" s="41">
        <v>0.21</v>
      </c>
      <c r="K50" s="41">
        <v>0.16889999999999999</v>
      </c>
      <c r="L50" s="41">
        <v>0.23699999999999999</v>
      </c>
      <c r="M50" s="41">
        <v>0.1651</v>
      </c>
      <c r="N50" s="41">
        <v>0.20349999999999999</v>
      </c>
    </row>
    <row r="51" spans="7:14" x14ac:dyDescent="0.25">
      <c r="G51" s="54"/>
      <c r="H51" s="40" t="s">
        <v>78</v>
      </c>
      <c r="I51" s="41">
        <v>0.23119999999999999</v>
      </c>
      <c r="J51" s="41">
        <v>0.26379999999999998</v>
      </c>
      <c r="K51" s="41">
        <v>0.21060000000000001</v>
      </c>
      <c r="L51" s="41">
        <v>0.24709999999999999</v>
      </c>
      <c r="M51" s="41">
        <v>0.1837</v>
      </c>
      <c r="N51" s="41">
        <v>0.21590000000000001</v>
      </c>
    </row>
    <row r="52" spans="7:14" x14ac:dyDescent="0.25">
      <c r="G52" s="54"/>
      <c r="H52" s="40" t="s">
        <v>79</v>
      </c>
      <c r="I52" s="41">
        <v>0.24940000000000001</v>
      </c>
      <c r="J52" s="41">
        <v>0.26079999999999998</v>
      </c>
      <c r="K52" s="41">
        <v>0.2218</v>
      </c>
      <c r="L52" s="41">
        <v>0.24479999999999999</v>
      </c>
      <c r="M52" s="41">
        <v>0.1842</v>
      </c>
      <c r="N52" s="41">
        <v>0.21460000000000001</v>
      </c>
    </row>
    <row r="53" spans="7:14" x14ac:dyDescent="0.25">
      <c r="G53" s="54"/>
      <c r="H53" s="40" t="s">
        <v>80</v>
      </c>
      <c r="I53" s="41">
        <v>0.24779999999999999</v>
      </c>
      <c r="J53" s="41">
        <v>0.28910000000000002</v>
      </c>
      <c r="K53" s="41">
        <v>0.2235</v>
      </c>
      <c r="L53" s="41">
        <v>0.24060000000000001</v>
      </c>
      <c r="M53" s="41">
        <v>0.18310000000000001</v>
      </c>
      <c r="N53" s="41">
        <v>0.216</v>
      </c>
    </row>
    <row r="54" spans="7:14" x14ac:dyDescent="0.25">
      <c r="G54" s="54"/>
      <c r="H54" s="40" t="s">
        <v>25</v>
      </c>
      <c r="I54" s="42">
        <f t="shared" ref="I54:N54" si="22">AVERAGE(I50:I53)</f>
        <v>0.2424</v>
      </c>
      <c r="J54" s="42">
        <f t="shared" si="22"/>
        <v>0.25592499999999996</v>
      </c>
      <c r="K54" s="42">
        <f t="shared" si="22"/>
        <v>0.20619999999999999</v>
      </c>
      <c r="L54" s="42">
        <f t="shared" si="22"/>
        <v>0.24237500000000001</v>
      </c>
      <c r="M54" s="42">
        <f t="shared" si="22"/>
        <v>0.17902500000000002</v>
      </c>
      <c r="N54" s="42">
        <f t="shared" si="22"/>
        <v>0.21249999999999999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7.9200000000000007E-2</v>
      </c>
      <c r="J56" s="41">
        <v>0.14480000000000001</v>
      </c>
      <c r="K56" s="41">
        <v>8.5599999999999996E-2</v>
      </c>
      <c r="L56" s="41">
        <v>0.1178</v>
      </c>
      <c r="M56" s="41">
        <v>0.1</v>
      </c>
      <c r="N56" s="41">
        <v>0.14480000000000001</v>
      </c>
    </row>
    <row r="57" spans="7:14" x14ac:dyDescent="0.25">
      <c r="G57" s="54"/>
      <c r="H57" s="40" t="s">
        <v>78</v>
      </c>
      <c r="I57" s="41">
        <v>8.0299999999999996E-2</v>
      </c>
      <c r="J57" s="41">
        <v>0.13789999999999999</v>
      </c>
      <c r="K57" s="41">
        <v>8.7999999999999995E-2</v>
      </c>
      <c r="L57" s="41">
        <v>0.12529999999999999</v>
      </c>
      <c r="M57" s="41">
        <v>9.6500000000000002E-2</v>
      </c>
      <c r="N57" s="41">
        <v>0.14349999999999999</v>
      </c>
    </row>
    <row r="58" spans="7:14" x14ac:dyDescent="0.25">
      <c r="G58" s="54"/>
      <c r="H58" s="40" t="s">
        <v>79</v>
      </c>
      <c r="I58" s="41">
        <v>8.3900000000000002E-2</v>
      </c>
      <c r="J58" s="41">
        <v>0.14430000000000001</v>
      </c>
      <c r="K58" s="41">
        <v>8.3099999999999993E-2</v>
      </c>
      <c r="L58" s="41">
        <v>0.1313</v>
      </c>
      <c r="M58" s="41">
        <v>9.6500000000000002E-2</v>
      </c>
      <c r="N58" s="41">
        <v>0.15</v>
      </c>
    </row>
    <row r="59" spans="7:14" x14ac:dyDescent="0.25">
      <c r="G59" s="54"/>
      <c r="H59" s="40" t="s">
        <v>80</v>
      </c>
      <c r="I59" s="41">
        <v>7.6799999999999993E-2</v>
      </c>
      <c r="J59" s="41">
        <v>0.14899999999999999</v>
      </c>
      <c r="K59" s="41">
        <v>8.8300000000000003E-2</v>
      </c>
      <c r="L59" s="41">
        <v>0.1217</v>
      </c>
      <c r="M59" s="41">
        <v>9.0999999999999998E-2</v>
      </c>
      <c r="N59" s="41">
        <v>0.15959999999999999</v>
      </c>
    </row>
    <row r="60" spans="7:14" x14ac:dyDescent="0.25">
      <c r="G60" s="54"/>
      <c r="H60" s="40" t="s">
        <v>25</v>
      </c>
      <c r="I60" s="42">
        <f t="shared" ref="I60:N60" si="23">AVERAGE(I56:I59)</f>
        <v>8.0049999999999996E-2</v>
      </c>
      <c r="J60" s="42">
        <f t="shared" si="23"/>
        <v>0.14400000000000002</v>
      </c>
      <c r="K60" s="42">
        <f t="shared" si="23"/>
        <v>8.6249999999999993E-2</v>
      </c>
      <c r="L60" s="42">
        <f t="shared" si="23"/>
        <v>0.124025</v>
      </c>
      <c r="M60" s="42">
        <f t="shared" si="23"/>
        <v>9.6000000000000002E-2</v>
      </c>
      <c r="N60" s="42">
        <f t="shared" si="23"/>
        <v>0.149475</v>
      </c>
    </row>
  </sheetData>
  <mergeCells count="37"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  <mergeCell ref="A1:O1"/>
    <mergeCell ref="R1:X1"/>
    <mergeCell ref="R2:T3"/>
    <mergeCell ref="U2:X2"/>
    <mergeCell ref="D2:I2"/>
    <mergeCell ref="K2:P2"/>
    <mergeCell ref="D3:I3"/>
    <mergeCell ref="K3:P3"/>
    <mergeCell ref="B13:B16"/>
    <mergeCell ref="C13:C14"/>
    <mergeCell ref="C15:C16"/>
    <mergeCell ref="A2:C4"/>
    <mergeCell ref="A5:A16"/>
    <mergeCell ref="B5:B8"/>
    <mergeCell ref="C5:C6"/>
    <mergeCell ref="C7:C8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sheetPr codeName="Sheet8"/>
  <dimension ref="A1:Z60"/>
  <sheetViews>
    <sheetView topLeftCell="G45" zoomScale="130" zoomScaleNormal="130" workbookViewId="0">
      <selection activeCell="G47" sqref="G47:N60"/>
    </sheetView>
  </sheetViews>
  <sheetFormatPr defaultRowHeight="15" x14ac:dyDescent="0.25"/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0.02</v>
      </c>
      <c r="C5" s="72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>
        <v>0.5746</v>
      </c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>
        <v>0.1188</v>
      </c>
      <c r="R5" s="68"/>
      <c r="S5" s="66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62"/>
      <c r="Z5" s="62"/>
    </row>
    <row r="6" spans="1:26" x14ac:dyDescent="0.25">
      <c r="A6" s="60"/>
      <c r="B6" s="70"/>
      <c r="C6" s="73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68"/>
      <c r="S6" s="66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>
        <v>0.79</v>
      </c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>
        <v>0.14749999999999999</v>
      </c>
      <c r="R7" s="68"/>
      <c r="S7" s="66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62"/>
      <c r="Z7" s="62"/>
    </row>
    <row r="8" spans="1:26" x14ac:dyDescent="0.25">
      <c r="A8" s="60"/>
      <c r="B8" s="71"/>
      <c r="C8" s="73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68"/>
      <c r="S8" s="85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69">
        <v>0.04</v>
      </c>
      <c r="C9" s="72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>
        <v>0.56720000000000004</v>
      </c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>
        <v>0.1153</v>
      </c>
      <c r="R9" s="68"/>
      <c r="S9" s="85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63"/>
      <c r="Z9" s="81"/>
    </row>
    <row r="10" spans="1:26" x14ac:dyDescent="0.25">
      <c r="A10" s="60"/>
      <c r="B10" s="70"/>
      <c r="C10" s="73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60"/>
      <c r="B11" s="70"/>
      <c r="C11" s="72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>
        <v>0.65280000000000005</v>
      </c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>
        <v>0.1197</v>
      </c>
    </row>
    <row r="12" spans="1:26" x14ac:dyDescent="0.25">
      <c r="A12" s="60"/>
      <c r="B12" s="71"/>
      <c r="C12" s="73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60"/>
      <c r="B13" s="87">
        <v>0.1</v>
      </c>
      <c r="C13" s="72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>
        <v>0.52249999999999996</v>
      </c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>
        <v>0.10100000000000001</v>
      </c>
    </row>
    <row r="14" spans="1:26" x14ac:dyDescent="0.25">
      <c r="A14" s="60"/>
      <c r="B14" s="88"/>
      <c r="C14" s="73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60"/>
      <c r="B15" s="88"/>
      <c r="C15" s="72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>
        <v>0.58520000000000005</v>
      </c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>
        <v>0.11509999999999999</v>
      </c>
    </row>
    <row r="16" spans="1:26" x14ac:dyDescent="0.25">
      <c r="A16" s="61"/>
      <c r="B16" s="89"/>
      <c r="C16" s="73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14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</row>
    <row r="36" spans="1:14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</row>
    <row r="37" spans="1:14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</row>
    <row r="39" spans="1:14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</row>
    <row r="40" spans="1:14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</row>
    <row r="41" spans="1:14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</row>
    <row r="47" spans="1:14" x14ac:dyDescent="0.25">
      <c r="G47" s="82" t="s">
        <v>89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0.35570000000000002</v>
      </c>
      <c r="J50" s="41">
        <v>0.54969999999999997</v>
      </c>
      <c r="K50" s="41">
        <v>0.31740000000000002</v>
      </c>
      <c r="L50" s="41">
        <v>0.37519999999999998</v>
      </c>
      <c r="M50" s="41">
        <v>0.32429999999999998</v>
      </c>
      <c r="N50" s="41">
        <v>0.36220000000000002</v>
      </c>
    </row>
    <row r="51" spans="7:14" x14ac:dyDescent="0.25">
      <c r="G51" s="54"/>
      <c r="H51" s="40" t="s">
        <v>78</v>
      </c>
      <c r="I51" s="41">
        <v>0.51280000000000003</v>
      </c>
      <c r="J51" s="41">
        <v>0.59989999999999999</v>
      </c>
      <c r="K51" s="41">
        <v>0.4607</v>
      </c>
      <c r="L51" s="41">
        <v>0.47599999999999998</v>
      </c>
      <c r="M51" s="41">
        <v>0.41970000000000002</v>
      </c>
      <c r="N51" s="41">
        <v>0.44269999999999998</v>
      </c>
    </row>
    <row r="52" spans="7:14" x14ac:dyDescent="0.25">
      <c r="G52" s="54"/>
      <c r="H52" s="40" t="s">
        <v>79</v>
      </c>
      <c r="I52" s="41">
        <v>0.5343</v>
      </c>
      <c r="J52" s="41">
        <v>0.59370000000000001</v>
      </c>
      <c r="K52" s="41">
        <v>0.48409999999999997</v>
      </c>
      <c r="L52" s="41">
        <v>0.50700000000000001</v>
      </c>
      <c r="M52" s="41">
        <v>0.43259999999999998</v>
      </c>
      <c r="N52" s="41">
        <v>0.44779999999999998</v>
      </c>
    </row>
    <row r="53" spans="7:14" x14ac:dyDescent="0.25">
      <c r="G53" s="54"/>
      <c r="H53" s="40" t="s">
        <v>80</v>
      </c>
      <c r="I53" s="41">
        <v>0.56879999999999997</v>
      </c>
      <c r="J53" s="41">
        <v>0.63439999999999996</v>
      </c>
      <c r="K53" s="41">
        <v>0.50209999999999999</v>
      </c>
      <c r="L53" s="41">
        <v>0.51200000000000001</v>
      </c>
      <c r="M53" s="41">
        <v>0.43430000000000002</v>
      </c>
      <c r="N53" s="41">
        <v>0.45169999999999999</v>
      </c>
    </row>
    <row r="54" spans="7:14" x14ac:dyDescent="0.25">
      <c r="G54" s="54"/>
      <c r="H54" s="40" t="s">
        <v>25</v>
      </c>
      <c r="I54" s="42">
        <f t="shared" ref="I54:N54" si="22">AVERAGE(I50:I53)</f>
        <v>0.4929</v>
      </c>
      <c r="J54" s="42">
        <f t="shared" si="22"/>
        <v>0.59442499999999998</v>
      </c>
      <c r="K54" s="42">
        <f t="shared" si="22"/>
        <v>0.44107499999999999</v>
      </c>
      <c r="L54" s="42">
        <f t="shared" si="22"/>
        <v>0.46755000000000002</v>
      </c>
      <c r="M54" s="42">
        <f t="shared" si="22"/>
        <v>0.402725</v>
      </c>
      <c r="N54" s="42">
        <f t="shared" si="22"/>
        <v>0.42609999999999998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0.25729999999999997</v>
      </c>
      <c r="J56" s="41">
        <v>0.28770000000000001</v>
      </c>
      <c r="K56" s="41">
        <v>0.18540000000000001</v>
      </c>
      <c r="L56" s="41">
        <v>0.2341</v>
      </c>
      <c r="M56" s="41">
        <v>0.19789999999999999</v>
      </c>
      <c r="N56" s="41">
        <v>0.2177</v>
      </c>
    </row>
    <row r="57" spans="7:14" x14ac:dyDescent="0.25">
      <c r="G57" s="54"/>
      <c r="H57" s="40" t="s">
        <v>78</v>
      </c>
      <c r="I57" s="41">
        <v>0.2225</v>
      </c>
      <c r="J57" s="41">
        <v>0.29770000000000002</v>
      </c>
      <c r="K57" s="41">
        <v>0.1976</v>
      </c>
      <c r="L57" s="41">
        <v>0.2155</v>
      </c>
      <c r="M57" s="41">
        <v>0.20649999999999999</v>
      </c>
      <c r="N57" s="41">
        <v>0.1953</v>
      </c>
    </row>
    <row r="58" spans="7:14" x14ac:dyDescent="0.25">
      <c r="G58" s="54"/>
      <c r="H58" s="40" t="s">
        <v>79</v>
      </c>
      <c r="I58" s="41">
        <v>0.22</v>
      </c>
      <c r="J58" s="41">
        <v>0.31009999999999999</v>
      </c>
      <c r="K58" s="41">
        <v>0.1963</v>
      </c>
      <c r="L58" s="41">
        <v>0.26719999999999999</v>
      </c>
      <c r="M58" s="41">
        <v>0.20910000000000001</v>
      </c>
      <c r="N58" s="41">
        <v>0.20119999999999999</v>
      </c>
    </row>
    <row r="59" spans="7:14" x14ac:dyDescent="0.25">
      <c r="G59" s="54"/>
      <c r="H59" s="40" t="s">
        <v>80</v>
      </c>
      <c r="I59" s="41">
        <v>0.22539999999999999</v>
      </c>
      <c r="J59" s="41">
        <v>0.28089999999999998</v>
      </c>
      <c r="K59" s="41">
        <v>0.20660000000000001</v>
      </c>
      <c r="L59" s="41">
        <v>0.21909999999999999</v>
      </c>
      <c r="M59" s="41">
        <v>0.2079</v>
      </c>
      <c r="N59" s="41">
        <v>0.21240000000000001</v>
      </c>
    </row>
    <row r="60" spans="7:14" x14ac:dyDescent="0.25">
      <c r="G60" s="54"/>
      <c r="H60" s="40" t="s">
        <v>25</v>
      </c>
      <c r="I60" s="42">
        <f t="shared" ref="I60:N60" si="23">AVERAGE(I56:I59)</f>
        <v>0.23130000000000001</v>
      </c>
      <c r="J60" s="42">
        <f t="shared" si="23"/>
        <v>0.29409999999999997</v>
      </c>
      <c r="K60" s="42">
        <f t="shared" si="23"/>
        <v>0.19647500000000001</v>
      </c>
      <c r="L60" s="42">
        <f t="shared" si="23"/>
        <v>0.23397499999999999</v>
      </c>
      <c r="M60" s="42">
        <f t="shared" si="23"/>
        <v>0.20534999999999998</v>
      </c>
      <c r="N60" s="42">
        <f t="shared" si="23"/>
        <v>0.20665000000000003</v>
      </c>
    </row>
  </sheetData>
  <mergeCells count="37"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sheetPr codeName="Sheet9"/>
  <dimension ref="A1:Z60"/>
  <sheetViews>
    <sheetView zoomScale="85" zoomScaleNormal="85" workbookViewId="0">
      <selection activeCell="O66" sqref="O66"/>
    </sheetView>
  </sheetViews>
  <sheetFormatPr defaultRowHeight="15" x14ac:dyDescent="0.25"/>
  <cols>
    <col min="9" max="9" width="9.375" bestFit="1" customWidth="1"/>
  </cols>
  <sheetData>
    <row r="1" spans="1:26" x14ac:dyDescent="0.25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4"/>
      <c r="R1" s="75" t="s">
        <v>23</v>
      </c>
      <c r="S1" s="75"/>
      <c r="T1" s="75"/>
      <c r="U1" s="75"/>
      <c r="V1" s="75"/>
      <c r="W1" s="75"/>
      <c r="X1" s="75"/>
    </row>
    <row r="2" spans="1:26" x14ac:dyDescent="0.25">
      <c r="A2" s="52"/>
      <c r="B2" s="52"/>
      <c r="C2" s="58"/>
      <c r="D2" s="78" t="s">
        <v>21</v>
      </c>
      <c r="E2" s="79"/>
      <c r="F2" s="79"/>
      <c r="G2" s="79"/>
      <c r="H2" s="79"/>
      <c r="I2" s="80"/>
      <c r="K2" s="78" t="s">
        <v>22</v>
      </c>
      <c r="L2" s="79"/>
      <c r="M2" s="79"/>
      <c r="N2" s="79"/>
      <c r="O2" s="79"/>
      <c r="P2" s="80"/>
      <c r="R2" s="52"/>
      <c r="S2" s="52"/>
      <c r="T2" s="58"/>
      <c r="U2" s="76" t="s">
        <v>20</v>
      </c>
      <c r="V2" s="77"/>
      <c r="W2" s="77"/>
      <c r="X2" s="77"/>
    </row>
    <row r="3" spans="1:26" x14ac:dyDescent="0.25">
      <c r="A3" s="52"/>
      <c r="B3" s="52"/>
      <c r="C3" s="58"/>
      <c r="D3" s="57" t="s">
        <v>20</v>
      </c>
      <c r="E3" s="52"/>
      <c r="F3" s="52"/>
      <c r="G3" s="52"/>
      <c r="H3" s="52"/>
      <c r="I3" s="58"/>
      <c r="J3" s="5"/>
      <c r="K3" s="57" t="s">
        <v>20</v>
      </c>
      <c r="L3" s="52"/>
      <c r="M3" s="52"/>
      <c r="N3" s="52"/>
      <c r="O3" s="52"/>
      <c r="P3" s="58"/>
      <c r="R3" s="64"/>
      <c r="S3" s="64"/>
      <c r="T3" s="6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4"/>
      <c r="B4" s="64"/>
      <c r="C4" s="6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7" t="s">
        <v>26</v>
      </c>
      <c r="S4" s="66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62">
        <v>0.57250000000000001</v>
      </c>
      <c r="Z4" s="62">
        <v>3.5000000000000003E-2</v>
      </c>
    </row>
    <row r="5" spans="1:26" x14ac:dyDescent="0.25">
      <c r="A5" s="59" t="s">
        <v>26</v>
      </c>
      <c r="B5" s="69">
        <v>0.02</v>
      </c>
      <c r="C5" s="72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>
        <v>0.84770000000000001</v>
      </c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>
        <v>0.13</v>
      </c>
      <c r="R5" s="68"/>
      <c r="S5" s="66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62"/>
      <c r="Z5" s="62"/>
    </row>
    <row r="6" spans="1:26" x14ac:dyDescent="0.25">
      <c r="A6" s="60"/>
      <c r="B6" s="70"/>
      <c r="C6" s="73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68"/>
      <c r="S6" s="66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62">
        <v>0.57250000000000001</v>
      </c>
      <c r="Z6" s="62">
        <v>4.3999999999999997E-2</v>
      </c>
    </row>
    <row r="7" spans="1:26" x14ac:dyDescent="0.25">
      <c r="A7" s="60"/>
      <c r="B7" s="70"/>
      <c r="C7" s="74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>
        <v>0.61409999999999998</v>
      </c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>
        <v>7.7799999999999994E-2</v>
      </c>
      <c r="R7" s="68"/>
      <c r="S7" s="66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62"/>
      <c r="Z7" s="62"/>
    </row>
    <row r="8" spans="1:26" x14ac:dyDescent="0.25">
      <c r="A8" s="60"/>
      <c r="B8" s="71"/>
      <c r="C8" s="73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68"/>
      <c r="S8" s="85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63">
        <f>0.5725+(2*PI()*0.02039)</f>
        <v>0.70061414841339176</v>
      </c>
      <c r="Z8" s="81">
        <v>6.3E-2</v>
      </c>
    </row>
    <row r="9" spans="1:26" x14ac:dyDescent="0.25">
      <c r="A9" s="60"/>
      <c r="B9" s="69">
        <v>0.04</v>
      </c>
      <c r="C9" s="72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>
        <v>0.63019999999999998</v>
      </c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>
        <v>0.13650000000000001</v>
      </c>
      <c r="R9" s="68"/>
      <c r="S9" s="85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63"/>
      <c r="Z9" s="81"/>
    </row>
    <row r="10" spans="1:26" x14ac:dyDescent="0.25">
      <c r="A10" s="60"/>
      <c r="B10" s="70"/>
      <c r="C10" s="73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60"/>
      <c r="B11" s="70"/>
      <c r="C11" s="72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>
        <v>0.87309999999999999</v>
      </c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>
        <v>0.17749999999999999</v>
      </c>
    </row>
    <row r="12" spans="1:26" x14ac:dyDescent="0.25">
      <c r="A12" s="60"/>
      <c r="B12" s="71"/>
      <c r="C12" s="73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60"/>
      <c r="B13" s="87">
        <v>0.1</v>
      </c>
      <c r="C13" s="72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>
        <v>0.71250000000000002</v>
      </c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>
        <v>0.1235</v>
      </c>
    </row>
    <row r="14" spans="1:26" x14ac:dyDescent="0.25">
      <c r="A14" s="60"/>
      <c r="B14" s="88"/>
      <c r="C14" s="73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60"/>
      <c r="B15" s="88"/>
      <c r="C15" s="72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>
        <v>0.69389999999999996</v>
      </c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>
        <v>0.16189999999999999</v>
      </c>
    </row>
    <row r="16" spans="1:26" x14ac:dyDescent="0.25">
      <c r="A16" s="61"/>
      <c r="B16" s="89"/>
      <c r="C16" s="73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14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</row>
    <row r="36" spans="1:14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</row>
    <row r="37" spans="1:14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</row>
    <row r="39" spans="1:14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</row>
    <row r="40" spans="1:14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</row>
    <row r="41" spans="1:14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</row>
    <row r="47" spans="1:14" x14ac:dyDescent="0.25">
      <c r="G47" s="82" t="s">
        <v>90</v>
      </c>
      <c r="H47" s="82"/>
      <c r="I47" s="82"/>
      <c r="J47" s="82"/>
      <c r="K47" s="82"/>
      <c r="L47" s="82"/>
      <c r="M47" s="82"/>
      <c r="N47" s="82"/>
    </row>
    <row r="48" spans="1:14" x14ac:dyDescent="0.25">
      <c r="G48" s="56" t="s">
        <v>84</v>
      </c>
      <c r="H48" s="56"/>
      <c r="I48" s="54">
        <v>0.02</v>
      </c>
      <c r="J48" s="54"/>
      <c r="K48" s="54">
        <v>0.04</v>
      </c>
      <c r="L48" s="54"/>
      <c r="M48" s="86">
        <v>0.1</v>
      </c>
      <c r="N48" s="86"/>
    </row>
    <row r="49" spans="7:14" x14ac:dyDescent="0.25">
      <c r="G49" s="56" t="s">
        <v>1</v>
      </c>
      <c r="H49" s="56"/>
      <c r="I49" s="39" t="s">
        <v>3</v>
      </c>
      <c r="J49" s="39" t="s">
        <v>2</v>
      </c>
      <c r="K49" s="39" t="s">
        <v>3</v>
      </c>
      <c r="L49" s="39" t="s">
        <v>2</v>
      </c>
      <c r="M49" s="39" t="s">
        <v>3</v>
      </c>
      <c r="N49" s="39" t="s">
        <v>2</v>
      </c>
    </row>
    <row r="50" spans="7:14" x14ac:dyDescent="0.25">
      <c r="G50" s="53" t="s">
        <v>81</v>
      </c>
      <c r="H50" s="40" t="s">
        <v>77</v>
      </c>
      <c r="I50" s="41">
        <v>0.41399999999999998</v>
      </c>
      <c r="J50" s="41">
        <v>0.49659999999999999</v>
      </c>
      <c r="K50" s="41">
        <v>0.39450000000000002</v>
      </c>
      <c r="L50" s="41">
        <v>0.52039999999999997</v>
      </c>
      <c r="M50" s="41">
        <v>0.40189999999999998</v>
      </c>
      <c r="N50" s="41">
        <v>0.48559999999999998</v>
      </c>
    </row>
    <row r="51" spans="7:14" x14ac:dyDescent="0.25">
      <c r="G51" s="54"/>
      <c r="H51" s="40" t="s">
        <v>78</v>
      </c>
      <c r="I51" s="41">
        <v>0.52270000000000005</v>
      </c>
      <c r="J51" s="41">
        <v>0.62119999999999997</v>
      </c>
      <c r="K51" s="41">
        <v>0.50960000000000005</v>
      </c>
      <c r="L51" s="41">
        <v>0.63060000000000005</v>
      </c>
      <c r="M51" s="41">
        <v>0.49759999999999999</v>
      </c>
      <c r="N51" s="41">
        <v>0.58750000000000002</v>
      </c>
    </row>
    <row r="52" spans="7:14" x14ac:dyDescent="0.25">
      <c r="G52" s="54"/>
      <c r="H52" s="40" t="s">
        <v>79</v>
      </c>
      <c r="I52" s="41">
        <v>0.60509999999999997</v>
      </c>
      <c r="J52" s="41">
        <v>0.74670000000000003</v>
      </c>
      <c r="K52" s="41">
        <v>0.52059999999999995</v>
      </c>
      <c r="L52" s="41">
        <v>0.65190000000000003</v>
      </c>
      <c r="M52" s="41">
        <v>0.51790000000000003</v>
      </c>
      <c r="N52" s="41">
        <v>0.58979999999999999</v>
      </c>
    </row>
    <row r="53" spans="7:14" x14ac:dyDescent="0.25">
      <c r="G53" s="54"/>
      <c r="H53" s="40" t="s">
        <v>80</v>
      </c>
      <c r="I53" s="41">
        <v>0.59140000000000004</v>
      </c>
      <c r="J53" s="41">
        <v>0.65310000000000001</v>
      </c>
      <c r="K53" s="41">
        <v>0.59770000000000001</v>
      </c>
      <c r="L53" s="41">
        <v>0.69699999999999995</v>
      </c>
      <c r="M53" s="41">
        <v>0.52890000000000004</v>
      </c>
      <c r="N53" s="41">
        <v>0.6018</v>
      </c>
    </row>
    <row r="54" spans="7:14" x14ac:dyDescent="0.25">
      <c r="G54" s="54"/>
      <c r="H54" s="40" t="s">
        <v>25</v>
      </c>
      <c r="I54" s="42">
        <f t="shared" ref="I54:N54" si="22">AVERAGE(I50:I53)</f>
        <v>0.5333</v>
      </c>
      <c r="J54" s="42">
        <f t="shared" si="22"/>
        <v>0.62939999999999996</v>
      </c>
      <c r="K54" s="42">
        <f t="shared" si="22"/>
        <v>0.50560000000000005</v>
      </c>
      <c r="L54" s="42">
        <f t="shared" si="22"/>
        <v>0.62497500000000006</v>
      </c>
      <c r="M54" s="42">
        <f t="shared" si="22"/>
        <v>0.48657499999999998</v>
      </c>
      <c r="N54" s="42">
        <f t="shared" si="22"/>
        <v>0.56617499999999998</v>
      </c>
    </row>
    <row r="55" spans="7:14" x14ac:dyDescent="0.25">
      <c r="G55" s="43"/>
      <c r="H55" s="44"/>
      <c r="I55" s="43"/>
      <c r="J55" s="43"/>
      <c r="K55" s="43"/>
      <c r="L55" s="43"/>
      <c r="M55" s="43"/>
      <c r="N55" s="43"/>
    </row>
    <row r="56" spans="7:14" x14ac:dyDescent="0.25">
      <c r="G56" s="53" t="s">
        <v>82</v>
      </c>
      <c r="H56" s="40" t="s">
        <v>77</v>
      </c>
      <c r="I56" s="41">
        <v>0.2974</v>
      </c>
      <c r="J56" s="41">
        <v>0.52100000000000002</v>
      </c>
      <c r="K56" s="41">
        <v>0.2331</v>
      </c>
      <c r="L56" s="41">
        <v>0.34649999999999997</v>
      </c>
      <c r="M56" s="41">
        <v>0.2334</v>
      </c>
      <c r="N56" s="41">
        <v>0.29670000000000002</v>
      </c>
    </row>
    <row r="57" spans="7:14" x14ac:dyDescent="0.25">
      <c r="G57" s="54"/>
      <c r="H57" s="40" t="s">
        <v>78</v>
      </c>
      <c r="I57" s="41">
        <v>0.29220000000000002</v>
      </c>
      <c r="J57" s="41">
        <v>0.45900000000000002</v>
      </c>
      <c r="K57" s="41">
        <v>0.24049999999999999</v>
      </c>
      <c r="L57" s="41">
        <v>0.33639999999999998</v>
      </c>
      <c r="M57" s="41">
        <v>0.2324</v>
      </c>
      <c r="N57" s="41">
        <v>0.28189999999999998</v>
      </c>
    </row>
    <row r="58" spans="7:14" x14ac:dyDescent="0.25">
      <c r="G58" s="54"/>
      <c r="H58" s="40" t="s">
        <v>79</v>
      </c>
      <c r="I58" s="41">
        <v>0.32769999999999999</v>
      </c>
      <c r="J58" s="41">
        <v>0.36890000000000001</v>
      </c>
      <c r="K58" s="41">
        <v>0.22370000000000001</v>
      </c>
      <c r="L58" s="41">
        <v>0.37409999999999999</v>
      </c>
      <c r="M58" s="41">
        <v>0.23630000000000001</v>
      </c>
      <c r="N58" s="41">
        <v>0.29149999999999998</v>
      </c>
    </row>
    <row r="59" spans="7:14" x14ac:dyDescent="0.25">
      <c r="G59" s="54"/>
      <c r="H59" s="40" t="s">
        <v>80</v>
      </c>
      <c r="I59" s="41">
        <v>0.28760000000000002</v>
      </c>
      <c r="J59" s="41">
        <v>0.37390000000000001</v>
      </c>
      <c r="K59" s="41">
        <v>0.28720000000000001</v>
      </c>
      <c r="L59" s="41">
        <v>0.33439999999999998</v>
      </c>
      <c r="M59" s="41">
        <v>0.2455</v>
      </c>
      <c r="N59" s="41">
        <v>0.29859999999999998</v>
      </c>
    </row>
    <row r="60" spans="7:14" x14ac:dyDescent="0.25">
      <c r="G60" s="54"/>
      <c r="H60" s="40" t="s">
        <v>25</v>
      </c>
      <c r="I60" s="42">
        <f t="shared" ref="I60:N60" si="23">AVERAGE(I56:I59)</f>
        <v>0.30122500000000002</v>
      </c>
      <c r="J60" s="42">
        <f t="shared" si="23"/>
        <v>0.43069999999999997</v>
      </c>
      <c r="K60" s="42">
        <f t="shared" si="23"/>
        <v>0.24612500000000001</v>
      </c>
      <c r="L60" s="42">
        <f t="shared" si="23"/>
        <v>0.34784999999999999</v>
      </c>
      <c r="M60" s="42">
        <f t="shared" si="23"/>
        <v>0.2369</v>
      </c>
      <c r="N60" s="42">
        <f t="shared" si="23"/>
        <v>0.29217499999999996</v>
      </c>
    </row>
  </sheetData>
  <mergeCells count="37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G50:G54"/>
    <mergeCell ref="G56:G60"/>
    <mergeCell ref="G47:N47"/>
    <mergeCell ref="I48:J48"/>
    <mergeCell ref="K48:L48"/>
    <mergeCell ref="M48:N48"/>
    <mergeCell ref="G48:H48"/>
    <mergeCell ref="G49:H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Alternative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2024-05-25T00:29:37Z</dcterms:modified>
</cp:coreProperties>
</file>