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Adjustable Spiral Torsion Spring\"/>
    </mc:Choice>
  </mc:AlternateContent>
  <xr:revisionPtr revIDLastSave="0" documentId="8_{7FE06241-FFA6-4677-BDF5-A5857FD97536}" xr6:coauthVersionLast="47" xr6:coauthVersionMax="47" xr10:uidLastSave="{00000000-0000-0000-0000-000000000000}"/>
  <bookViews>
    <workbookView xWindow="-120" yWindow="-120" windowWidth="29040" windowHeight="15840" xr2:uid="{2A335346-8C89-4969-AE12-AA2D483E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/>
  <c r="A37" i="1"/>
  <c r="A38" i="1" s="1"/>
  <c r="A39" i="1" s="1"/>
  <c r="I11" i="1" l="1"/>
  <c r="I12" i="1"/>
  <c r="I13" i="1"/>
  <c r="I14" i="1"/>
  <c r="I10" i="1"/>
  <c r="H11" i="1"/>
  <c r="H12" i="1"/>
  <c r="H13" i="1"/>
  <c r="H14" i="1"/>
  <c r="H10" i="1"/>
  <c r="H3" i="1"/>
  <c r="H4" i="1"/>
  <c r="H5" i="1"/>
  <c r="H6" i="1"/>
  <c r="H7" i="1"/>
  <c r="H8" i="1"/>
  <c r="H2" i="1"/>
  <c r="I7" i="1"/>
  <c r="I8" i="1"/>
  <c r="B3" i="1"/>
  <c r="I4" i="1" l="1"/>
  <c r="I2" i="1"/>
  <c r="I6" i="1"/>
  <c r="I5" i="1"/>
  <c r="I3" i="1"/>
</calcChain>
</file>

<file path=xl/sharedStrings.xml><?xml version="1.0" encoding="utf-8"?>
<sst xmlns="http://schemas.openxmlformats.org/spreadsheetml/2006/main" count="25" uniqueCount="21">
  <si>
    <t>lever arm mass</t>
  </si>
  <si>
    <t>g</t>
  </si>
  <si>
    <t>lever arm length</t>
  </si>
  <si>
    <t>mm</t>
  </si>
  <si>
    <t>bracket &amp; screw mass</t>
  </si>
  <si>
    <t>mass added (g)</t>
  </si>
  <si>
    <t>deflection from horizontal (°)</t>
  </si>
  <si>
    <t>my spring</t>
  </si>
  <si>
    <t>Emma's spring</t>
  </si>
  <si>
    <t>arm offset from spring center (my spring)</t>
  </si>
  <si>
    <t>arm offset from spring center (Emma's spring)</t>
  </si>
  <si>
    <t>torque applied (Nm)</t>
  </si>
  <si>
    <t>deflection from horizontal (rad)</t>
  </si>
  <si>
    <t>slope = Nm/rad = k</t>
  </si>
  <si>
    <t>k = 11.906 Nm/rad</t>
  </si>
  <si>
    <t>k = 22.745 Nm/rad</t>
  </si>
  <si>
    <t>Nm</t>
  </si>
  <si>
    <t>rad</t>
  </si>
  <si>
    <t>°</t>
  </si>
  <si>
    <t>deflection</t>
  </si>
  <si>
    <t>expection resting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</si>
</sst>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my 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Sheet1!$H$2:$H$8</c:f>
              <c:numCache>
                <c:formatCode>0.00</c:formatCode>
                <c:ptCount val="7"/>
                <c:pt idx="0">
                  <c:v>0.38397243543875248</c:v>
                </c:pt>
                <c:pt idx="1">
                  <c:v>0.4014257279586958</c:v>
                </c:pt>
                <c:pt idx="2">
                  <c:v>0.43633231299858238</c:v>
                </c:pt>
                <c:pt idx="3">
                  <c:v>0.50614548307835561</c:v>
                </c:pt>
                <c:pt idx="4">
                  <c:v>0.52359877559829882</c:v>
                </c:pt>
                <c:pt idx="5">
                  <c:v>0.55850536063818546</c:v>
                </c:pt>
                <c:pt idx="6">
                  <c:v>0.6108652381980153</c:v>
                </c:pt>
              </c:numCache>
            </c:numRef>
          </c:xVal>
          <c:yVal>
            <c:numRef>
              <c:f>Sheet1!$I$2:$I$8</c:f>
              <c:numCache>
                <c:formatCode>0.00</c:formatCode>
                <c:ptCount val="7"/>
                <c:pt idx="0">
                  <c:v>0.7329748581277955</c:v>
                </c:pt>
                <c:pt idx="1">
                  <c:v>1.0482652660067904</c:v>
                </c:pt>
                <c:pt idx="2">
                  <c:v>1.5055370616461194</c:v>
                </c:pt>
                <c:pt idx="3">
                  <c:v>2.2143742880184658</c:v>
                </c:pt>
                <c:pt idx="4">
                  <c:v>2.4942127887482339</c:v>
                </c:pt>
                <c:pt idx="5">
                  <c:v>2.8854423896323613</c:v>
                </c:pt>
                <c:pt idx="6">
                  <c:v>3.5003094669059975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C-416A-8840-54D92E63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482176"/>
        <c:axId val="1127608896"/>
      </c:scatterChart>
      <c:valAx>
        <c:axId val="1191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08896"/>
        <c:crosses val="autoZero"/>
        <c:crossBetween val="midCat"/>
      </c:valAx>
      <c:valAx>
        <c:axId val="11276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8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Emma's 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45056867891514"/>
                  <c:y val="-3.44852726742490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Sheet1!$H$10:$H$14</c:f>
              <c:numCache>
                <c:formatCode>0.00</c:formatCode>
                <c:ptCount val="5"/>
                <c:pt idx="0">
                  <c:v>-0.54105206811824214</c:v>
                </c:pt>
                <c:pt idx="1">
                  <c:v>-0.47123889803846897</c:v>
                </c:pt>
                <c:pt idx="2">
                  <c:v>-0.41887902047863912</c:v>
                </c:pt>
                <c:pt idx="3">
                  <c:v>-0.3490658503988659</c:v>
                </c:pt>
                <c:pt idx="4">
                  <c:v>-0.27925268031909273</c:v>
                </c:pt>
              </c:numCache>
            </c:numRef>
          </c:xVal>
          <c:yVal>
            <c:numRef>
              <c:f>Sheet1!$I$10:$I$14</c:f>
              <c:numCache>
                <c:formatCode>0.00</c:formatCode>
                <c:ptCount val="5"/>
                <c:pt idx="0">
                  <c:v>0.68027282768891673</c:v>
                </c:pt>
                <c:pt idx="1">
                  <c:v>2.0510226196368531</c:v>
                </c:pt>
                <c:pt idx="2">
                  <c:v>3.4807945568916687</c:v>
                </c:pt>
                <c:pt idx="3">
                  <c:v>4.9977472162625771</c:v>
                </c:pt>
                <c:pt idx="4">
                  <c:v>6.5623211593361006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0-49E2-99AF-872A1BB96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80368"/>
        <c:axId val="1268703424"/>
      </c:scatterChart>
      <c:valAx>
        <c:axId val="12698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03424"/>
        <c:crosses val="autoZero"/>
        <c:crossBetween val="midCat"/>
      </c:valAx>
      <c:valAx>
        <c:axId val="12687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8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4762</xdr:rowOff>
    </xdr:from>
    <xdr:to>
      <xdr:col>6</xdr:col>
      <xdr:colOff>1333500</xdr:colOff>
      <xdr:row>29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FA875-FEE6-E005-87C1-4AFA2F3BA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15</xdr:row>
      <xdr:rowOff>4762</xdr:rowOff>
    </xdr:from>
    <xdr:to>
      <xdr:col>8</xdr:col>
      <xdr:colOff>2276475</xdr:colOff>
      <xdr:row>29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77C3E8-25DA-DBE4-89F0-E5EE4D1E9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C955-938E-44DA-A371-DCF44840CDEA}">
  <dimension ref="A1:I39"/>
  <sheetViews>
    <sheetView tabSelected="1" topLeftCell="A19" workbookViewId="0">
      <selection activeCell="G31" sqref="G31"/>
    </sheetView>
  </sheetViews>
  <sheetFormatPr defaultRowHeight="15" x14ac:dyDescent="0.25"/>
  <cols>
    <col min="1" max="1" width="42.85546875" customWidth="1"/>
    <col min="5" max="5" width="14" customWidth="1"/>
    <col min="6" max="9" width="34.5703125" customWidth="1"/>
  </cols>
  <sheetData>
    <row r="1" spans="1:9" x14ac:dyDescent="0.25">
      <c r="A1" t="s">
        <v>0</v>
      </c>
      <c r="B1">
        <v>398</v>
      </c>
      <c r="C1" t="s">
        <v>1</v>
      </c>
      <c r="F1" s="4" t="s">
        <v>5</v>
      </c>
      <c r="G1" s="4" t="s">
        <v>6</v>
      </c>
      <c r="H1" s="4" t="s">
        <v>12</v>
      </c>
      <c r="I1" s="4" t="s">
        <v>11</v>
      </c>
    </row>
    <row r="2" spans="1:9" x14ac:dyDescent="0.25">
      <c r="A2" t="s">
        <v>2</v>
      </c>
      <c r="B2">
        <v>295</v>
      </c>
      <c r="C2" t="s">
        <v>3</v>
      </c>
      <c r="E2" s="3" t="s">
        <v>7</v>
      </c>
      <c r="F2" s="5">
        <v>0</v>
      </c>
      <c r="G2" s="5">
        <v>22</v>
      </c>
      <c r="H2" s="10">
        <f>RADIANS(G2)</f>
        <v>0.38397243543875248</v>
      </c>
      <c r="I2" s="9">
        <f>($B$1+$B$3+F2)*(0.5*$B$2+$B$4)*9.81*COS(RADIANS(G2))/(1000*1000)</f>
        <v>0.7329748581277955</v>
      </c>
    </row>
    <row r="3" spans="1:9" x14ac:dyDescent="0.25">
      <c r="A3" t="s">
        <v>4</v>
      </c>
      <c r="B3">
        <f>454-B1</f>
        <v>56</v>
      </c>
      <c r="C3" t="s">
        <v>1</v>
      </c>
      <c r="E3" s="3"/>
      <c r="F3" s="5">
        <v>200</v>
      </c>
      <c r="G3" s="5">
        <v>23</v>
      </c>
      <c r="H3" s="10">
        <f t="shared" ref="H3:H8" si="0">RADIANS(G3)</f>
        <v>0.4014257279586958</v>
      </c>
      <c r="I3" s="9">
        <f t="shared" ref="I3:I8" si="1">($B$1+$B$3+F3)*(0.5*$B$2+$B$4)*9.81*COS(RADIANS(G3))/(1000*1000)</f>
        <v>1.0482652660067904</v>
      </c>
    </row>
    <row r="4" spans="1:9" x14ac:dyDescent="0.25">
      <c r="A4" t="s">
        <v>9</v>
      </c>
      <c r="B4">
        <v>30</v>
      </c>
      <c r="C4" t="s">
        <v>3</v>
      </c>
      <c r="E4" s="3"/>
      <c r="F4" s="5">
        <v>500</v>
      </c>
      <c r="G4" s="5">
        <v>25</v>
      </c>
      <c r="H4" s="10">
        <f t="shared" si="0"/>
        <v>0.43633231299858238</v>
      </c>
      <c r="I4" s="9">
        <f t="shared" si="1"/>
        <v>1.5055370616461194</v>
      </c>
    </row>
    <row r="5" spans="1:9" x14ac:dyDescent="0.25">
      <c r="A5" t="s">
        <v>10</v>
      </c>
      <c r="B5">
        <v>12.5</v>
      </c>
      <c r="C5" t="s">
        <v>3</v>
      </c>
      <c r="E5" s="3"/>
      <c r="F5" s="5">
        <v>1000</v>
      </c>
      <c r="G5" s="5">
        <v>29</v>
      </c>
      <c r="H5" s="10">
        <f t="shared" si="0"/>
        <v>0.50614548307835561</v>
      </c>
      <c r="I5" s="9">
        <f t="shared" si="1"/>
        <v>2.2143742880184658</v>
      </c>
    </row>
    <row r="6" spans="1:9" x14ac:dyDescent="0.25">
      <c r="E6" s="3"/>
      <c r="F6" s="5">
        <v>1200</v>
      </c>
      <c r="G6" s="5">
        <v>30</v>
      </c>
      <c r="H6" s="10">
        <f t="shared" si="0"/>
        <v>0.52359877559829882</v>
      </c>
      <c r="I6" s="9">
        <f t="shared" si="1"/>
        <v>2.4942127887482339</v>
      </c>
    </row>
    <row r="7" spans="1:9" x14ac:dyDescent="0.25">
      <c r="E7" s="3"/>
      <c r="F7" s="5">
        <v>1500</v>
      </c>
      <c r="G7" s="5">
        <v>32</v>
      </c>
      <c r="H7" s="10">
        <f t="shared" si="0"/>
        <v>0.55850536063818546</v>
      </c>
      <c r="I7" s="9">
        <f t="shared" si="1"/>
        <v>2.8854423896323613</v>
      </c>
    </row>
    <row r="8" spans="1:9" x14ac:dyDescent="0.25">
      <c r="E8" s="3"/>
      <c r="F8" s="5">
        <v>2000</v>
      </c>
      <c r="G8" s="5">
        <v>35</v>
      </c>
      <c r="H8" s="10">
        <f t="shared" si="0"/>
        <v>0.6108652381980153</v>
      </c>
      <c r="I8" s="9">
        <f t="shared" si="1"/>
        <v>3.5003094669059975</v>
      </c>
    </row>
    <row r="9" spans="1:9" x14ac:dyDescent="0.25">
      <c r="F9" s="1"/>
      <c r="G9" s="1"/>
      <c r="H9" s="11"/>
      <c r="I9" s="7"/>
    </row>
    <row r="10" spans="1:9" x14ac:dyDescent="0.25">
      <c r="E10" s="2" t="s">
        <v>8</v>
      </c>
      <c r="F10" s="6">
        <v>0</v>
      </c>
      <c r="G10" s="6">
        <v>-31</v>
      </c>
      <c r="H10" s="12">
        <f>RADIANS(G10)</f>
        <v>-0.54105206811824214</v>
      </c>
      <c r="I10" s="8">
        <f>((($B$1*(0.5*$B$2+$B$5))+(($B$3+F10)*($B$2+$B$5)))*9.81*COS(RADIANS(G10)))/(1000*1000)</f>
        <v>0.68027282768891673</v>
      </c>
    </row>
    <row r="11" spans="1:9" x14ac:dyDescent="0.25">
      <c r="E11" s="2"/>
      <c r="F11" s="6">
        <v>500</v>
      </c>
      <c r="G11" s="6">
        <v>-27</v>
      </c>
      <c r="H11" s="12">
        <f t="shared" ref="H11:H14" si="2">RADIANS(G11)</f>
        <v>-0.47123889803846897</v>
      </c>
      <c r="I11" s="8">
        <f t="shared" ref="I11:I14" si="3">((($B$1*(0.5*$B$2+$B$5))+(($B$3+F11)*($B$2+$B$5)))*9.81*COS(RADIANS(G11)))/(1000*1000)</f>
        <v>2.0510226196368531</v>
      </c>
    </row>
    <row r="12" spans="1:9" x14ac:dyDescent="0.25">
      <c r="E12" s="2"/>
      <c r="F12" s="6">
        <v>1000</v>
      </c>
      <c r="G12" s="6">
        <v>-24</v>
      </c>
      <c r="H12" s="12">
        <f t="shared" si="2"/>
        <v>-0.41887902047863912</v>
      </c>
      <c r="I12" s="8">
        <f t="shared" si="3"/>
        <v>3.4807945568916687</v>
      </c>
    </row>
    <row r="13" spans="1:9" x14ac:dyDescent="0.25">
      <c r="E13" s="2"/>
      <c r="F13" s="6">
        <v>1500</v>
      </c>
      <c r="G13" s="6">
        <v>-20</v>
      </c>
      <c r="H13" s="12">
        <f t="shared" si="2"/>
        <v>-0.3490658503988659</v>
      </c>
      <c r="I13" s="8">
        <f t="shared" si="3"/>
        <v>4.9977472162625771</v>
      </c>
    </row>
    <row r="14" spans="1:9" x14ac:dyDescent="0.25">
      <c r="E14" s="2"/>
      <c r="F14" s="6">
        <v>2000</v>
      </c>
      <c r="G14" s="6">
        <v>-16</v>
      </c>
      <c r="H14" s="12">
        <f t="shared" si="2"/>
        <v>-0.27925268031909273</v>
      </c>
      <c r="I14" s="8">
        <f t="shared" si="3"/>
        <v>6.5623211593361006</v>
      </c>
    </row>
    <row r="31" spans="1:8" x14ac:dyDescent="0.25">
      <c r="A31" t="s">
        <v>13</v>
      </c>
      <c r="E31" t="s">
        <v>14</v>
      </c>
      <c r="H31" t="s">
        <v>15</v>
      </c>
    </row>
    <row r="36" spans="1:3" x14ac:dyDescent="0.25">
      <c r="A36" s="7">
        <f>((821*(629/2+12.5))+((1500+56)*(629+12.5)))*9.81/(1000*1000)</f>
        <v>12.42574821</v>
      </c>
      <c r="B36" t="s">
        <v>16</v>
      </c>
    </row>
    <row r="37" spans="1:3" x14ac:dyDescent="0.25">
      <c r="A37" s="7">
        <f>A36/22.745</f>
        <v>0.5463068019344911</v>
      </c>
      <c r="B37" t="s">
        <v>17</v>
      </c>
    </row>
    <row r="38" spans="1:3" x14ac:dyDescent="0.25">
      <c r="A38" s="7">
        <f>DEGREES(A37)</f>
        <v>31.301074070135737</v>
      </c>
      <c r="B38" t="s">
        <v>18</v>
      </c>
      <c r="C38" t="s">
        <v>19</v>
      </c>
    </row>
    <row r="39" spans="1:3" x14ac:dyDescent="0.25">
      <c r="A39" s="7">
        <f>G10+A38</f>
        <v>0.30107407013573706</v>
      </c>
      <c r="B39" t="s">
        <v>18</v>
      </c>
      <c r="C39" t="s">
        <v>20</v>
      </c>
    </row>
  </sheetData>
  <mergeCells count="2">
    <mergeCell ref="E2:E8"/>
    <mergeCell ref="E10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2023-09-12T19:09:00Z</dcterms:created>
  <dcterms:modified xsi:type="dcterms:W3CDTF">2023-09-12T21:28:57Z</dcterms:modified>
</cp:coreProperties>
</file>