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Quadruped_Robot\CAD_Mechanical\AARL_QR-Quadruped\AARL_QR_FR-Frame\InProgress\Haonan\AARL_QR_FR_LE_BI_BL-Back_Left_new\Adjustable Spiral Torsion Spring\"/>
    </mc:Choice>
  </mc:AlternateContent>
  <xr:revisionPtr revIDLastSave="0" documentId="13_ncr:1_{135DF113-18DA-4966-8338-EAFE4DAD818C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Test Spring 3" sheetId="2" r:id="rId1"/>
    <sheet name="Test Spring 3 FG" sheetId="3" r:id="rId2"/>
    <sheet name="Test Spring 3 FG Set 2" sheetId="4" r:id="rId3"/>
    <sheet name="Test Spring 3 Kevlar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0" i="6" l="1"/>
  <c r="L21" i="6"/>
  <c r="D3" i="6"/>
  <c r="D4" i="6"/>
  <c r="E4" i="6" s="1"/>
  <c r="D5" i="6"/>
  <c r="E5" i="6" s="1"/>
  <c r="H17" i="6"/>
  <c r="H16" i="6"/>
  <c r="H15" i="6"/>
  <c r="E17" i="6"/>
  <c r="G18" i="6"/>
  <c r="H18" i="6" s="1"/>
  <c r="D18" i="6"/>
  <c r="E18" i="6" s="1"/>
  <c r="G17" i="6"/>
  <c r="D17" i="6"/>
  <c r="G16" i="6"/>
  <c r="D16" i="6"/>
  <c r="E16" i="6" s="1"/>
  <c r="G15" i="6"/>
  <c r="D15" i="6"/>
  <c r="E15" i="6" s="1"/>
  <c r="L23" i="6"/>
  <c r="L25" i="6" s="1"/>
  <c r="G20" i="6"/>
  <c r="D20" i="6"/>
  <c r="G14" i="6"/>
  <c r="H14" i="6" s="1"/>
  <c r="D14" i="6"/>
  <c r="E14" i="6" s="1"/>
  <c r="G13" i="6"/>
  <c r="H13" i="6" s="1"/>
  <c r="D13" i="6"/>
  <c r="E13" i="6" s="1"/>
  <c r="G12" i="6"/>
  <c r="H12" i="6" s="1"/>
  <c r="D12" i="6"/>
  <c r="E12" i="6" s="1"/>
  <c r="G11" i="6"/>
  <c r="H11" i="6" s="1"/>
  <c r="D11" i="6"/>
  <c r="E11" i="6" s="1"/>
  <c r="G10" i="6"/>
  <c r="H10" i="6" s="1"/>
  <c r="D10" i="6"/>
  <c r="E10" i="6" s="1"/>
  <c r="G9" i="6"/>
  <c r="H9" i="6" s="1"/>
  <c r="D9" i="6"/>
  <c r="E9" i="6" s="1"/>
  <c r="G8" i="6"/>
  <c r="H8" i="6" s="1"/>
  <c r="D8" i="6"/>
  <c r="E8" i="6" s="1"/>
  <c r="G7" i="6"/>
  <c r="H7" i="6" s="1"/>
  <c r="D7" i="6"/>
  <c r="E7" i="6" s="1"/>
  <c r="G6" i="6"/>
  <c r="H6" i="6" s="1"/>
  <c r="D6" i="6"/>
  <c r="E6" i="6" s="1"/>
  <c r="G5" i="6"/>
  <c r="H5" i="6" s="1"/>
  <c r="G4" i="6"/>
  <c r="H4" i="6" s="1"/>
  <c r="G3" i="6"/>
  <c r="H3" i="6" s="1"/>
  <c r="E3" i="6"/>
  <c r="L21" i="4"/>
  <c r="L20" i="4"/>
  <c r="G3" i="4"/>
  <c r="H3" i="4" s="1"/>
  <c r="G4" i="4"/>
  <c r="G5" i="4"/>
  <c r="H5" i="4" s="1"/>
  <c r="G6" i="4"/>
  <c r="H6" i="4" s="1"/>
  <c r="G7" i="4"/>
  <c r="H7" i="4" s="1"/>
  <c r="G8" i="4"/>
  <c r="H8" i="4" s="1"/>
  <c r="G9" i="4"/>
  <c r="H9" i="4" s="1"/>
  <c r="G10" i="4"/>
  <c r="H10" i="4" s="1"/>
  <c r="G11" i="4"/>
  <c r="H11" i="4" s="1"/>
  <c r="G12" i="4"/>
  <c r="H12" i="4" s="1"/>
  <c r="G13" i="4"/>
  <c r="H13" i="4" s="1"/>
  <c r="G14" i="4"/>
  <c r="H14" i="4" s="1"/>
  <c r="L23" i="4"/>
  <c r="G16" i="4"/>
  <c r="D16" i="4"/>
  <c r="D14" i="4"/>
  <c r="E14" i="4" s="1"/>
  <c r="D13" i="4"/>
  <c r="E13" i="4" s="1"/>
  <c r="D12" i="4"/>
  <c r="E12" i="4" s="1"/>
  <c r="D11" i="4"/>
  <c r="E11" i="4" s="1"/>
  <c r="D10" i="4"/>
  <c r="E10" i="4" s="1"/>
  <c r="D9" i="4"/>
  <c r="E9" i="4" s="1"/>
  <c r="D8" i="4"/>
  <c r="E8" i="4" s="1"/>
  <c r="D7" i="4"/>
  <c r="E7" i="4" s="1"/>
  <c r="D6" i="4"/>
  <c r="E6" i="4" s="1"/>
  <c r="D5" i="4"/>
  <c r="E5" i="4" s="1"/>
  <c r="H4" i="4"/>
  <c r="D4" i="4"/>
  <c r="E4" i="4" s="1"/>
  <c r="D3" i="4"/>
  <c r="E3" i="4" s="1"/>
  <c r="L25" i="3"/>
  <c r="L21" i="3"/>
  <c r="L20" i="3"/>
  <c r="G4" i="3"/>
  <c r="G5" i="3"/>
  <c r="G6" i="3"/>
  <c r="H6" i="3" s="1"/>
  <c r="G7" i="3"/>
  <c r="H7" i="3" s="1"/>
  <c r="G8" i="3"/>
  <c r="H8" i="3" s="1"/>
  <c r="G9" i="3"/>
  <c r="H9" i="3" s="1"/>
  <c r="G10" i="3"/>
  <c r="H10" i="3" s="1"/>
  <c r="G11" i="3"/>
  <c r="H11" i="3" s="1"/>
  <c r="G12" i="3"/>
  <c r="H12" i="3" s="1"/>
  <c r="G13" i="3"/>
  <c r="H13" i="3" s="1"/>
  <c r="G14" i="3"/>
  <c r="H14" i="3" s="1"/>
  <c r="G3" i="3"/>
  <c r="H3" i="3" s="1"/>
  <c r="L23" i="3"/>
  <c r="G16" i="3"/>
  <c r="D16" i="3"/>
  <c r="D14" i="3"/>
  <c r="E14" i="3" s="1"/>
  <c r="D13" i="3"/>
  <c r="E13" i="3" s="1"/>
  <c r="D12" i="3"/>
  <c r="E12" i="3" s="1"/>
  <c r="D11" i="3"/>
  <c r="E11" i="3" s="1"/>
  <c r="D10" i="3"/>
  <c r="E10" i="3" s="1"/>
  <c r="D9" i="3"/>
  <c r="E9" i="3" s="1"/>
  <c r="D8" i="3"/>
  <c r="E8" i="3" s="1"/>
  <c r="D7" i="3"/>
  <c r="E7" i="3" s="1"/>
  <c r="D6" i="3"/>
  <c r="E6" i="3" s="1"/>
  <c r="H5" i="3"/>
  <c r="D5" i="3"/>
  <c r="E5" i="3" s="1"/>
  <c r="H4" i="3"/>
  <c r="D4" i="3"/>
  <c r="E4" i="3" s="1"/>
  <c r="D3" i="3"/>
  <c r="E3" i="3" s="1"/>
  <c r="G20" i="2"/>
  <c r="D20" i="2"/>
  <c r="L23" i="2"/>
  <c r="L21" i="2"/>
  <c r="L20" i="2"/>
  <c r="H16" i="2"/>
  <c r="H17" i="2"/>
  <c r="H18" i="2"/>
  <c r="H15" i="2"/>
  <c r="H14" i="2"/>
  <c r="H12" i="2"/>
  <c r="H13" i="2"/>
  <c r="H11" i="2"/>
  <c r="H8" i="2"/>
  <c r="H9" i="2"/>
  <c r="H10" i="2"/>
  <c r="H7" i="2"/>
  <c r="H6" i="2"/>
  <c r="H5" i="2"/>
  <c r="H4" i="2"/>
  <c r="H3" i="2"/>
  <c r="E16" i="2"/>
  <c r="E17" i="2"/>
  <c r="E18" i="2"/>
  <c r="E15" i="2"/>
  <c r="E12" i="2"/>
  <c r="E13" i="2"/>
  <c r="E14" i="2"/>
  <c r="E11" i="2"/>
  <c r="E8" i="2"/>
  <c r="E9" i="2"/>
  <c r="E10" i="2"/>
  <c r="E7" i="2"/>
  <c r="E4" i="2"/>
  <c r="E5" i="2"/>
  <c r="E6" i="2"/>
  <c r="E3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3" i="2"/>
</calcChain>
</file>

<file path=xl/sharedStrings.xml><?xml version="1.0" encoding="utf-8"?>
<sst xmlns="http://schemas.openxmlformats.org/spreadsheetml/2006/main" count="88" uniqueCount="18">
  <si>
    <t>unloaded</t>
  </si>
  <si>
    <t>mass (g)</t>
  </si>
  <si>
    <t>arm (mm)</t>
  </si>
  <si>
    <t>deflection (°)</t>
  </si>
  <si>
    <t>torque (N-mm)</t>
  </si>
  <si>
    <t>Clockwise Torque</t>
  </si>
  <si>
    <t>Counter-Clockwise Torque</t>
  </si>
  <si>
    <t>torque (N-m)</t>
  </si>
  <si>
    <t>deflection (rad)</t>
  </si>
  <si>
    <t>Clockwise</t>
  </si>
  <si>
    <t>Counter-Clockwise</t>
  </si>
  <si>
    <t>Nm/rad</t>
  </si>
  <si>
    <t>Average</t>
  </si>
  <si>
    <t>Range of Motion</t>
  </si>
  <si>
    <t>Notes</t>
  </si>
  <si>
    <t>2 sets of kevlar inlay. Each set is 6 layers thick and begins 5 layers from the top/bottom faces of the spring.</t>
  </si>
  <si>
    <t>2 sets of HSTS Fiberglass inlay. Each set is 4 printer layers thick and begins 5 layers from the top/bottom faces of the spring.</t>
  </si>
  <si>
    <t>2 sets of HSTS Fiberglass inlay. Each set is 4 printer layers thick and begins 5 layers from the top/bottom faces of the spring.
Set 2 taken after testing the spring's range of motion. HSTS fibers most likely cracked resulting in over 50% stiffness reduction.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</si>
</sst>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</a:t>
            </a:r>
            <a:r>
              <a:rPr lang="en-US" baseline="0"/>
              <a:t> Spring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Clockwise Torque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7380696731090431"/>
                  <c:y val="-5.7024768524908251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'Test Spring 3'!$E$3:$E$18</c:f>
              <c:numCache>
                <c:formatCode>General</c:formatCode>
                <c:ptCount val="16"/>
                <c:pt idx="0">
                  <c:v>4.904908483692386E-3</c:v>
                </c:pt>
                <c:pt idx="1">
                  <c:v>7.3573627255385781E-3</c:v>
                </c:pt>
                <c:pt idx="2">
                  <c:v>9.8095802966948111E-3</c:v>
                </c:pt>
                <c:pt idx="3">
                  <c:v>0</c:v>
                </c:pt>
                <c:pt idx="4">
                  <c:v>9.8095145551742625E-3</c:v>
                </c:pt>
                <c:pt idx="5">
                  <c:v>1.4714271832761392E-2</c:v>
                </c:pt>
                <c:pt idx="6">
                  <c:v>1.9615479179262481E-2</c:v>
                </c:pt>
                <c:pt idx="7">
                  <c:v>0</c:v>
                </c:pt>
                <c:pt idx="8">
                  <c:v>2.4519348974078099E-2</c:v>
                </c:pt>
                <c:pt idx="9">
                  <c:v>3.6763494073820666E-2</c:v>
                </c:pt>
                <c:pt idx="10">
                  <c:v>4.8996351923461967E-2</c:v>
                </c:pt>
                <c:pt idx="11">
                  <c:v>0</c:v>
                </c:pt>
                <c:pt idx="12">
                  <c:v>4.9010827895743479E-2</c:v>
                </c:pt>
                <c:pt idx="13">
                  <c:v>7.337172960478093E-2</c:v>
                </c:pt>
                <c:pt idx="14">
                  <c:v>9.7650006612842608E-2</c:v>
                </c:pt>
                <c:pt idx="15">
                  <c:v>0</c:v>
                </c:pt>
              </c:numCache>
            </c:numRef>
          </c:xVal>
          <c:yVal>
            <c:numRef>
              <c:f>'Test Spring 3'!$D$3:$D$18</c:f>
              <c:numCache>
                <c:formatCode>General</c:formatCode>
                <c:ptCount val="16"/>
                <c:pt idx="0">
                  <c:v>6.1086523819801532E-3</c:v>
                </c:pt>
                <c:pt idx="1">
                  <c:v>6.1086523819801532E-3</c:v>
                </c:pt>
                <c:pt idx="2">
                  <c:v>9.250245035569947E-3</c:v>
                </c:pt>
                <c:pt idx="3">
                  <c:v>5.4105206811824215E-3</c:v>
                </c:pt>
                <c:pt idx="4">
                  <c:v>9.948376736367677E-3</c:v>
                </c:pt>
                <c:pt idx="5">
                  <c:v>9.948376736367677E-3</c:v>
                </c:pt>
                <c:pt idx="6">
                  <c:v>2.1467549799530253E-2</c:v>
                </c:pt>
                <c:pt idx="7">
                  <c:v>6.1086523819801532E-3</c:v>
                </c:pt>
                <c:pt idx="8">
                  <c:v>2.1467549799530253E-2</c:v>
                </c:pt>
                <c:pt idx="9">
                  <c:v>3.6128315516282622E-2</c:v>
                </c:pt>
                <c:pt idx="10">
                  <c:v>4.6774823953448036E-2</c:v>
                </c:pt>
                <c:pt idx="11">
                  <c:v>6.1086523819801532E-3</c:v>
                </c:pt>
                <c:pt idx="12">
                  <c:v>3.9968039870670144E-2</c:v>
                </c:pt>
                <c:pt idx="13">
                  <c:v>7.4351026134958434E-2</c:v>
                </c:pt>
                <c:pt idx="14">
                  <c:v>9.5818575934488698E-2</c:v>
                </c:pt>
                <c:pt idx="15">
                  <c:v>1.7627825445142728E-2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23D4-4E5C-8615-4FD854B8D82C}"/>
            </c:ext>
          </c:extLst>
        </c:ser>
        <c:ser>
          <c:idx val="1"/>
          <c:order val="1"/>
          <c:tx>
            <c:v>Counter-Clockwise Torque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7304611071343362"/>
                  <c:y val="-1.071331205475568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'Test Spring 3'!$H$3:$H$18</c:f>
              <c:numCache>
                <c:formatCode>General</c:formatCode>
                <c:ptCount val="16"/>
                <c:pt idx="0">
                  <c:v>4.9049757948151146E-3</c:v>
                </c:pt>
                <c:pt idx="1">
                  <c:v>7.3572418126589215E-3</c:v>
                </c:pt>
                <c:pt idx="2">
                  <c:v>9.8095802966948111E-3</c:v>
                </c:pt>
                <c:pt idx="3">
                  <c:v>0</c:v>
                </c:pt>
                <c:pt idx="4">
                  <c:v>9.8097609372199222E-3</c:v>
                </c:pt>
                <c:pt idx="5">
                  <c:v>1.4712529121163618E-2</c:v>
                </c:pt>
                <c:pt idx="6">
                  <c:v>1.9617470759857061E-2</c:v>
                </c:pt>
                <c:pt idx="7">
                  <c:v>0</c:v>
                </c:pt>
                <c:pt idx="8">
                  <c:v>2.4516141727185137E-2</c:v>
                </c:pt>
                <c:pt idx="9">
                  <c:v>3.675708575744803E-2</c:v>
                </c:pt>
                <c:pt idx="10">
                  <c:v>4.8983225973405847E-2</c:v>
                </c:pt>
                <c:pt idx="11">
                  <c:v>0</c:v>
                </c:pt>
                <c:pt idx="12">
                  <c:v>4.8991022095354816E-2</c:v>
                </c:pt>
                <c:pt idx="13">
                  <c:v>7.3303906979395261E-2</c:v>
                </c:pt>
                <c:pt idx="14">
                  <c:v>9.7399742881335558E-2</c:v>
                </c:pt>
                <c:pt idx="15">
                  <c:v>0</c:v>
                </c:pt>
              </c:numCache>
            </c:numRef>
          </c:xVal>
          <c:yVal>
            <c:numRef>
              <c:f>'Test Spring 3'!$G$3:$G$18</c:f>
              <c:numCache>
                <c:formatCode>General</c:formatCode>
                <c:ptCount val="16"/>
                <c:pt idx="0">
                  <c:v>3.1415926535897929E-3</c:v>
                </c:pt>
                <c:pt idx="1">
                  <c:v>8.377580409572781E-3</c:v>
                </c:pt>
                <c:pt idx="2">
                  <c:v>9.250245035569947E-3</c:v>
                </c:pt>
                <c:pt idx="3">
                  <c:v>5.4105206811824215E-3</c:v>
                </c:pt>
                <c:pt idx="4">
                  <c:v>6.9813170079773184E-3</c:v>
                </c:pt>
                <c:pt idx="5">
                  <c:v>1.8325957145940461E-2</c:v>
                </c:pt>
                <c:pt idx="6">
                  <c:v>1.6057029118347832E-2</c:v>
                </c:pt>
                <c:pt idx="7">
                  <c:v>0</c:v>
                </c:pt>
                <c:pt idx="8">
                  <c:v>2.6878070480712675E-2</c:v>
                </c:pt>
                <c:pt idx="9">
                  <c:v>4.0666171571467881E-2</c:v>
                </c:pt>
                <c:pt idx="10">
                  <c:v>5.2185344634630454E-2</c:v>
                </c:pt>
                <c:pt idx="11">
                  <c:v>9.250245035569947E-3</c:v>
                </c:pt>
                <c:pt idx="12">
                  <c:v>4.9043751981040662E-2</c:v>
                </c:pt>
                <c:pt idx="13">
                  <c:v>8.5870199198121014E-2</c:v>
                </c:pt>
                <c:pt idx="14">
                  <c:v>0.11955505376161157</c:v>
                </c:pt>
                <c:pt idx="15">
                  <c:v>1.7627825445142728E-2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23D4-4E5C-8615-4FD854B8D8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2923647"/>
        <c:axId val="2116997007"/>
      </c:scatterChart>
      <c:valAx>
        <c:axId val="13829236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 (N-m)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997007"/>
        <c:crosses val="autoZero"/>
        <c:crossBetween val="midCat"/>
      </c:valAx>
      <c:valAx>
        <c:axId val="211699700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Deflection (rad)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0.379077719451735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2923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</a:t>
            </a:r>
            <a:r>
              <a:rPr lang="en-US" baseline="0"/>
              <a:t> Spring 3 with Fiberglass Inlay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Clockwise Torque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7314583280010334"/>
                  <c:y val="6.05133717902632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'Test Spring 3 FG'!$E$3:$E$14</c:f>
              <c:numCache>
                <c:formatCode>General</c:formatCode>
                <c:ptCount val="12"/>
                <c:pt idx="0">
                  <c:v>2.4524819208260391E-2</c:v>
                </c:pt>
                <c:pt idx="1">
                  <c:v>3.678660351457471E-2</c:v>
                </c:pt>
                <c:pt idx="2">
                  <c:v>4.9047128274712734E-2</c:v>
                </c:pt>
                <c:pt idx="3">
                  <c:v>0</c:v>
                </c:pt>
                <c:pt idx="4">
                  <c:v>4.9047128274712734E-2</c:v>
                </c:pt>
                <c:pt idx="5">
                  <c:v>7.356445641979964E-2</c:v>
                </c:pt>
                <c:pt idx="6">
                  <c:v>9.8068587205565744E-2</c:v>
                </c:pt>
                <c:pt idx="7">
                  <c:v>0</c:v>
                </c:pt>
                <c:pt idx="8">
                  <c:v>9.8066830279794764E-2</c:v>
                </c:pt>
                <c:pt idx="9">
                  <c:v>0.14702413071252554</c:v>
                </c:pt>
                <c:pt idx="10">
                  <c:v>0.1958213970319678</c:v>
                </c:pt>
                <c:pt idx="11">
                  <c:v>0</c:v>
                </c:pt>
              </c:numCache>
            </c:numRef>
          </c:xVal>
          <c:yVal>
            <c:numRef>
              <c:f>'Test Spring 3 FG'!$D$3:$D$14</c:f>
              <c:numCache>
                <c:formatCode>General</c:formatCode>
                <c:ptCount val="12"/>
                <c:pt idx="0">
                  <c:v>3.8397243543875251E-3</c:v>
                </c:pt>
                <c:pt idx="1">
                  <c:v>6.9813170079773184E-3</c:v>
                </c:pt>
                <c:pt idx="2">
                  <c:v>1.0821041362364843E-2</c:v>
                </c:pt>
                <c:pt idx="3">
                  <c:v>3.1415926535897929E-3</c:v>
                </c:pt>
                <c:pt idx="4">
                  <c:v>1.0821041362364843E-2</c:v>
                </c:pt>
                <c:pt idx="5">
                  <c:v>1.6929693744344994E-2</c:v>
                </c:pt>
                <c:pt idx="6">
                  <c:v>2.5307274153917779E-2</c:v>
                </c:pt>
                <c:pt idx="7">
                  <c:v>3.1415926535897929E-3</c:v>
                </c:pt>
                <c:pt idx="8">
                  <c:v>2.6005405854715509E-2</c:v>
                </c:pt>
                <c:pt idx="9">
                  <c:v>4.1364303272265611E-2</c:v>
                </c:pt>
                <c:pt idx="10">
                  <c:v>6.2133721370998131E-2</c:v>
                </c:pt>
                <c:pt idx="11">
                  <c:v>1.2217304763960306E-2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BC4-4D2F-A7DB-05B476D456D9}"/>
            </c:ext>
          </c:extLst>
        </c:ser>
        <c:ser>
          <c:idx val="1"/>
          <c:order val="1"/>
          <c:tx>
            <c:v>Counter-Clockwise Torque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7501739569872377"/>
                  <c:y val="-7.158149911311691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'Test Spring 3 FG'!$H$3:$H$14</c:f>
              <c:numCache>
                <c:formatCode>General</c:formatCode>
                <c:ptCount val="12"/>
                <c:pt idx="0">
                  <c:v>2.4524641031712015E-2</c:v>
                </c:pt>
                <c:pt idx="1">
                  <c:v>3.6786209063294606E-2</c:v>
                </c:pt>
                <c:pt idx="2">
                  <c:v>4.9046339381845175E-2</c:v>
                </c:pt>
                <c:pt idx="3">
                  <c:v>0</c:v>
                </c:pt>
                <c:pt idx="4">
                  <c:v>4.9046339381845175E-2</c:v>
                </c:pt>
                <c:pt idx="5">
                  <c:v>7.3559131593352978E-2</c:v>
                </c:pt>
                <c:pt idx="6">
                  <c:v>9.8056312848286462E-2</c:v>
                </c:pt>
                <c:pt idx="7">
                  <c:v>0</c:v>
                </c:pt>
                <c:pt idx="8">
                  <c:v>9.807029633389866E-2</c:v>
                </c:pt>
                <c:pt idx="9">
                  <c:v>0.14699968214162956</c:v>
                </c:pt>
                <c:pt idx="10">
                  <c:v>0.19582985450533863</c:v>
                </c:pt>
                <c:pt idx="11">
                  <c:v>0</c:v>
                </c:pt>
              </c:numCache>
            </c:numRef>
          </c:xVal>
          <c:yVal>
            <c:numRef>
              <c:f>'Test Spring 3 FG'!$G$3:$G$14</c:f>
              <c:numCache>
                <c:formatCode>General</c:formatCode>
                <c:ptCount val="12"/>
                <c:pt idx="0">
                  <c:v>5.4105206811824215E-3</c:v>
                </c:pt>
                <c:pt idx="1">
                  <c:v>8.377580409572781E-3</c:v>
                </c:pt>
                <c:pt idx="2">
                  <c:v>1.2217304763960306E-2</c:v>
                </c:pt>
                <c:pt idx="3">
                  <c:v>4.5378560551852572E-3</c:v>
                </c:pt>
                <c:pt idx="4">
                  <c:v>1.2217304763960306E-2</c:v>
                </c:pt>
                <c:pt idx="5">
                  <c:v>2.076941809873252E-2</c:v>
                </c:pt>
                <c:pt idx="6">
                  <c:v>2.9845130209103034E-2</c:v>
                </c:pt>
                <c:pt idx="7">
                  <c:v>7.6794487087750501E-3</c:v>
                </c:pt>
                <c:pt idx="8">
                  <c:v>2.4609142453120045E-2</c:v>
                </c:pt>
                <c:pt idx="9">
                  <c:v>4.5204027626653133E-2</c:v>
                </c:pt>
                <c:pt idx="10">
                  <c:v>6.1435589670200401E-2</c:v>
                </c:pt>
                <c:pt idx="11">
                  <c:v>1.1519173063162575E-2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BC4-4D2F-A7DB-05B476D456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2923647"/>
        <c:axId val="2116997007"/>
      </c:scatterChart>
      <c:valAx>
        <c:axId val="13829236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 (N-m)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997007"/>
        <c:crosses val="autoZero"/>
        <c:crossBetween val="midCat"/>
      </c:valAx>
      <c:valAx>
        <c:axId val="211699700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Deflection (rad)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0.379077719451735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2923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</a:t>
            </a:r>
            <a:r>
              <a:rPr lang="en-US" baseline="0"/>
              <a:t> Spring 3 with Fiberglass Inlay Set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Clockwise Torque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7314583280010334"/>
                  <c:y val="6.05133717902632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'Test Spring 3 FG Set 2'!$E$3:$E$14</c:f>
              <c:numCache>
                <c:formatCode>General</c:formatCode>
                <c:ptCount val="12"/>
                <c:pt idx="0">
                  <c:v>2.4523786387935651E-2</c:v>
                </c:pt>
                <c:pt idx="1">
                  <c:v>3.6781322802909036E-2</c:v>
                </c:pt>
                <c:pt idx="2">
                  <c:v>4.9031351220950155E-2</c:v>
                </c:pt>
                <c:pt idx="3">
                  <c:v>0</c:v>
                </c:pt>
                <c:pt idx="4">
                  <c:v>4.9030152323672402E-2</c:v>
                </c:pt>
                <c:pt idx="5">
                  <c:v>7.3496911689523339E-2</c:v>
                </c:pt>
                <c:pt idx="6">
                  <c:v>9.7910698515983899E-2</c:v>
                </c:pt>
                <c:pt idx="7">
                  <c:v>0</c:v>
                </c:pt>
                <c:pt idx="8">
                  <c:v>9.7896625562990211E-2</c:v>
                </c:pt>
                <c:pt idx="9">
                  <c:v>0.14643005939253601</c:v>
                </c:pt>
                <c:pt idx="10">
                  <c:v>0.19433324716438419</c:v>
                </c:pt>
                <c:pt idx="11">
                  <c:v>0</c:v>
                </c:pt>
              </c:numCache>
            </c:numRef>
          </c:xVal>
          <c:yVal>
            <c:numRef>
              <c:f>'Test Spring 3 FG Set 2'!$D$3:$D$14</c:f>
              <c:numCache>
                <c:formatCode>General</c:formatCode>
                <c:ptCount val="12"/>
                <c:pt idx="0">
                  <c:v>9.948376736367677E-3</c:v>
                </c:pt>
                <c:pt idx="1">
                  <c:v>1.8325957145940461E-2</c:v>
                </c:pt>
                <c:pt idx="2">
                  <c:v>2.7576202181510408E-2</c:v>
                </c:pt>
                <c:pt idx="3">
                  <c:v>6.9813170079773184E-3</c:v>
                </c:pt>
                <c:pt idx="4">
                  <c:v>2.8448866807507571E-2</c:v>
                </c:pt>
                <c:pt idx="5">
                  <c:v>4.6076692252650299E-2</c:v>
                </c:pt>
                <c:pt idx="6">
                  <c:v>6.2133721370998131E-2</c:v>
                </c:pt>
                <c:pt idx="7">
                  <c:v>1.53588974175501E-2</c:v>
                </c:pt>
                <c:pt idx="8">
                  <c:v>6.4402649398590764E-2</c:v>
                </c:pt>
                <c:pt idx="9">
                  <c:v>9.896016858807849E-2</c:v>
                </c:pt>
                <c:pt idx="10">
                  <c:v>0.13805554383275148</c:v>
                </c:pt>
                <c:pt idx="11">
                  <c:v>3.07177948351002E-2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E3-4536-AB97-F4E14DF8A737}"/>
            </c:ext>
          </c:extLst>
        </c:ser>
        <c:ser>
          <c:idx val="1"/>
          <c:order val="1"/>
          <c:tx>
            <c:v>Counter-Clockwise Torque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7501739569872377"/>
                  <c:y val="-7.158149911311691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'Test Spring 3 FG Set 2'!$H$3:$H$14</c:f>
              <c:numCache>
                <c:formatCode>General</c:formatCode>
                <c:ptCount val="12"/>
                <c:pt idx="0">
                  <c:v>2.4523169690922587E-2</c:v>
                </c:pt>
                <c:pt idx="1">
                  <c:v>3.6779023461117152E-2</c:v>
                </c:pt>
                <c:pt idx="2">
                  <c:v>4.9030152323672402E-2</c:v>
                </c:pt>
                <c:pt idx="3">
                  <c:v>0</c:v>
                </c:pt>
                <c:pt idx="4">
                  <c:v>4.9031351220950155E-2</c:v>
                </c:pt>
                <c:pt idx="5">
                  <c:v>7.3504411655450311E-2</c:v>
                </c:pt>
                <c:pt idx="6">
                  <c:v>9.7896625562990211E-2</c:v>
                </c:pt>
                <c:pt idx="7">
                  <c:v>0</c:v>
                </c:pt>
                <c:pt idx="8">
                  <c:v>9.7901009383595805E-2</c:v>
                </c:pt>
                <c:pt idx="9">
                  <c:v>0.1464750099192639</c:v>
                </c:pt>
                <c:pt idx="10">
                  <c:v>0.19433324716438419</c:v>
                </c:pt>
                <c:pt idx="11">
                  <c:v>0</c:v>
                </c:pt>
              </c:numCache>
            </c:numRef>
          </c:xVal>
          <c:yVal>
            <c:numRef>
              <c:f>'Test Spring 3 FG Set 2'!$G$3:$G$14</c:f>
              <c:numCache>
                <c:formatCode>General</c:formatCode>
                <c:ptCount val="12"/>
                <c:pt idx="0">
                  <c:v>1.2217304763960306E-2</c:v>
                </c:pt>
                <c:pt idx="1">
                  <c:v>2.1467549799530253E-2</c:v>
                </c:pt>
                <c:pt idx="2">
                  <c:v>2.8448866807507571E-2</c:v>
                </c:pt>
                <c:pt idx="3">
                  <c:v>5.4105206811824215E-3</c:v>
                </c:pt>
                <c:pt idx="4">
                  <c:v>2.7576202181510408E-2</c:v>
                </c:pt>
                <c:pt idx="5">
                  <c:v>4.3807764225057666E-2</c:v>
                </c:pt>
                <c:pt idx="6">
                  <c:v>6.4402649398590764E-2</c:v>
                </c:pt>
                <c:pt idx="7">
                  <c:v>9.250245035569947E-3</c:v>
                </c:pt>
                <c:pt idx="8">
                  <c:v>6.3704517697793034E-2</c:v>
                </c:pt>
                <c:pt idx="9">
                  <c:v>9.5818575934488698E-2</c:v>
                </c:pt>
                <c:pt idx="10">
                  <c:v>0.13805554383275148</c:v>
                </c:pt>
                <c:pt idx="11">
                  <c:v>2.1467549799530253E-2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8E3-4536-AB97-F4E14DF8A7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2923647"/>
        <c:axId val="2116997007"/>
      </c:scatterChart>
      <c:valAx>
        <c:axId val="13829236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 (N-m)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997007"/>
        <c:crosses val="autoZero"/>
        <c:crossBetween val="midCat"/>
      </c:valAx>
      <c:valAx>
        <c:axId val="211699700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Deflection (rad)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0.379077719451735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2923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</a:t>
            </a:r>
            <a:r>
              <a:rPr lang="en-US" baseline="0"/>
              <a:t> Spring 3 with Fiberglass Inlay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Clockwise Torque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7314583280010334"/>
                  <c:y val="6.05133717902632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'Test Spring 3 Kevlar'!$E$3:$E$18</c:f>
              <c:numCache>
                <c:formatCode>General</c:formatCode>
                <c:ptCount val="16"/>
                <c:pt idx="0">
                  <c:v>2.4522668791823018E-2</c:v>
                </c:pt>
                <c:pt idx="1">
                  <c:v>3.6777137072962776E-2</c:v>
                </c:pt>
                <c:pt idx="2">
                  <c:v>4.9026860448491472E-2</c:v>
                </c:pt>
                <c:pt idx="3">
                  <c:v>0</c:v>
                </c:pt>
                <c:pt idx="4">
                  <c:v>4.9028156424143231E-2</c:v>
                </c:pt>
                <c:pt idx="5">
                  <c:v>7.3494527885192965E-2</c:v>
                </c:pt>
                <c:pt idx="6">
                  <c:v>9.7891078690199168E-2</c:v>
                </c:pt>
                <c:pt idx="7">
                  <c:v>0</c:v>
                </c:pt>
                <c:pt idx="8">
                  <c:v>9.7882048635017246E-2</c:v>
                </c:pt>
                <c:pt idx="9">
                  <c:v>0.14637315728080433</c:v>
                </c:pt>
                <c:pt idx="10">
                  <c:v>0.19427148472285499</c:v>
                </c:pt>
                <c:pt idx="11">
                  <c:v>0</c:v>
                </c:pt>
                <c:pt idx="12">
                  <c:v>0.24176537881459353</c:v>
                </c:pt>
                <c:pt idx="13">
                  <c:v>0.35642903665040032</c:v>
                </c:pt>
                <c:pt idx="14">
                  <c:v>0.45828834627496817</c:v>
                </c:pt>
                <c:pt idx="15">
                  <c:v>0</c:v>
                </c:pt>
              </c:numCache>
            </c:numRef>
          </c:xVal>
          <c:yVal>
            <c:numRef>
              <c:f>'Test Spring 3 Kevlar'!$D$3:$D$18</c:f>
              <c:numCache>
                <c:formatCode>General</c:formatCode>
                <c:ptCount val="16"/>
                <c:pt idx="0">
                  <c:v>1.3788101090755204E-2</c:v>
                </c:pt>
                <c:pt idx="1">
                  <c:v>2.3736477827122883E-2</c:v>
                </c:pt>
                <c:pt idx="2">
                  <c:v>3.07177948351002E-2</c:v>
                </c:pt>
                <c:pt idx="3">
                  <c:v>7.6794487087750501E-3</c:v>
                </c:pt>
                <c:pt idx="4">
                  <c:v>2.9845130209103034E-2</c:v>
                </c:pt>
                <c:pt idx="5">
                  <c:v>4.6774823953448036E-2</c:v>
                </c:pt>
                <c:pt idx="6">
                  <c:v>6.527531402458793E-2</c:v>
                </c:pt>
                <c:pt idx="7">
                  <c:v>1.6057029118347832E-2</c:v>
                </c:pt>
                <c:pt idx="8">
                  <c:v>6.667157742618339E-2</c:v>
                </c:pt>
                <c:pt idx="9">
                  <c:v>0.102799892942466</c:v>
                </c:pt>
                <c:pt idx="10">
                  <c:v>0.14032447186034408</c:v>
                </c:pt>
                <c:pt idx="11">
                  <c:v>3.6826447217080352E-2</c:v>
                </c:pt>
                <c:pt idx="12">
                  <c:v>0.16877333866785166</c:v>
                </c:pt>
                <c:pt idx="13">
                  <c:v>0.25010568181078741</c:v>
                </c:pt>
                <c:pt idx="14">
                  <c:v>0.36442474781641598</c:v>
                </c:pt>
                <c:pt idx="15">
                  <c:v>0.12426744274199626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C3-4F13-97CA-A456D014F5BC}"/>
            </c:ext>
          </c:extLst>
        </c:ser>
        <c:ser>
          <c:idx val="1"/>
          <c:order val="1"/>
          <c:tx>
            <c:v>Counter-Clockwise Torque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7501739569872377"/>
                  <c:y val="-7.158149911311691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'Test Spring 3 Kevlar'!$H$3:$H$18</c:f>
              <c:numCache>
                <c:formatCode>General</c:formatCode>
                <c:ptCount val="16"/>
                <c:pt idx="0">
                  <c:v>2.4523564137356367E-2</c:v>
                </c:pt>
                <c:pt idx="1">
                  <c:v>3.6779565796676489E-2</c:v>
                </c:pt>
                <c:pt idx="2">
                  <c:v>4.903514816694933E-2</c:v>
                </c:pt>
                <c:pt idx="3">
                  <c:v>0</c:v>
                </c:pt>
                <c:pt idx="4">
                  <c:v>4.903514816694933E-2</c:v>
                </c:pt>
                <c:pt idx="5">
                  <c:v>7.3520769074911452E-2</c:v>
                </c:pt>
                <c:pt idx="6">
                  <c:v>9.7954589550933682E-2</c:v>
                </c:pt>
                <c:pt idx="7">
                  <c:v>0</c:v>
                </c:pt>
                <c:pt idx="8">
                  <c:v>9.7962855692160053E-2</c:v>
                </c:pt>
                <c:pt idx="9">
                  <c:v>0.14657880211276461</c:v>
                </c:pt>
                <c:pt idx="10">
                  <c:v>0.19447648899735248</c:v>
                </c:pt>
                <c:pt idx="11">
                  <c:v>0</c:v>
                </c:pt>
                <c:pt idx="12">
                  <c:v>0.24245396505301486</c:v>
                </c:pt>
                <c:pt idx="13">
                  <c:v>0.35737819774312474</c:v>
                </c:pt>
                <c:pt idx="14">
                  <c:v>0.45758288311152356</c:v>
                </c:pt>
                <c:pt idx="15">
                  <c:v>0</c:v>
                </c:pt>
              </c:numCache>
            </c:numRef>
          </c:xVal>
          <c:yVal>
            <c:numRef>
              <c:f>'Test Spring 3 Kevlar'!$G$3:$G$18</c:f>
              <c:numCache>
                <c:formatCode>General</c:formatCode>
                <c:ptCount val="16"/>
                <c:pt idx="0">
                  <c:v>1.0821041362364843E-2</c:v>
                </c:pt>
                <c:pt idx="1">
                  <c:v>2.076941809873252E-2</c:v>
                </c:pt>
                <c:pt idx="2">
                  <c:v>2.4609142453120045E-2</c:v>
                </c:pt>
                <c:pt idx="3">
                  <c:v>4.5378560551852572E-3</c:v>
                </c:pt>
                <c:pt idx="4">
                  <c:v>2.4609142453120045E-2</c:v>
                </c:pt>
                <c:pt idx="5">
                  <c:v>3.8397243543875255E-2</c:v>
                </c:pt>
                <c:pt idx="6">
                  <c:v>5.4454272662223087E-2</c:v>
                </c:pt>
                <c:pt idx="7">
                  <c:v>6.9813170079773184E-3</c:v>
                </c:pt>
                <c:pt idx="8">
                  <c:v>5.2883476335428184E-2</c:v>
                </c:pt>
                <c:pt idx="9">
                  <c:v>8.813912722571364E-2</c:v>
                </c:pt>
                <c:pt idx="10">
                  <c:v>0.13264502315156904</c:v>
                </c:pt>
                <c:pt idx="11">
                  <c:v>1.7627825445142728E-2</c:v>
                </c:pt>
                <c:pt idx="12">
                  <c:v>0.15114551322270894</c:v>
                </c:pt>
                <c:pt idx="13">
                  <c:v>0.23945917337362202</c:v>
                </c:pt>
                <c:pt idx="14">
                  <c:v>0.36843900509600297</c:v>
                </c:pt>
                <c:pt idx="15">
                  <c:v>4.2935099599060507E-2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0C3-4F13-97CA-A456D014F5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2923647"/>
        <c:axId val="2116997007"/>
      </c:scatterChart>
      <c:valAx>
        <c:axId val="13829236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 (N-m)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997007"/>
        <c:crosses val="autoZero"/>
        <c:crossBetween val="midCat"/>
      </c:valAx>
      <c:valAx>
        <c:axId val="211699700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Deflection (rad)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0.379077719451735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2923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1</xdr:row>
      <xdr:rowOff>4761</xdr:rowOff>
    </xdr:from>
    <xdr:to>
      <xdr:col>20</xdr:col>
      <xdr:colOff>9525</xdr:colOff>
      <xdr:row>17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3BE674-EFBF-E34D-BAEB-A83453F156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1</xdr:row>
      <xdr:rowOff>4761</xdr:rowOff>
    </xdr:from>
    <xdr:to>
      <xdr:col>20</xdr:col>
      <xdr:colOff>9525</xdr:colOff>
      <xdr:row>17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70B7A0-6EFC-41DD-87F7-13A239920A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1</xdr:row>
      <xdr:rowOff>4761</xdr:rowOff>
    </xdr:from>
    <xdr:to>
      <xdr:col>20</xdr:col>
      <xdr:colOff>9525</xdr:colOff>
      <xdr:row>17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41B248-4575-4BB4-875C-0A66A91A89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1</xdr:row>
      <xdr:rowOff>4761</xdr:rowOff>
    </xdr:from>
    <xdr:to>
      <xdr:col>20</xdr:col>
      <xdr:colOff>9525</xdr:colOff>
      <xdr:row>17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D610C9-1D01-4640-BA20-C71292B548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F1FC4-6CED-43A6-9F75-8078CCE7F8EB}">
  <dimension ref="A1:M23"/>
  <sheetViews>
    <sheetView zoomScaleNormal="100" workbookViewId="0">
      <selection activeCell="J25" sqref="J25"/>
    </sheetView>
  </sheetViews>
  <sheetFormatPr defaultRowHeight="15" x14ac:dyDescent="0.25"/>
  <cols>
    <col min="1" max="8" width="15.85546875" customWidth="1"/>
  </cols>
  <sheetData>
    <row r="1" spans="1:8" x14ac:dyDescent="0.25">
      <c r="C1" s="2" t="s">
        <v>5</v>
      </c>
      <c r="D1" s="2"/>
      <c r="E1" s="2"/>
      <c r="F1" s="2" t="s">
        <v>6</v>
      </c>
      <c r="G1" s="2"/>
      <c r="H1" s="2"/>
    </row>
    <row r="2" spans="1:8" x14ac:dyDescent="0.25">
      <c r="A2" t="s">
        <v>1</v>
      </c>
      <c r="B2" t="s">
        <v>2</v>
      </c>
      <c r="C2" t="s">
        <v>3</v>
      </c>
      <c r="D2" t="s">
        <v>8</v>
      </c>
      <c r="E2" t="s">
        <v>7</v>
      </c>
      <c r="F2" t="s">
        <v>3</v>
      </c>
      <c r="G2" t="s">
        <v>8</v>
      </c>
      <c r="H2" t="s">
        <v>4</v>
      </c>
    </row>
    <row r="3" spans="1:8" x14ac:dyDescent="0.25">
      <c r="A3" s="3">
        <v>10</v>
      </c>
      <c r="B3">
        <v>50</v>
      </c>
      <c r="C3">
        <v>0.35</v>
      </c>
      <c r="D3">
        <f>RADIANS(C3)</f>
        <v>6.1086523819801532E-3</v>
      </c>
      <c r="E3">
        <f>(A$3*9.81*COS(D3)*B3)/(1000*1000)</f>
        <v>4.904908483692386E-3</v>
      </c>
      <c r="F3">
        <v>0.18</v>
      </c>
      <c r="G3">
        <f>RADIANS(F3)</f>
        <v>3.1415926535897929E-3</v>
      </c>
      <c r="H3">
        <f>(A$3*9.81*COS(G3)*B3)/(1000*1000)</f>
        <v>4.9049757948151146E-3</v>
      </c>
    </row>
    <row r="4" spans="1:8" x14ac:dyDescent="0.25">
      <c r="A4" s="3"/>
      <c r="B4">
        <v>75</v>
      </c>
      <c r="C4">
        <v>0.35</v>
      </c>
      <c r="D4">
        <f t="shared" ref="D4:D20" si="0">RADIANS(C4)</f>
        <v>6.1086523819801532E-3</v>
      </c>
      <c r="E4">
        <f t="shared" ref="E4:E6" si="1">(A$3*9.81*COS(D4)*B4)/(1000*1000)</f>
        <v>7.3573627255385781E-3</v>
      </c>
      <c r="F4">
        <v>0.48</v>
      </c>
      <c r="G4">
        <f t="shared" ref="G4:G20" si="2">RADIANS(F4)</f>
        <v>8.377580409572781E-3</v>
      </c>
      <c r="H4">
        <f>(A$3*9.81*COS(G4)*B4)/(1000*1000)</f>
        <v>7.3572418126589215E-3</v>
      </c>
    </row>
    <row r="5" spans="1:8" x14ac:dyDescent="0.25">
      <c r="A5" s="3"/>
      <c r="B5">
        <v>100</v>
      </c>
      <c r="C5">
        <v>0.53</v>
      </c>
      <c r="D5">
        <f t="shared" si="0"/>
        <v>9.250245035569947E-3</v>
      </c>
      <c r="E5">
        <f t="shared" si="1"/>
        <v>9.8095802966948111E-3</v>
      </c>
      <c r="F5">
        <v>0.53</v>
      </c>
      <c r="G5">
        <f t="shared" si="2"/>
        <v>9.250245035569947E-3</v>
      </c>
      <c r="H5">
        <f>(A$3*9.81*COS(G5)*B5)/(1000*1000)</f>
        <v>9.8095802966948111E-3</v>
      </c>
    </row>
    <row r="6" spans="1:8" x14ac:dyDescent="0.25">
      <c r="A6" s="1" t="s">
        <v>0</v>
      </c>
      <c r="B6">
        <v>0</v>
      </c>
      <c r="C6">
        <v>0.31</v>
      </c>
      <c r="D6">
        <f t="shared" si="0"/>
        <v>5.4105206811824215E-3</v>
      </c>
      <c r="E6">
        <f t="shared" si="1"/>
        <v>0</v>
      </c>
      <c r="F6">
        <v>0.31</v>
      </c>
      <c r="G6">
        <f t="shared" si="2"/>
        <v>5.4105206811824215E-3</v>
      </c>
      <c r="H6">
        <f>(A$3*9.81*COS(G6)*B6)/(1000*1000)</f>
        <v>0</v>
      </c>
    </row>
    <row r="7" spans="1:8" x14ac:dyDescent="0.25">
      <c r="A7" s="3">
        <v>20</v>
      </c>
      <c r="B7">
        <v>50</v>
      </c>
      <c r="C7">
        <v>0.56999999999999995</v>
      </c>
      <c r="D7">
        <f t="shared" si="0"/>
        <v>9.948376736367677E-3</v>
      </c>
      <c r="E7">
        <f>(A$7*9.81*COS(D7)*B7)/(1000*1000)</f>
        <v>9.8095145551742625E-3</v>
      </c>
      <c r="F7">
        <v>0.4</v>
      </c>
      <c r="G7">
        <f t="shared" si="2"/>
        <v>6.9813170079773184E-3</v>
      </c>
      <c r="H7">
        <f>(A$7*9.81*COS(G7)*B7)/(1000*1000)</f>
        <v>9.8097609372199222E-3</v>
      </c>
    </row>
    <row r="8" spans="1:8" x14ac:dyDescent="0.25">
      <c r="A8" s="3"/>
      <c r="B8">
        <v>75</v>
      </c>
      <c r="C8">
        <v>0.56999999999999995</v>
      </c>
      <c r="D8">
        <f t="shared" si="0"/>
        <v>9.948376736367677E-3</v>
      </c>
      <c r="E8">
        <f t="shared" ref="E8:E10" si="3">(A$7*9.81*COS(D8)*B8)/(1000*1000)</f>
        <v>1.4714271832761392E-2</v>
      </c>
      <c r="F8">
        <v>1.05</v>
      </c>
      <c r="G8">
        <f t="shared" si="2"/>
        <v>1.8325957145940461E-2</v>
      </c>
      <c r="H8">
        <f t="shared" ref="H8:H10" si="4">(A$7*9.81*COS(G8)*B8)/(1000*1000)</f>
        <v>1.4712529121163618E-2</v>
      </c>
    </row>
    <row r="9" spans="1:8" x14ac:dyDescent="0.25">
      <c r="A9" s="3"/>
      <c r="B9">
        <v>100</v>
      </c>
      <c r="C9">
        <v>1.23</v>
      </c>
      <c r="D9">
        <f t="shared" si="0"/>
        <v>2.1467549799530253E-2</v>
      </c>
      <c r="E9">
        <f t="shared" si="3"/>
        <v>1.9615479179262481E-2</v>
      </c>
      <c r="F9">
        <v>0.92</v>
      </c>
      <c r="G9">
        <f t="shared" si="2"/>
        <v>1.6057029118347832E-2</v>
      </c>
      <c r="H9">
        <f t="shared" si="4"/>
        <v>1.9617470759857061E-2</v>
      </c>
    </row>
    <row r="10" spans="1:8" x14ac:dyDescent="0.25">
      <c r="A10" s="1" t="s">
        <v>0</v>
      </c>
      <c r="B10">
        <v>0</v>
      </c>
      <c r="C10">
        <v>0.35</v>
      </c>
      <c r="D10">
        <f t="shared" si="0"/>
        <v>6.1086523819801532E-3</v>
      </c>
      <c r="E10">
        <f t="shared" si="3"/>
        <v>0</v>
      </c>
      <c r="F10">
        <v>0</v>
      </c>
      <c r="G10">
        <f t="shared" si="2"/>
        <v>0</v>
      </c>
      <c r="H10">
        <f t="shared" si="4"/>
        <v>0</v>
      </c>
    </row>
    <row r="11" spans="1:8" x14ac:dyDescent="0.25">
      <c r="A11" s="3">
        <v>50</v>
      </c>
      <c r="B11">
        <v>50</v>
      </c>
      <c r="C11">
        <v>1.23</v>
      </c>
      <c r="D11">
        <f t="shared" si="0"/>
        <v>2.1467549799530253E-2</v>
      </c>
      <c r="E11">
        <f>(A$11*9.81*COS(D11)*B11)/(1000*1000)</f>
        <v>2.4519348974078099E-2</v>
      </c>
      <c r="F11">
        <v>1.54</v>
      </c>
      <c r="G11">
        <f t="shared" si="2"/>
        <v>2.6878070480712675E-2</v>
      </c>
      <c r="H11">
        <f>(A$11*9.81*COS(G11)*B11)/(1000*1000)</f>
        <v>2.4516141727185137E-2</v>
      </c>
    </row>
    <row r="12" spans="1:8" x14ac:dyDescent="0.25">
      <c r="A12" s="3"/>
      <c r="B12">
        <v>75</v>
      </c>
      <c r="C12">
        <v>2.0699999999999998</v>
      </c>
      <c r="D12">
        <f t="shared" si="0"/>
        <v>3.6128315516282622E-2</v>
      </c>
      <c r="E12">
        <f t="shared" ref="E12:E14" si="5">(A$11*9.81*COS(D12)*B12)/(1000*1000)</f>
        <v>3.6763494073820666E-2</v>
      </c>
      <c r="F12">
        <v>2.33</v>
      </c>
      <c r="G12">
        <f t="shared" si="2"/>
        <v>4.0666171571467881E-2</v>
      </c>
      <c r="H12">
        <f t="shared" ref="H12:H13" si="6">(A$11*9.81*COS(G12)*B12)/(1000*1000)</f>
        <v>3.675708575744803E-2</v>
      </c>
    </row>
    <row r="13" spans="1:8" x14ac:dyDescent="0.25">
      <c r="A13" s="3"/>
      <c r="B13">
        <v>100</v>
      </c>
      <c r="C13">
        <v>2.68</v>
      </c>
      <c r="D13">
        <f t="shared" si="0"/>
        <v>4.6774823953448036E-2</v>
      </c>
      <c r="E13">
        <f t="shared" si="5"/>
        <v>4.8996351923461967E-2</v>
      </c>
      <c r="F13">
        <v>2.99</v>
      </c>
      <c r="G13">
        <f t="shared" si="2"/>
        <v>5.2185344634630454E-2</v>
      </c>
      <c r="H13">
        <f t="shared" si="6"/>
        <v>4.8983225973405847E-2</v>
      </c>
    </row>
    <row r="14" spans="1:8" x14ac:dyDescent="0.25">
      <c r="A14" s="1" t="s">
        <v>0</v>
      </c>
      <c r="B14">
        <v>0</v>
      </c>
      <c r="C14">
        <v>0.35</v>
      </c>
      <c r="D14">
        <f t="shared" si="0"/>
        <v>6.1086523819801532E-3</v>
      </c>
      <c r="E14">
        <f t="shared" si="5"/>
        <v>0</v>
      </c>
      <c r="F14">
        <v>0.53</v>
      </c>
      <c r="G14">
        <f t="shared" si="2"/>
        <v>9.250245035569947E-3</v>
      </c>
      <c r="H14">
        <f>(A$11*9.81*COS(G14)*B14)/(1000*1000)</f>
        <v>0</v>
      </c>
    </row>
    <row r="15" spans="1:8" x14ac:dyDescent="0.25">
      <c r="A15" s="3">
        <v>100</v>
      </c>
      <c r="B15">
        <v>50</v>
      </c>
      <c r="C15">
        <v>2.29</v>
      </c>
      <c r="D15">
        <f t="shared" si="0"/>
        <v>3.9968039870670144E-2</v>
      </c>
      <c r="E15">
        <f>(A$15*9.81*COS(D15)*B15)/(1000*1000)</f>
        <v>4.9010827895743479E-2</v>
      </c>
      <c r="F15">
        <v>2.81</v>
      </c>
      <c r="G15">
        <f t="shared" si="2"/>
        <v>4.9043751981040662E-2</v>
      </c>
      <c r="H15">
        <f>(A$15*9.81*COS(G15)*B15)/(1000*1000)</f>
        <v>4.8991022095354816E-2</v>
      </c>
    </row>
    <row r="16" spans="1:8" x14ac:dyDescent="0.25">
      <c r="A16" s="3"/>
      <c r="B16">
        <v>75</v>
      </c>
      <c r="C16">
        <v>4.26</v>
      </c>
      <c r="D16">
        <f t="shared" si="0"/>
        <v>7.4351026134958434E-2</v>
      </c>
      <c r="E16">
        <f t="shared" ref="E16:E18" si="7">(A$15*9.81*COS(D16)*B16)/(1000*1000)</f>
        <v>7.337172960478093E-2</v>
      </c>
      <c r="F16">
        <v>4.92</v>
      </c>
      <c r="G16">
        <f t="shared" si="2"/>
        <v>8.5870199198121014E-2</v>
      </c>
      <c r="H16">
        <f t="shared" ref="H16:H18" si="8">(A$15*9.81*COS(G16)*B16)/(1000*1000)</f>
        <v>7.3303906979395261E-2</v>
      </c>
    </row>
    <row r="17" spans="1:13" x14ac:dyDescent="0.25">
      <c r="A17" s="3"/>
      <c r="B17">
        <v>100</v>
      </c>
      <c r="C17">
        <v>5.49</v>
      </c>
      <c r="D17">
        <f t="shared" si="0"/>
        <v>9.5818575934488698E-2</v>
      </c>
      <c r="E17">
        <f t="shared" si="7"/>
        <v>9.7650006612842608E-2</v>
      </c>
      <c r="F17">
        <v>6.85</v>
      </c>
      <c r="G17">
        <f t="shared" si="2"/>
        <v>0.11955505376161157</v>
      </c>
      <c r="H17">
        <f t="shared" si="8"/>
        <v>9.7399742881335558E-2</v>
      </c>
    </row>
    <row r="18" spans="1:13" x14ac:dyDescent="0.25">
      <c r="A18" s="1" t="s">
        <v>0</v>
      </c>
      <c r="B18">
        <v>0</v>
      </c>
      <c r="C18">
        <v>1.01</v>
      </c>
      <c r="D18">
        <f t="shared" si="0"/>
        <v>1.7627825445142728E-2</v>
      </c>
      <c r="E18">
        <f t="shared" si="7"/>
        <v>0</v>
      </c>
      <c r="F18">
        <v>1.01</v>
      </c>
      <c r="G18">
        <f t="shared" si="2"/>
        <v>1.7627825445142728E-2</v>
      </c>
      <c r="H18">
        <f t="shared" si="8"/>
        <v>0</v>
      </c>
    </row>
    <row r="20" spans="1:13" x14ac:dyDescent="0.25">
      <c r="A20" t="s">
        <v>13</v>
      </c>
      <c r="C20">
        <v>27</v>
      </c>
      <c r="D20">
        <f t="shared" si="0"/>
        <v>0.47123889803846897</v>
      </c>
      <c r="F20">
        <v>56</v>
      </c>
      <c r="G20">
        <f t="shared" si="2"/>
        <v>0.97738438111682457</v>
      </c>
      <c r="J20" t="s">
        <v>9</v>
      </c>
      <c r="L20">
        <f>1/0.9059</f>
        <v>1.1038745998454575</v>
      </c>
      <c r="M20" t="s">
        <v>11</v>
      </c>
    </row>
    <row r="21" spans="1:13" x14ac:dyDescent="0.25">
      <c r="J21" t="s">
        <v>10</v>
      </c>
      <c r="L21">
        <f>1/1.1258</f>
        <v>0.88825723929650036</v>
      </c>
      <c r="M21" t="s">
        <v>11</v>
      </c>
    </row>
    <row r="23" spans="1:13" x14ac:dyDescent="0.25">
      <c r="J23" t="s">
        <v>12</v>
      </c>
      <c r="L23">
        <f>AVERAGE(L20,L21)</f>
        <v>0.9960659195709789</v>
      </c>
      <c r="M23" t="s">
        <v>11</v>
      </c>
    </row>
  </sheetData>
  <mergeCells count="6">
    <mergeCell ref="F1:H1"/>
    <mergeCell ref="A3:A5"/>
    <mergeCell ref="A7:A9"/>
    <mergeCell ref="A11:A13"/>
    <mergeCell ref="A15:A17"/>
    <mergeCell ref="C1:E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A47AA-D9B0-4A8D-A01C-E20429437D7C}">
  <dimension ref="A1:M26"/>
  <sheetViews>
    <sheetView zoomScaleNormal="100" workbookViewId="0">
      <selection activeCell="F24" sqref="F24"/>
    </sheetView>
  </sheetViews>
  <sheetFormatPr defaultRowHeight="15" x14ac:dyDescent="0.25"/>
  <cols>
    <col min="1" max="8" width="15.85546875" customWidth="1"/>
  </cols>
  <sheetData>
    <row r="1" spans="1:8" x14ac:dyDescent="0.25">
      <c r="C1" s="2" t="s">
        <v>5</v>
      </c>
      <c r="D1" s="2"/>
      <c r="E1" s="2"/>
      <c r="F1" s="2" t="s">
        <v>6</v>
      </c>
      <c r="G1" s="2"/>
      <c r="H1" s="2"/>
    </row>
    <row r="2" spans="1:8" x14ac:dyDescent="0.25">
      <c r="A2" t="s">
        <v>1</v>
      </c>
      <c r="B2" t="s">
        <v>2</v>
      </c>
      <c r="C2" t="s">
        <v>3</v>
      </c>
      <c r="D2" t="s">
        <v>8</v>
      </c>
      <c r="E2" t="s">
        <v>7</v>
      </c>
      <c r="F2" t="s">
        <v>3</v>
      </c>
      <c r="G2" t="s">
        <v>8</v>
      </c>
      <c r="H2" t="s">
        <v>4</v>
      </c>
    </row>
    <row r="3" spans="1:8" x14ac:dyDescent="0.25">
      <c r="A3" s="3">
        <v>50</v>
      </c>
      <c r="B3">
        <v>50</v>
      </c>
      <c r="C3">
        <v>0.22</v>
      </c>
      <c r="D3">
        <f t="shared" ref="D3:D16" si="0">RADIANS(C3)</f>
        <v>3.8397243543875251E-3</v>
      </c>
      <c r="E3">
        <f>(A$3*9.81*COS(D3)*B3)/(1000*1000)</f>
        <v>2.4524819208260391E-2</v>
      </c>
      <c r="F3">
        <v>0.31</v>
      </c>
      <c r="G3">
        <f>RADIANS(F3)</f>
        <v>5.4105206811824215E-3</v>
      </c>
      <c r="H3">
        <f>(A$3*9.81*COS(G3)*B3)/(1000*1000)</f>
        <v>2.4524641031712015E-2</v>
      </c>
    </row>
    <row r="4" spans="1:8" x14ac:dyDescent="0.25">
      <c r="A4" s="3"/>
      <c r="B4">
        <v>75</v>
      </c>
      <c r="C4">
        <v>0.4</v>
      </c>
      <c r="D4">
        <f t="shared" si="0"/>
        <v>6.9813170079773184E-3</v>
      </c>
      <c r="E4">
        <f t="shared" ref="E4:E6" si="1">(A$3*9.81*COS(D4)*B4)/(1000*1000)</f>
        <v>3.678660351457471E-2</v>
      </c>
      <c r="F4">
        <v>0.48</v>
      </c>
      <c r="G4">
        <f t="shared" ref="G4:G14" si="2">RADIANS(F4)</f>
        <v>8.377580409572781E-3</v>
      </c>
      <c r="H4">
        <f t="shared" ref="H4:H6" si="3">(A$3*9.81*COS(G4)*B4)/(1000*1000)</f>
        <v>3.6786209063294606E-2</v>
      </c>
    </row>
    <row r="5" spans="1:8" x14ac:dyDescent="0.25">
      <c r="A5" s="3"/>
      <c r="B5">
        <v>100</v>
      </c>
      <c r="C5">
        <v>0.62</v>
      </c>
      <c r="D5">
        <f t="shared" si="0"/>
        <v>1.0821041362364843E-2</v>
      </c>
      <c r="E5">
        <f t="shared" si="1"/>
        <v>4.9047128274712734E-2</v>
      </c>
      <c r="F5">
        <v>0.7</v>
      </c>
      <c r="G5">
        <f t="shared" si="2"/>
        <v>1.2217304763960306E-2</v>
      </c>
      <c r="H5">
        <f t="shared" si="3"/>
        <v>4.9046339381845175E-2</v>
      </c>
    </row>
    <row r="6" spans="1:8" x14ac:dyDescent="0.25">
      <c r="A6" s="1" t="s">
        <v>0</v>
      </c>
      <c r="B6">
        <v>0</v>
      </c>
      <c r="C6">
        <v>0.18</v>
      </c>
      <c r="D6">
        <f t="shared" si="0"/>
        <v>3.1415926535897929E-3</v>
      </c>
      <c r="E6">
        <f t="shared" si="1"/>
        <v>0</v>
      </c>
      <c r="F6">
        <v>0.26</v>
      </c>
      <c r="G6">
        <f t="shared" si="2"/>
        <v>4.5378560551852572E-3</v>
      </c>
      <c r="H6">
        <f t="shared" si="3"/>
        <v>0</v>
      </c>
    </row>
    <row r="7" spans="1:8" x14ac:dyDescent="0.25">
      <c r="A7" s="3">
        <v>100</v>
      </c>
      <c r="B7">
        <v>50</v>
      </c>
      <c r="C7">
        <v>0.62</v>
      </c>
      <c r="D7">
        <f t="shared" si="0"/>
        <v>1.0821041362364843E-2</v>
      </c>
      <c r="E7">
        <f>(A$7*9.81*COS(D7)*B7)/(1000*1000)</f>
        <v>4.9047128274712734E-2</v>
      </c>
      <c r="F7">
        <v>0.7</v>
      </c>
      <c r="G7">
        <f t="shared" si="2"/>
        <v>1.2217304763960306E-2</v>
      </c>
      <c r="H7">
        <f>(A$7*9.81*COS(G7)*B7)/(1000*1000)</f>
        <v>4.9046339381845175E-2</v>
      </c>
    </row>
    <row r="8" spans="1:8" x14ac:dyDescent="0.25">
      <c r="A8" s="3"/>
      <c r="B8">
        <v>75</v>
      </c>
      <c r="C8">
        <v>0.97</v>
      </c>
      <c r="D8">
        <f t="shared" si="0"/>
        <v>1.6929693744344994E-2</v>
      </c>
      <c r="E8">
        <f t="shared" ref="E8:E10" si="4">(A$7*9.81*COS(D8)*B8)/(1000*1000)</f>
        <v>7.356445641979964E-2</v>
      </c>
      <c r="F8">
        <v>1.19</v>
      </c>
      <c r="G8">
        <f t="shared" si="2"/>
        <v>2.076941809873252E-2</v>
      </c>
      <c r="H8">
        <f t="shared" ref="H8:H9" si="5">(A$7*9.81*COS(G8)*B8)/(1000*1000)</f>
        <v>7.3559131593352978E-2</v>
      </c>
    </row>
    <row r="9" spans="1:8" x14ac:dyDescent="0.25">
      <c r="A9" s="3"/>
      <c r="B9">
        <v>100</v>
      </c>
      <c r="C9">
        <v>1.45</v>
      </c>
      <c r="D9">
        <f t="shared" si="0"/>
        <v>2.5307274153917779E-2</v>
      </c>
      <c r="E9">
        <f t="shared" si="4"/>
        <v>9.8068587205565744E-2</v>
      </c>
      <c r="F9">
        <v>1.71</v>
      </c>
      <c r="G9">
        <f t="shared" si="2"/>
        <v>2.9845130209103034E-2</v>
      </c>
      <c r="H9">
        <f t="shared" si="5"/>
        <v>9.8056312848286462E-2</v>
      </c>
    </row>
    <row r="10" spans="1:8" x14ac:dyDescent="0.25">
      <c r="A10" s="1" t="s">
        <v>0</v>
      </c>
      <c r="B10">
        <v>0</v>
      </c>
      <c r="C10">
        <v>0.18</v>
      </c>
      <c r="D10">
        <f t="shared" si="0"/>
        <v>3.1415926535897929E-3</v>
      </c>
      <c r="E10">
        <f t="shared" si="4"/>
        <v>0</v>
      </c>
      <c r="F10">
        <v>0.44</v>
      </c>
      <c r="G10">
        <f t="shared" si="2"/>
        <v>7.6794487087750501E-3</v>
      </c>
      <c r="H10">
        <f>(A$7*9.81*COS(G10)*B10)/(1000*1000)</f>
        <v>0</v>
      </c>
    </row>
    <row r="11" spans="1:8" x14ac:dyDescent="0.25">
      <c r="A11" s="3">
        <v>200</v>
      </c>
      <c r="B11">
        <v>50</v>
      </c>
      <c r="C11">
        <v>1.49</v>
      </c>
      <c r="D11">
        <f t="shared" si="0"/>
        <v>2.6005405854715509E-2</v>
      </c>
      <c r="E11">
        <f>(A$11*9.81*COS(D11)*B11)/(1000*1000)</f>
        <v>9.8066830279794764E-2</v>
      </c>
      <c r="F11">
        <v>1.41</v>
      </c>
      <c r="G11">
        <f t="shared" si="2"/>
        <v>2.4609142453120045E-2</v>
      </c>
      <c r="H11">
        <f>(A$11*9.81*COS(G11)*B11)/(1000*1000)</f>
        <v>9.807029633389866E-2</v>
      </c>
    </row>
    <row r="12" spans="1:8" x14ac:dyDescent="0.25">
      <c r="A12" s="3"/>
      <c r="B12">
        <v>75</v>
      </c>
      <c r="C12">
        <v>2.37</v>
      </c>
      <c r="D12">
        <f t="shared" si="0"/>
        <v>4.1364303272265611E-2</v>
      </c>
      <c r="E12">
        <f t="shared" ref="E12:E14" si="6">(A$11*9.81*COS(D12)*B12)/(1000*1000)</f>
        <v>0.14702413071252554</v>
      </c>
      <c r="F12">
        <v>2.59</v>
      </c>
      <c r="G12">
        <f t="shared" si="2"/>
        <v>4.5204027626653133E-2</v>
      </c>
      <c r="H12">
        <f t="shared" ref="H12:H14" si="7">(A$11*9.81*COS(G12)*B12)/(1000*1000)</f>
        <v>0.14699968214162956</v>
      </c>
    </row>
    <row r="13" spans="1:8" x14ac:dyDescent="0.25">
      <c r="A13" s="3"/>
      <c r="B13">
        <v>100</v>
      </c>
      <c r="C13">
        <v>3.56</v>
      </c>
      <c r="D13">
        <f t="shared" si="0"/>
        <v>6.2133721370998131E-2</v>
      </c>
      <c r="E13">
        <f t="shared" si="6"/>
        <v>0.1958213970319678</v>
      </c>
      <c r="F13">
        <v>3.52</v>
      </c>
      <c r="G13">
        <f t="shared" si="2"/>
        <v>6.1435589670200401E-2</v>
      </c>
      <c r="H13">
        <f t="shared" si="7"/>
        <v>0.19582985450533863</v>
      </c>
    </row>
    <row r="14" spans="1:8" x14ac:dyDescent="0.25">
      <c r="A14" s="1" t="s">
        <v>0</v>
      </c>
      <c r="B14">
        <v>0</v>
      </c>
      <c r="C14">
        <v>0.7</v>
      </c>
      <c r="D14">
        <f t="shared" si="0"/>
        <v>1.2217304763960306E-2</v>
      </c>
      <c r="E14">
        <f t="shared" si="6"/>
        <v>0</v>
      </c>
      <c r="F14">
        <v>0.66</v>
      </c>
      <c r="G14">
        <f t="shared" si="2"/>
        <v>1.1519173063162575E-2</v>
      </c>
      <c r="H14">
        <f t="shared" si="7"/>
        <v>0</v>
      </c>
    </row>
    <row r="16" spans="1:8" x14ac:dyDescent="0.25">
      <c r="A16" t="s">
        <v>13</v>
      </c>
      <c r="C16">
        <v>60</v>
      </c>
      <c r="D16">
        <f t="shared" si="0"/>
        <v>1.0471975511965976</v>
      </c>
      <c r="F16">
        <v>56</v>
      </c>
      <c r="G16">
        <f t="shared" ref="G16" si="8">RADIANS(F16)</f>
        <v>0.97738438111682457</v>
      </c>
    </row>
    <row r="18" spans="1:13" x14ac:dyDescent="0.25">
      <c r="A18" t="s">
        <v>14</v>
      </c>
    </row>
    <row r="19" spans="1:13" x14ac:dyDescent="0.25">
      <c r="A19" s="4" t="s">
        <v>16</v>
      </c>
      <c r="B19" s="4"/>
      <c r="C19" s="4"/>
      <c r="D19" s="4"/>
    </row>
    <row r="20" spans="1:13" x14ac:dyDescent="0.25">
      <c r="A20" s="4"/>
      <c r="B20" s="4"/>
      <c r="C20" s="4"/>
      <c r="D20" s="4"/>
      <c r="J20" t="s">
        <v>9</v>
      </c>
      <c r="L20">
        <f>1/0.2757</f>
        <v>3.6271309394269133</v>
      </c>
      <c r="M20" t="s">
        <v>11</v>
      </c>
    </row>
    <row r="21" spans="1:13" x14ac:dyDescent="0.25">
      <c r="A21" s="4"/>
      <c r="B21" s="4"/>
      <c r="C21" s="4"/>
      <c r="D21" s="4"/>
      <c r="J21" t="s">
        <v>10</v>
      </c>
      <c r="L21">
        <f>1/0.2784</f>
        <v>3.5919540229885061</v>
      </c>
      <c r="M21" t="s">
        <v>11</v>
      </c>
    </row>
    <row r="22" spans="1:13" x14ac:dyDescent="0.25">
      <c r="A22" s="4"/>
      <c r="B22" s="4"/>
      <c r="C22" s="4"/>
      <c r="D22" s="4"/>
    </row>
    <row r="23" spans="1:13" x14ac:dyDescent="0.25">
      <c r="A23" s="4"/>
      <c r="B23" s="4"/>
      <c r="C23" s="4"/>
      <c r="D23" s="4"/>
      <c r="J23" t="s">
        <v>12</v>
      </c>
      <c r="L23">
        <f>AVERAGE(L20,L21)</f>
        <v>3.6095424812077095</v>
      </c>
      <c r="M23" t="s">
        <v>11</v>
      </c>
    </row>
    <row r="24" spans="1:13" x14ac:dyDescent="0.25">
      <c r="A24" s="4"/>
      <c r="B24" s="4"/>
      <c r="C24" s="4"/>
      <c r="D24" s="4"/>
    </row>
    <row r="25" spans="1:13" x14ac:dyDescent="0.25">
      <c r="A25" s="4"/>
      <c r="B25" s="4"/>
      <c r="C25" s="4"/>
      <c r="D25" s="4"/>
      <c r="L25">
        <f>L23*4</f>
        <v>14.438169924830838</v>
      </c>
    </row>
    <row r="26" spans="1:13" x14ac:dyDescent="0.25">
      <c r="A26" s="4"/>
      <c r="B26" s="4"/>
      <c r="C26" s="4"/>
      <c r="D26" s="4"/>
    </row>
  </sheetData>
  <mergeCells count="6">
    <mergeCell ref="A19:D26"/>
    <mergeCell ref="C1:E1"/>
    <mergeCell ref="F1:H1"/>
    <mergeCell ref="A3:A5"/>
    <mergeCell ref="A7:A9"/>
    <mergeCell ref="A11:A1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929C0-B96D-4F9B-8D10-24FEEFAD81E6}">
  <dimension ref="A1:M26"/>
  <sheetViews>
    <sheetView zoomScaleNormal="100" workbookViewId="0">
      <selection activeCell="F23" sqref="F23"/>
    </sheetView>
  </sheetViews>
  <sheetFormatPr defaultRowHeight="15" x14ac:dyDescent="0.25"/>
  <cols>
    <col min="1" max="8" width="15.85546875" customWidth="1"/>
  </cols>
  <sheetData>
    <row r="1" spans="1:8" x14ac:dyDescent="0.25">
      <c r="C1" s="2" t="s">
        <v>5</v>
      </c>
      <c r="D1" s="2"/>
      <c r="E1" s="2"/>
      <c r="F1" s="2" t="s">
        <v>6</v>
      </c>
      <c r="G1" s="2"/>
      <c r="H1" s="2"/>
    </row>
    <row r="2" spans="1:8" x14ac:dyDescent="0.25">
      <c r="A2" t="s">
        <v>1</v>
      </c>
      <c r="B2" t="s">
        <v>2</v>
      </c>
      <c r="C2" t="s">
        <v>3</v>
      </c>
      <c r="D2" t="s">
        <v>8</v>
      </c>
      <c r="E2" t="s">
        <v>7</v>
      </c>
      <c r="F2" t="s">
        <v>3</v>
      </c>
      <c r="G2" t="s">
        <v>8</v>
      </c>
      <c r="H2" t="s">
        <v>4</v>
      </c>
    </row>
    <row r="3" spans="1:8" x14ac:dyDescent="0.25">
      <c r="A3" s="3">
        <v>50</v>
      </c>
      <c r="B3">
        <v>50</v>
      </c>
      <c r="C3">
        <v>0.56999999999999995</v>
      </c>
      <c r="D3">
        <f t="shared" ref="D3:D16" si="0">RADIANS(C3)</f>
        <v>9.948376736367677E-3</v>
      </c>
      <c r="E3">
        <f>(A$3*9.81*COS(D3)*B3)/(1000*1000)</f>
        <v>2.4523786387935651E-2</v>
      </c>
      <c r="F3">
        <v>0.7</v>
      </c>
      <c r="G3">
        <f>RADIANS(F3)</f>
        <v>1.2217304763960306E-2</v>
      </c>
      <c r="H3">
        <f>(A$3*9.81*COS(G3)*B3)/(1000*1000)</f>
        <v>2.4523169690922587E-2</v>
      </c>
    </row>
    <row r="4" spans="1:8" x14ac:dyDescent="0.25">
      <c r="A4" s="3"/>
      <c r="B4">
        <v>75</v>
      </c>
      <c r="C4">
        <v>1.05</v>
      </c>
      <c r="D4">
        <f t="shared" si="0"/>
        <v>1.8325957145940461E-2</v>
      </c>
      <c r="E4">
        <f t="shared" ref="E4:E6" si="1">(A$3*9.81*COS(D4)*B4)/(1000*1000)</f>
        <v>3.6781322802909036E-2</v>
      </c>
      <c r="F4">
        <v>1.23</v>
      </c>
      <c r="G4">
        <f t="shared" ref="G4:G14" si="2">RADIANS(F4)</f>
        <v>2.1467549799530253E-2</v>
      </c>
      <c r="H4">
        <f t="shared" ref="H4:H6" si="3">(A$3*9.81*COS(G4)*B4)/(1000*1000)</f>
        <v>3.6779023461117152E-2</v>
      </c>
    </row>
    <row r="5" spans="1:8" x14ac:dyDescent="0.25">
      <c r="A5" s="3"/>
      <c r="B5">
        <v>100</v>
      </c>
      <c r="C5">
        <v>1.58</v>
      </c>
      <c r="D5">
        <f t="shared" si="0"/>
        <v>2.7576202181510408E-2</v>
      </c>
      <c r="E5">
        <f t="shared" si="1"/>
        <v>4.9031351220950155E-2</v>
      </c>
      <c r="F5">
        <v>1.63</v>
      </c>
      <c r="G5">
        <f t="shared" si="2"/>
        <v>2.8448866807507571E-2</v>
      </c>
      <c r="H5">
        <f t="shared" si="3"/>
        <v>4.9030152323672402E-2</v>
      </c>
    </row>
    <row r="6" spans="1:8" x14ac:dyDescent="0.25">
      <c r="A6" s="1" t="s">
        <v>0</v>
      </c>
      <c r="B6">
        <v>0</v>
      </c>
      <c r="C6">
        <v>0.4</v>
      </c>
      <c r="D6">
        <f t="shared" si="0"/>
        <v>6.9813170079773184E-3</v>
      </c>
      <c r="E6">
        <f t="shared" si="1"/>
        <v>0</v>
      </c>
      <c r="F6">
        <v>0.31</v>
      </c>
      <c r="G6">
        <f t="shared" si="2"/>
        <v>5.4105206811824215E-3</v>
      </c>
      <c r="H6">
        <f t="shared" si="3"/>
        <v>0</v>
      </c>
    </row>
    <row r="7" spans="1:8" x14ac:dyDescent="0.25">
      <c r="A7" s="3">
        <v>100</v>
      </c>
      <c r="B7">
        <v>50</v>
      </c>
      <c r="C7">
        <v>1.63</v>
      </c>
      <c r="D7">
        <f t="shared" si="0"/>
        <v>2.8448866807507571E-2</v>
      </c>
      <c r="E7">
        <f>(A$7*9.81*COS(D7)*B7)/(1000*1000)</f>
        <v>4.9030152323672402E-2</v>
      </c>
      <c r="F7">
        <v>1.58</v>
      </c>
      <c r="G7">
        <f t="shared" si="2"/>
        <v>2.7576202181510408E-2</v>
      </c>
      <c r="H7">
        <f>(A$7*9.81*COS(G7)*B7)/(1000*1000)</f>
        <v>4.9031351220950155E-2</v>
      </c>
    </row>
    <row r="8" spans="1:8" x14ac:dyDescent="0.25">
      <c r="A8" s="3"/>
      <c r="B8">
        <v>75</v>
      </c>
      <c r="C8">
        <v>2.64</v>
      </c>
      <c r="D8">
        <f t="shared" si="0"/>
        <v>4.6076692252650299E-2</v>
      </c>
      <c r="E8">
        <f t="shared" ref="E8:E10" si="4">(A$7*9.81*COS(D8)*B8)/(1000*1000)</f>
        <v>7.3496911689523339E-2</v>
      </c>
      <c r="F8">
        <v>2.5099999999999998</v>
      </c>
      <c r="G8">
        <f t="shared" si="2"/>
        <v>4.3807764225057666E-2</v>
      </c>
      <c r="H8">
        <f t="shared" ref="H8:H9" si="5">(A$7*9.81*COS(G8)*B8)/(1000*1000)</f>
        <v>7.3504411655450311E-2</v>
      </c>
    </row>
    <row r="9" spans="1:8" x14ac:dyDescent="0.25">
      <c r="A9" s="3"/>
      <c r="B9">
        <v>100</v>
      </c>
      <c r="C9">
        <v>3.56</v>
      </c>
      <c r="D9">
        <f t="shared" si="0"/>
        <v>6.2133721370998131E-2</v>
      </c>
      <c r="E9">
        <f t="shared" si="4"/>
        <v>9.7910698515983899E-2</v>
      </c>
      <c r="F9">
        <v>3.69</v>
      </c>
      <c r="G9">
        <f t="shared" si="2"/>
        <v>6.4402649398590764E-2</v>
      </c>
      <c r="H9">
        <f t="shared" si="5"/>
        <v>9.7896625562990211E-2</v>
      </c>
    </row>
    <row r="10" spans="1:8" x14ac:dyDescent="0.25">
      <c r="A10" s="1" t="s">
        <v>0</v>
      </c>
      <c r="B10">
        <v>0</v>
      </c>
      <c r="C10">
        <v>0.88</v>
      </c>
      <c r="D10">
        <f t="shared" si="0"/>
        <v>1.53588974175501E-2</v>
      </c>
      <c r="E10">
        <f t="shared" si="4"/>
        <v>0</v>
      </c>
      <c r="F10">
        <v>0.53</v>
      </c>
      <c r="G10">
        <f t="shared" si="2"/>
        <v>9.250245035569947E-3</v>
      </c>
      <c r="H10">
        <f>(A$7*9.81*COS(G10)*B10)/(1000*1000)</f>
        <v>0</v>
      </c>
    </row>
    <row r="11" spans="1:8" x14ac:dyDescent="0.25">
      <c r="A11" s="3">
        <v>200</v>
      </c>
      <c r="B11">
        <v>50</v>
      </c>
      <c r="C11">
        <v>3.69</v>
      </c>
      <c r="D11">
        <f t="shared" si="0"/>
        <v>6.4402649398590764E-2</v>
      </c>
      <c r="E11">
        <f>(A$11*9.81*COS(D11)*B11)/(1000*1000)</f>
        <v>9.7896625562990211E-2</v>
      </c>
      <c r="F11">
        <v>3.65</v>
      </c>
      <c r="G11">
        <f t="shared" si="2"/>
        <v>6.3704517697793034E-2</v>
      </c>
      <c r="H11">
        <f>(A$11*9.81*COS(G11)*B11)/(1000*1000)</f>
        <v>9.7901009383595805E-2</v>
      </c>
    </row>
    <row r="12" spans="1:8" x14ac:dyDescent="0.25">
      <c r="A12" s="3"/>
      <c r="B12">
        <v>75</v>
      </c>
      <c r="C12">
        <v>5.67</v>
      </c>
      <c r="D12">
        <f t="shared" si="0"/>
        <v>9.896016858807849E-2</v>
      </c>
      <c r="E12">
        <f t="shared" ref="E12:E14" si="6">(A$11*9.81*COS(D12)*B12)/(1000*1000)</f>
        <v>0.14643005939253601</v>
      </c>
      <c r="F12">
        <v>5.49</v>
      </c>
      <c r="G12">
        <f t="shared" si="2"/>
        <v>9.5818575934488698E-2</v>
      </c>
      <c r="H12">
        <f t="shared" ref="H12:H14" si="7">(A$11*9.81*COS(G12)*B12)/(1000*1000)</f>
        <v>0.1464750099192639</v>
      </c>
    </row>
    <row r="13" spans="1:8" x14ac:dyDescent="0.25">
      <c r="A13" s="3"/>
      <c r="B13">
        <v>100</v>
      </c>
      <c r="C13">
        <v>7.91</v>
      </c>
      <c r="D13">
        <f t="shared" si="0"/>
        <v>0.13805554383275148</v>
      </c>
      <c r="E13">
        <f t="shared" si="6"/>
        <v>0.19433324716438419</v>
      </c>
      <c r="F13">
        <v>7.91</v>
      </c>
      <c r="G13">
        <f t="shared" si="2"/>
        <v>0.13805554383275148</v>
      </c>
      <c r="H13">
        <f t="shared" si="7"/>
        <v>0.19433324716438419</v>
      </c>
    </row>
    <row r="14" spans="1:8" x14ac:dyDescent="0.25">
      <c r="A14" s="1" t="s">
        <v>0</v>
      </c>
      <c r="B14">
        <v>0</v>
      </c>
      <c r="C14">
        <v>1.76</v>
      </c>
      <c r="D14">
        <f t="shared" si="0"/>
        <v>3.07177948351002E-2</v>
      </c>
      <c r="E14">
        <f t="shared" si="6"/>
        <v>0</v>
      </c>
      <c r="F14">
        <v>1.23</v>
      </c>
      <c r="G14">
        <f t="shared" si="2"/>
        <v>2.1467549799530253E-2</v>
      </c>
      <c r="H14">
        <f t="shared" si="7"/>
        <v>0</v>
      </c>
    </row>
    <row r="16" spans="1:8" x14ac:dyDescent="0.25">
      <c r="A16" t="s">
        <v>13</v>
      </c>
      <c r="C16">
        <v>60</v>
      </c>
      <c r="D16">
        <f t="shared" si="0"/>
        <v>1.0471975511965976</v>
      </c>
      <c r="F16">
        <v>56</v>
      </c>
      <c r="G16">
        <f t="shared" ref="G16" si="8">RADIANS(F16)</f>
        <v>0.97738438111682457</v>
      </c>
    </row>
    <row r="18" spans="1:13" x14ac:dyDescent="0.25">
      <c r="A18" t="s">
        <v>14</v>
      </c>
    </row>
    <row r="19" spans="1:13" x14ac:dyDescent="0.25">
      <c r="A19" s="4" t="s">
        <v>17</v>
      </c>
      <c r="B19" s="4"/>
      <c r="C19" s="4"/>
      <c r="D19" s="4"/>
    </row>
    <row r="20" spans="1:13" x14ac:dyDescent="0.25">
      <c r="A20" s="4"/>
      <c r="B20" s="4"/>
      <c r="C20" s="4"/>
      <c r="D20" s="4"/>
      <c r="J20" t="s">
        <v>9</v>
      </c>
      <c r="L20">
        <f>1/0.6234</f>
        <v>1.6041065126724416</v>
      </c>
      <c r="M20" t="s">
        <v>11</v>
      </c>
    </row>
    <row r="21" spans="1:13" x14ac:dyDescent="0.25">
      <c r="A21" s="4"/>
      <c r="B21" s="4"/>
      <c r="C21" s="4"/>
      <c r="D21" s="4"/>
      <c r="J21" t="s">
        <v>10</v>
      </c>
      <c r="L21">
        <f>1/0.6399</f>
        <v>1.5627441787779339</v>
      </c>
      <c r="M21" t="s">
        <v>11</v>
      </c>
    </row>
    <row r="22" spans="1:13" x14ac:dyDescent="0.25">
      <c r="A22" s="4"/>
      <c r="B22" s="4"/>
      <c r="C22" s="4"/>
      <c r="D22" s="4"/>
    </row>
    <row r="23" spans="1:13" x14ac:dyDescent="0.25">
      <c r="A23" s="4"/>
      <c r="B23" s="4"/>
      <c r="C23" s="4"/>
      <c r="D23" s="4"/>
      <c r="J23" t="s">
        <v>12</v>
      </c>
      <c r="L23">
        <f>AVERAGE(L20,L21)</f>
        <v>1.5834253457251877</v>
      </c>
      <c r="M23" t="s">
        <v>11</v>
      </c>
    </row>
    <row r="24" spans="1:13" x14ac:dyDescent="0.25">
      <c r="A24" s="4"/>
      <c r="B24" s="4"/>
      <c r="C24" s="4"/>
      <c r="D24" s="4"/>
    </row>
    <row r="25" spans="1:13" x14ac:dyDescent="0.25">
      <c r="A25" s="4"/>
      <c r="B25" s="4"/>
      <c r="C25" s="4"/>
      <c r="D25" s="4"/>
    </row>
    <row r="26" spans="1:13" x14ac:dyDescent="0.25">
      <c r="A26" s="4"/>
      <c r="B26" s="4"/>
      <c r="C26" s="4"/>
      <c r="D26" s="4"/>
    </row>
  </sheetData>
  <mergeCells count="6">
    <mergeCell ref="A19:D26"/>
    <mergeCell ref="C1:E1"/>
    <mergeCell ref="F1:H1"/>
    <mergeCell ref="A3:A5"/>
    <mergeCell ref="A7:A9"/>
    <mergeCell ref="A11:A1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22B8A3-95C2-4791-94DF-9E76D33A34B1}">
  <dimension ref="A1:M30"/>
  <sheetViews>
    <sheetView tabSelected="1" zoomScaleNormal="100" workbookViewId="0">
      <selection activeCell="G33" sqref="G33"/>
    </sheetView>
  </sheetViews>
  <sheetFormatPr defaultRowHeight="15" x14ac:dyDescent="0.25"/>
  <cols>
    <col min="1" max="8" width="15.85546875" customWidth="1"/>
  </cols>
  <sheetData>
    <row r="1" spans="1:8" x14ac:dyDescent="0.25">
      <c r="C1" s="2" t="s">
        <v>5</v>
      </c>
      <c r="D1" s="2"/>
      <c r="E1" s="2"/>
      <c r="F1" s="2" t="s">
        <v>6</v>
      </c>
      <c r="G1" s="2"/>
      <c r="H1" s="2"/>
    </row>
    <row r="2" spans="1:8" x14ac:dyDescent="0.25">
      <c r="A2" t="s">
        <v>1</v>
      </c>
      <c r="B2" t="s">
        <v>2</v>
      </c>
      <c r="C2" t="s">
        <v>3</v>
      </c>
      <c r="D2" t="s">
        <v>8</v>
      </c>
      <c r="E2" t="s">
        <v>7</v>
      </c>
      <c r="F2" t="s">
        <v>3</v>
      </c>
      <c r="G2" t="s">
        <v>8</v>
      </c>
      <c r="H2" t="s">
        <v>7</v>
      </c>
    </row>
    <row r="3" spans="1:8" x14ac:dyDescent="0.25">
      <c r="A3" s="3">
        <v>50</v>
      </c>
      <c r="B3">
        <v>50</v>
      </c>
      <c r="C3">
        <v>0.79</v>
      </c>
      <c r="D3">
        <f t="shared" ref="D3:D20" si="0">RADIANS(C3)</f>
        <v>1.3788101090755204E-2</v>
      </c>
      <c r="E3">
        <f>(A$3*9.81*COS(D3)*B3)/(1000*1000)</f>
        <v>2.4522668791823018E-2</v>
      </c>
      <c r="F3">
        <v>0.62</v>
      </c>
      <c r="G3">
        <f>RADIANS(F3)</f>
        <v>1.0821041362364843E-2</v>
      </c>
      <c r="H3">
        <f>(A$3*9.81*COS(G3)*B3)/(1000*1000)</f>
        <v>2.4523564137356367E-2</v>
      </c>
    </row>
    <row r="4" spans="1:8" x14ac:dyDescent="0.25">
      <c r="A4" s="3"/>
      <c r="B4">
        <v>75</v>
      </c>
      <c r="C4">
        <v>1.36</v>
      </c>
      <c r="D4">
        <f t="shared" si="0"/>
        <v>2.3736477827122883E-2</v>
      </c>
      <c r="E4">
        <f t="shared" ref="E4:E6" si="1">(A$3*9.81*COS(D4)*B4)/(1000*1000)</f>
        <v>3.6777137072962776E-2</v>
      </c>
      <c r="F4">
        <v>1.19</v>
      </c>
      <c r="G4">
        <f t="shared" ref="G4:G14" si="2">RADIANS(F4)</f>
        <v>2.076941809873252E-2</v>
      </c>
      <c r="H4">
        <f t="shared" ref="H4:H6" si="3">(A$3*9.81*COS(G4)*B4)/(1000*1000)</f>
        <v>3.6779565796676489E-2</v>
      </c>
    </row>
    <row r="5" spans="1:8" x14ac:dyDescent="0.25">
      <c r="A5" s="3"/>
      <c r="B5">
        <v>100</v>
      </c>
      <c r="C5">
        <v>1.76</v>
      </c>
      <c r="D5">
        <f t="shared" si="0"/>
        <v>3.07177948351002E-2</v>
      </c>
      <c r="E5">
        <f t="shared" si="1"/>
        <v>4.9026860448491472E-2</v>
      </c>
      <c r="F5">
        <v>1.41</v>
      </c>
      <c r="G5">
        <f t="shared" si="2"/>
        <v>2.4609142453120045E-2</v>
      </c>
      <c r="H5">
        <f t="shared" si="3"/>
        <v>4.903514816694933E-2</v>
      </c>
    </row>
    <row r="6" spans="1:8" x14ac:dyDescent="0.25">
      <c r="A6" s="1" t="s">
        <v>0</v>
      </c>
      <c r="B6">
        <v>0</v>
      </c>
      <c r="C6">
        <v>0.44</v>
      </c>
      <c r="D6">
        <f t="shared" si="0"/>
        <v>7.6794487087750501E-3</v>
      </c>
      <c r="E6">
        <f t="shared" si="1"/>
        <v>0</v>
      </c>
      <c r="F6">
        <v>0.26</v>
      </c>
      <c r="G6">
        <f t="shared" si="2"/>
        <v>4.5378560551852572E-3</v>
      </c>
      <c r="H6">
        <f t="shared" si="3"/>
        <v>0</v>
      </c>
    </row>
    <row r="7" spans="1:8" x14ac:dyDescent="0.25">
      <c r="A7" s="3">
        <v>100</v>
      </c>
      <c r="B7">
        <v>50</v>
      </c>
      <c r="C7">
        <v>1.71</v>
      </c>
      <c r="D7">
        <f t="shared" si="0"/>
        <v>2.9845130209103034E-2</v>
      </c>
      <c r="E7">
        <f>(A$7*9.81*COS(D7)*B7)/(1000*1000)</f>
        <v>4.9028156424143231E-2</v>
      </c>
      <c r="F7">
        <v>1.41</v>
      </c>
      <c r="G7">
        <f t="shared" si="2"/>
        <v>2.4609142453120045E-2</v>
      </c>
      <c r="H7">
        <f>(A$7*9.81*COS(G7)*B7)/(1000*1000)</f>
        <v>4.903514816694933E-2</v>
      </c>
    </row>
    <row r="8" spans="1:8" x14ac:dyDescent="0.25">
      <c r="A8" s="3"/>
      <c r="B8">
        <v>75</v>
      </c>
      <c r="C8">
        <v>2.68</v>
      </c>
      <c r="D8">
        <f t="shared" si="0"/>
        <v>4.6774823953448036E-2</v>
      </c>
      <c r="E8">
        <f t="shared" ref="E8:E10" si="4">(A$7*9.81*COS(D8)*B8)/(1000*1000)</f>
        <v>7.3494527885192965E-2</v>
      </c>
      <c r="F8">
        <v>2.2000000000000002</v>
      </c>
      <c r="G8">
        <f t="shared" si="2"/>
        <v>3.8397243543875255E-2</v>
      </c>
      <c r="H8">
        <f t="shared" ref="H8:H9" si="5">(A$7*9.81*COS(G8)*B8)/(1000*1000)</f>
        <v>7.3520769074911452E-2</v>
      </c>
    </row>
    <row r="9" spans="1:8" x14ac:dyDescent="0.25">
      <c r="A9" s="3"/>
      <c r="B9">
        <v>100</v>
      </c>
      <c r="C9">
        <v>3.74</v>
      </c>
      <c r="D9">
        <f t="shared" si="0"/>
        <v>6.527531402458793E-2</v>
      </c>
      <c r="E9">
        <f t="shared" si="4"/>
        <v>9.7891078690199168E-2</v>
      </c>
      <c r="F9">
        <v>3.12</v>
      </c>
      <c r="G9">
        <f t="shared" si="2"/>
        <v>5.4454272662223087E-2</v>
      </c>
      <c r="H9">
        <f t="shared" si="5"/>
        <v>9.7954589550933682E-2</v>
      </c>
    </row>
    <row r="10" spans="1:8" x14ac:dyDescent="0.25">
      <c r="A10" s="1" t="s">
        <v>0</v>
      </c>
      <c r="B10">
        <v>0</v>
      </c>
      <c r="C10">
        <v>0.92</v>
      </c>
      <c r="D10">
        <f t="shared" si="0"/>
        <v>1.6057029118347832E-2</v>
      </c>
      <c r="E10">
        <f t="shared" si="4"/>
        <v>0</v>
      </c>
      <c r="F10">
        <v>0.4</v>
      </c>
      <c r="G10">
        <f t="shared" si="2"/>
        <v>6.9813170079773184E-3</v>
      </c>
      <c r="H10">
        <f>(A$7*9.81*COS(G10)*B10)/(1000*1000)</f>
        <v>0</v>
      </c>
    </row>
    <row r="11" spans="1:8" x14ac:dyDescent="0.25">
      <c r="A11" s="3">
        <v>200</v>
      </c>
      <c r="B11">
        <v>50</v>
      </c>
      <c r="C11">
        <v>3.82</v>
      </c>
      <c r="D11">
        <f t="shared" si="0"/>
        <v>6.667157742618339E-2</v>
      </c>
      <c r="E11">
        <f>(A$11*9.81*COS(D11)*B11)/(1000*1000)</f>
        <v>9.7882048635017246E-2</v>
      </c>
      <c r="F11">
        <v>3.03</v>
      </c>
      <c r="G11">
        <f t="shared" si="2"/>
        <v>5.2883476335428184E-2</v>
      </c>
      <c r="H11">
        <f>(A$11*9.81*COS(G11)*B11)/(1000*1000)</f>
        <v>9.7962855692160053E-2</v>
      </c>
    </row>
    <row r="12" spans="1:8" x14ac:dyDescent="0.25">
      <c r="A12" s="3"/>
      <c r="B12">
        <v>75</v>
      </c>
      <c r="C12">
        <v>5.89</v>
      </c>
      <c r="D12">
        <f t="shared" si="0"/>
        <v>0.102799892942466</v>
      </c>
      <c r="E12">
        <f t="shared" ref="E12:E14" si="6">(A$11*9.81*COS(D12)*B12)/(1000*1000)</f>
        <v>0.14637315728080433</v>
      </c>
      <c r="F12">
        <v>5.05</v>
      </c>
      <c r="G12">
        <f t="shared" si="2"/>
        <v>8.813912722571364E-2</v>
      </c>
      <c r="H12">
        <f t="shared" ref="H12:H14" si="7">(A$11*9.81*COS(G12)*B12)/(1000*1000)</f>
        <v>0.14657880211276461</v>
      </c>
    </row>
    <row r="13" spans="1:8" x14ac:dyDescent="0.25">
      <c r="A13" s="3"/>
      <c r="B13">
        <v>100</v>
      </c>
      <c r="C13">
        <v>8.0399999999999991</v>
      </c>
      <c r="D13">
        <f t="shared" si="0"/>
        <v>0.14032447186034408</v>
      </c>
      <c r="E13">
        <f t="shared" si="6"/>
        <v>0.19427148472285499</v>
      </c>
      <c r="F13">
        <v>7.6</v>
      </c>
      <c r="G13">
        <f t="shared" si="2"/>
        <v>0.13264502315156904</v>
      </c>
      <c r="H13">
        <f t="shared" si="7"/>
        <v>0.19447648899735248</v>
      </c>
    </row>
    <row r="14" spans="1:8" x14ac:dyDescent="0.25">
      <c r="A14" s="1" t="s">
        <v>0</v>
      </c>
      <c r="B14">
        <v>0</v>
      </c>
      <c r="C14">
        <v>2.11</v>
      </c>
      <c r="D14">
        <f t="shared" si="0"/>
        <v>3.6826447217080352E-2</v>
      </c>
      <c r="E14">
        <f t="shared" si="6"/>
        <v>0</v>
      </c>
      <c r="F14">
        <v>1.01</v>
      </c>
      <c r="G14">
        <f t="shared" si="2"/>
        <v>1.7627825445142728E-2</v>
      </c>
      <c r="H14">
        <f t="shared" si="7"/>
        <v>0</v>
      </c>
    </row>
    <row r="15" spans="1:8" x14ac:dyDescent="0.25">
      <c r="A15" s="3">
        <v>500</v>
      </c>
      <c r="B15">
        <v>50</v>
      </c>
      <c r="C15">
        <v>9.67</v>
      </c>
      <c r="D15">
        <f t="shared" ref="D15:D18" si="8">RADIANS(C15)</f>
        <v>0.16877333866785166</v>
      </c>
      <c r="E15">
        <f>(A$15*9.81*COS(D15)*B15)/(1000*1000)</f>
        <v>0.24176537881459353</v>
      </c>
      <c r="F15">
        <v>8.66</v>
      </c>
      <c r="G15">
        <f t="shared" ref="G15:G18" si="9">RADIANS(F15)</f>
        <v>0.15114551322270894</v>
      </c>
      <c r="H15">
        <f>(A$15*9.81*COS(G15)*B15)/(1000*1000)</f>
        <v>0.24245396505301486</v>
      </c>
    </row>
    <row r="16" spans="1:8" x14ac:dyDescent="0.25">
      <c r="A16" s="3"/>
      <c r="B16">
        <v>75</v>
      </c>
      <c r="C16">
        <v>14.33</v>
      </c>
      <c r="D16">
        <f t="shared" si="8"/>
        <v>0.25010568181078741</v>
      </c>
      <c r="E16">
        <f>(A$15*9.81*COS(D16)*B16)/(1000*1000)</f>
        <v>0.35642903665040032</v>
      </c>
      <c r="F16">
        <v>13.72</v>
      </c>
      <c r="G16">
        <f t="shared" si="9"/>
        <v>0.23945917337362202</v>
      </c>
      <c r="H16">
        <f>(A$15*9.81*COS(G16)*B16)/(1000*1000)</f>
        <v>0.35737819774312474</v>
      </c>
    </row>
    <row r="17" spans="1:13" x14ac:dyDescent="0.25">
      <c r="A17" s="3"/>
      <c r="B17">
        <v>100</v>
      </c>
      <c r="C17">
        <v>20.88</v>
      </c>
      <c r="D17">
        <f t="shared" si="8"/>
        <v>0.36442474781641598</v>
      </c>
      <c r="E17">
        <f>(A$15*9.81*COS(D17)*B17)/(1000*1000)</f>
        <v>0.45828834627496817</v>
      </c>
      <c r="F17">
        <v>21.11</v>
      </c>
      <c r="G17">
        <f t="shared" si="9"/>
        <v>0.36843900509600297</v>
      </c>
      <c r="H17">
        <f>(A$15*9.81*COS(G17)*B17)/(1000*1000)</f>
        <v>0.45758288311152356</v>
      </c>
    </row>
    <row r="18" spans="1:13" x14ac:dyDescent="0.25">
      <c r="A18" s="1" t="s">
        <v>0</v>
      </c>
      <c r="B18">
        <v>0</v>
      </c>
      <c r="C18">
        <v>7.12</v>
      </c>
      <c r="D18">
        <f t="shared" si="8"/>
        <v>0.12426744274199626</v>
      </c>
      <c r="E18">
        <f>(A$15*9.81*COS(D18)*B18)/(1000*1000)</f>
        <v>0</v>
      </c>
      <c r="F18">
        <v>2.46</v>
      </c>
      <c r="G18">
        <f t="shared" si="9"/>
        <v>4.2935099599060507E-2</v>
      </c>
      <c r="H18">
        <f t="shared" ref="H16:H18" si="10">(A$11*9.81*COS(G18)*B18)/(1000*1000)</f>
        <v>0</v>
      </c>
    </row>
    <row r="20" spans="1:13" x14ac:dyDescent="0.25">
      <c r="A20" t="s">
        <v>13</v>
      </c>
      <c r="C20">
        <v>60</v>
      </c>
      <c r="D20">
        <f t="shared" si="0"/>
        <v>1.0471975511965976</v>
      </c>
      <c r="F20">
        <v>56</v>
      </c>
      <c r="G20">
        <f t="shared" ref="G20" si="11">RADIANS(F20)</f>
        <v>0.97738438111682457</v>
      </c>
      <c r="J20" t="s">
        <v>9</v>
      </c>
      <c r="L20">
        <f>1/0.6842</f>
        <v>1.4615609470914936</v>
      </c>
      <c r="M20" t="s">
        <v>11</v>
      </c>
    </row>
    <row r="21" spans="1:13" x14ac:dyDescent="0.25">
      <c r="J21" t="s">
        <v>10</v>
      </c>
      <c r="L21">
        <f>1/0.7209</f>
        <v>1.3871549452073797</v>
      </c>
      <c r="M21" t="s">
        <v>11</v>
      </c>
    </row>
    <row r="22" spans="1:13" x14ac:dyDescent="0.25">
      <c r="A22" t="s">
        <v>14</v>
      </c>
    </row>
    <row r="23" spans="1:13" x14ac:dyDescent="0.25">
      <c r="A23" s="4" t="s">
        <v>15</v>
      </c>
      <c r="B23" s="4"/>
      <c r="C23" s="4"/>
      <c r="D23" s="4"/>
      <c r="J23" t="s">
        <v>12</v>
      </c>
      <c r="L23">
        <f>AVERAGE(L20,L21)</f>
        <v>1.4243579461494367</v>
      </c>
      <c r="M23" t="s">
        <v>11</v>
      </c>
    </row>
    <row r="24" spans="1:13" x14ac:dyDescent="0.25">
      <c r="A24" s="4"/>
      <c r="B24" s="4"/>
      <c r="C24" s="4"/>
      <c r="D24" s="4"/>
    </row>
    <row r="25" spans="1:13" x14ac:dyDescent="0.25">
      <c r="A25" s="4"/>
      <c r="B25" s="4"/>
      <c r="C25" s="4"/>
      <c r="D25" s="4"/>
      <c r="L25">
        <f>L23*4</f>
        <v>5.6974317845977467</v>
      </c>
    </row>
    <row r="26" spans="1:13" x14ac:dyDescent="0.25">
      <c r="A26" s="4"/>
      <c r="B26" s="4"/>
      <c r="C26" s="4"/>
      <c r="D26" s="4"/>
    </row>
    <row r="27" spans="1:13" x14ac:dyDescent="0.25">
      <c r="A27" s="4"/>
      <c r="B27" s="4"/>
      <c r="C27" s="4"/>
      <c r="D27" s="4"/>
    </row>
    <row r="28" spans="1:13" x14ac:dyDescent="0.25">
      <c r="A28" s="4"/>
      <c r="B28" s="4"/>
      <c r="C28" s="4"/>
      <c r="D28" s="4"/>
    </row>
    <row r="29" spans="1:13" x14ac:dyDescent="0.25">
      <c r="A29" s="4"/>
      <c r="B29" s="4"/>
      <c r="C29" s="4"/>
      <c r="D29" s="4"/>
    </row>
    <row r="30" spans="1:13" x14ac:dyDescent="0.25">
      <c r="A30" s="4"/>
      <c r="B30" s="4"/>
      <c r="C30" s="4"/>
      <c r="D30" s="4"/>
    </row>
  </sheetData>
  <mergeCells count="7">
    <mergeCell ref="C1:E1"/>
    <mergeCell ref="F1:H1"/>
    <mergeCell ref="A3:A5"/>
    <mergeCell ref="A7:A9"/>
    <mergeCell ref="A11:A13"/>
    <mergeCell ref="A23:D30"/>
    <mergeCell ref="A15:A1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Test Spring 3</vt:lpstr>
      <vt:lpstr>Test Spring 3 FG</vt:lpstr>
      <vt:lpstr>Test Spring 3 FG Set 2</vt:lpstr>
      <vt:lpstr>Test Spring 3 Kevlar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Haonan</dc:creator>
  <cp:lastModifiedBy>Haonan Zheng</cp:lastModifiedBy>
  <dcterms:created xsi:type="dcterms:W3CDTF">2023-09-12T19:09:00Z</dcterms:created>
  <dcterms:modified xsi:type="dcterms:W3CDTF">2023-11-14T21:48:56Z</dcterms:modified>
</cp:coreProperties>
</file>