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defaultThemeVersion="166925"/>
  <mc:AlternateContent xmlns:mc="http://schemas.openxmlformats.org/markup-compatibility/2006">
    <mc:Choice Requires="x15">
      <x15ac:absPath xmlns:x15ac="http://schemas.microsoft.com/office/spreadsheetml/2010/11/ac" url="C:\Users\Tiffany\Desktop\Capstone 492\Linkage Stuff\"/>
    </mc:Choice>
  </mc:AlternateContent>
  <bookViews>
    <workbookView xWindow="0" yWindow="0" windowWidth="19224" windowHeight="8100"/>
  </bookViews>
  <sheets>
    <sheet name="4-bar Linkage Model" sheetId="1" r:id="rId1"/>
    <sheet name="Test Sine Wave"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3" l="1"/>
  <c r="H3" i="1" l="1"/>
  <c r="O5" i="1"/>
  <c r="O3" i="1"/>
  <c r="O4" i="1" s="1"/>
  <c r="B3" i="3" l="1"/>
  <c r="B2" i="3"/>
  <c r="A3" i="3"/>
  <c r="A4" i="3" s="1"/>
  <c r="O19" i="3"/>
  <c r="O17" i="3"/>
  <c r="O20" i="3" s="1"/>
  <c r="O9" i="3"/>
  <c r="O10" i="3" s="1"/>
  <c r="O12" i="3" s="1"/>
  <c r="O2" i="3"/>
  <c r="L5" i="3" s="1"/>
  <c r="O20" i="1"/>
  <c r="A5" i="3" l="1"/>
  <c r="B4" i="3"/>
  <c r="O11" i="3"/>
  <c r="C4" i="3"/>
  <c r="F4" i="3" s="1"/>
  <c r="C3" i="3"/>
  <c r="E3" i="3" s="1"/>
  <c r="C2" i="3"/>
  <c r="F2" i="3" s="1"/>
  <c r="O18" i="3"/>
  <c r="O10" i="1"/>
  <c r="O11" i="1" s="1"/>
  <c r="O13" i="1" s="1"/>
  <c r="L2" i="1"/>
  <c r="L5" i="1"/>
  <c r="O18" i="1"/>
  <c r="O13" i="3" l="1"/>
  <c r="O14" i="3" s="1"/>
  <c r="E2" i="3"/>
  <c r="A6" i="3"/>
  <c r="B5" i="3"/>
  <c r="C5" i="3" s="1"/>
  <c r="D5" i="3" s="1"/>
  <c r="O12" i="1"/>
  <c r="O21" i="1"/>
  <c r="O19" i="1"/>
  <c r="F3" i="3"/>
  <c r="E4" i="3"/>
  <c r="D2" i="3"/>
  <c r="D3" i="3"/>
  <c r="D4" i="3"/>
  <c r="B43" i="1" l="1"/>
  <c r="B46" i="1"/>
  <c r="B50" i="1"/>
  <c r="B40" i="1"/>
  <c r="B44" i="1"/>
  <c r="B49" i="1"/>
  <c r="B42" i="1"/>
  <c r="B48" i="1"/>
  <c r="B41" i="1"/>
  <c r="B45" i="1"/>
  <c r="B47" i="1"/>
  <c r="B39" i="1"/>
  <c r="B23" i="1"/>
  <c r="C23" i="1" s="1"/>
  <c r="A7" i="3"/>
  <c r="B6" i="3"/>
  <c r="C6" i="3" s="1"/>
  <c r="F5" i="3"/>
  <c r="E5" i="3"/>
  <c r="B18" i="1"/>
  <c r="C18" i="1" s="1"/>
  <c r="B28" i="1"/>
  <c r="B29" i="1"/>
  <c r="B36" i="1"/>
  <c r="B37" i="1"/>
  <c r="B27" i="1"/>
  <c r="B30" i="1"/>
  <c r="B35" i="1"/>
  <c r="B38" i="1"/>
  <c r="B33" i="1"/>
  <c r="B34" i="1"/>
  <c r="B32" i="1"/>
  <c r="B26" i="1"/>
  <c r="B31" i="1"/>
  <c r="B8" i="1"/>
  <c r="E8" i="1" s="1"/>
  <c r="B2" i="1"/>
  <c r="B4" i="1"/>
  <c r="B6" i="1"/>
  <c r="B3" i="1"/>
  <c r="B5" i="1"/>
  <c r="B7" i="1"/>
  <c r="B24" i="1"/>
  <c r="C24" i="1" s="1"/>
  <c r="B19" i="1"/>
  <c r="E19" i="1" s="1"/>
  <c r="B20" i="1"/>
  <c r="E20" i="1" s="1"/>
  <c r="B22" i="1"/>
  <c r="D22" i="1" s="1"/>
  <c r="B21" i="1"/>
  <c r="E21" i="1" s="1"/>
  <c r="O14" i="1"/>
  <c r="B9" i="1"/>
  <c r="B12" i="1"/>
  <c r="B10" i="1"/>
  <c r="B14" i="1"/>
  <c r="B11" i="1"/>
  <c r="B13" i="1"/>
  <c r="B15" i="1"/>
  <c r="B16" i="1"/>
  <c r="B17" i="1"/>
  <c r="B25" i="1"/>
  <c r="G4" i="3"/>
  <c r="H4" i="3" s="1"/>
  <c r="I4" i="3" s="1"/>
  <c r="G2" i="3"/>
  <c r="H2" i="3" s="1"/>
  <c r="I2" i="3" s="1"/>
  <c r="G3" i="3"/>
  <c r="H3" i="3" s="1"/>
  <c r="I3" i="3" s="1"/>
  <c r="G5" i="3" l="1"/>
  <c r="H5" i="3" s="1"/>
  <c r="I5" i="3" s="1"/>
  <c r="E23" i="1"/>
  <c r="C39" i="1"/>
  <c r="E39" i="1"/>
  <c r="D39" i="1"/>
  <c r="C48" i="1"/>
  <c r="E48" i="1"/>
  <c r="D48" i="1"/>
  <c r="C40" i="1"/>
  <c r="E40" i="1"/>
  <c r="D40" i="1"/>
  <c r="C47" i="1"/>
  <c r="E47" i="1"/>
  <c r="D47" i="1"/>
  <c r="C42" i="1"/>
  <c r="E42" i="1"/>
  <c r="D42" i="1"/>
  <c r="C50" i="1"/>
  <c r="E50" i="1"/>
  <c r="D50" i="1"/>
  <c r="C45" i="1"/>
  <c r="E45" i="1"/>
  <c r="D45" i="1"/>
  <c r="C49" i="1"/>
  <c r="E49" i="1"/>
  <c r="D49" i="1"/>
  <c r="C46" i="1"/>
  <c r="E46" i="1"/>
  <c r="D46" i="1"/>
  <c r="C41" i="1"/>
  <c r="E41" i="1"/>
  <c r="D41" i="1"/>
  <c r="C44" i="1"/>
  <c r="E44" i="1"/>
  <c r="D44" i="1"/>
  <c r="C43" i="1"/>
  <c r="E43" i="1"/>
  <c r="D43" i="1"/>
  <c r="D23" i="1"/>
  <c r="D18" i="1"/>
  <c r="D8" i="1"/>
  <c r="E18" i="1"/>
  <c r="F6" i="3"/>
  <c r="E6" i="3"/>
  <c r="D6" i="3"/>
  <c r="A8" i="3"/>
  <c r="B7" i="3"/>
  <c r="C7" i="3" s="1"/>
  <c r="D24" i="1"/>
  <c r="E24" i="1"/>
  <c r="C31" i="1"/>
  <c r="D31" i="1"/>
  <c r="E31" i="1"/>
  <c r="C27" i="1"/>
  <c r="E27" i="1"/>
  <c r="D27" i="1"/>
  <c r="C28" i="1"/>
  <c r="E28" i="1"/>
  <c r="D28" i="1"/>
  <c r="C32" i="1"/>
  <c r="E32" i="1"/>
  <c r="D32" i="1"/>
  <c r="C34" i="1"/>
  <c r="D34" i="1"/>
  <c r="E34" i="1"/>
  <c r="C38" i="1"/>
  <c r="E38" i="1"/>
  <c r="D38" i="1"/>
  <c r="C37" i="1"/>
  <c r="D37" i="1"/>
  <c r="E37" i="1"/>
  <c r="C26" i="1"/>
  <c r="E26" i="1"/>
  <c r="D26" i="1"/>
  <c r="C35" i="1"/>
  <c r="D35" i="1"/>
  <c r="E35" i="1"/>
  <c r="C36" i="1"/>
  <c r="D36" i="1"/>
  <c r="E36" i="1"/>
  <c r="O15" i="1"/>
  <c r="C33" i="1"/>
  <c r="D33" i="1"/>
  <c r="E33" i="1"/>
  <c r="C30" i="1"/>
  <c r="E30" i="1"/>
  <c r="D30" i="1"/>
  <c r="C29" i="1"/>
  <c r="E29" i="1"/>
  <c r="D29" i="1"/>
  <c r="C7" i="1"/>
  <c r="E7" i="1"/>
  <c r="D7" i="1"/>
  <c r="C4" i="1"/>
  <c r="D4" i="1"/>
  <c r="E4" i="1"/>
  <c r="C5" i="1"/>
  <c r="D5" i="1"/>
  <c r="E5" i="1"/>
  <c r="C2" i="1"/>
  <c r="E2" i="1"/>
  <c r="D2" i="1"/>
  <c r="C16" i="1"/>
  <c r="C20" i="1"/>
  <c r="C3" i="1"/>
  <c r="D3" i="1"/>
  <c r="E3" i="1"/>
  <c r="C8" i="1"/>
  <c r="C21" i="1"/>
  <c r="C19" i="1"/>
  <c r="C6" i="1"/>
  <c r="E6" i="1"/>
  <c r="D6" i="1"/>
  <c r="D19" i="1"/>
  <c r="E16" i="1"/>
  <c r="D16" i="1"/>
  <c r="D20" i="1"/>
  <c r="D21" i="1"/>
  <c r="C22" i="1"/>
  <c r="E22" i="1"/>
  <c r="C14" i="1"/>
  <c r="E14" i="1"/>
  <c r="D14" i="1"/>
  <c r="D15" i="1"/>
  <c r="C15" i="1"/>
  <c r="E15" i="1"/>
  <c r="C10" i="1"/>
  <c r="D10" i="1"/>
  <c r="E10" i="1"/>
  <c r="D13" i="1"/>
  <c r="C13" i="1"/>
  <c r="E13" i="1"/>
  <c r="E12" i="1"/>
  <c r="C12" i="1"/>
  <c r="D12" i="1"/>
  <c r="E17" i="1"/>
  <c r="C17" i="1"/>
  <c r="D17" i="1"/>
  <c r="D11" i="1"/>
  <c r="C11" i="1"/>
  <c r="E11" i="1"/>
  <c r="C9" i="1"/>
  <c r="E9" i="1"/>
  <c r="D9" i="1"/>
  <c r="E25" i="1"/>
  <c r="C25" i="1"/>
  <c r="D25" i="1"/>
  <c r="F23" i="1"/>
  <c r="G23" i="1" s="1"/>
  <c r="F46" i="1" l="1"/>
  <c r="G46" i="1" s="1"/>
  <c r="I46" i="1" s="1"/>
  <c r="F42" i="1"/>
  <c r="G42" i="1" s="1"/>
  <c r="I42" i="1" s="1"/>
  <c r="F48" i="1"/>
  <c r="G48" i="1" s="1"/>
  <c r="I48" i="1" s="1"/>
  <c r="F41" i="1"/>
  <c r="G41" i="1" s="1"/>
  <c r="I41" i="1" s="1"/>
  <c r="F40" i="1"/>
  <c r="G40" i="1" s="1"/>
  <c r="I40" i="1" s="1"/>
  <c r="F45" i="1"/>
  <c r="G45" i="1" s="1"/>
  <c r="I45" i="1" s="1"/>
  <c r="F43" i="1"/>
  <c r="G43" i="1" s="1"/>
  <c r="I43" i="1" s="1"/>
  <c r="F47" i="1"/>
  <c r="G47" i="1" s="1"/>
  <c r="I47" i="1" s="1"/>
  <c r="F39" i="1"/>
  <c r="G39" i="1" s="1"/>
  <c r="I39" i="1" s="1"/>
  <c r="H43" i="1"/>
  <c r="H46" i="1"/>
  <c r="H42" i="1"/>
  <c r="H48" i="1"/>
  <c r="F44" i="1"/>
  <c r="G44" i="1" s="1"/>
  <c r="F49" i="1"/>
  <c r="G49" i="1" s="1"/>
  <c r="F50" i="1"/>
  <c r="G50" i="1" s="1"/>
  <c r="F18" i="1"/>
  <c r="G18" i="1" s="1"/>
  <c r="H18" i="1" s="1"/>
  <c r="F8" i="1"/>
  <c r="G8" i="1" s="1"/>
  <c r="H8" i="1" s="1"/>
  <c r="F24" i="1"/>
  <c r="G24" i="1" s="1"/>
  <c r="H24" i="1" s="1"/>
  <c r="F19" i="1"/>
  <c r="G19" i="1" s="1"/>
  <c r="H19" i="1" s="1"/>
  <c r="G6" i="3"/>
  <c r="H6" i="3" s="1"/>
  <c r="I6" i="3" s="1"/>
  <c r="A9" i="3"/>
  <c r="B8" i="3"/>
  <c r="C8" i="3" s="1"/>
  <c r="E7" i="3"/>
  <c r="F7" i="3"/>
  <c r="D7" i="3"/>
  <c r="F7" i="1"/>
  <c r="G7" i="1" s="1"/>
  <c r="I7" i="1" s="1"/>
  <c r="F33" i="1"/>
  <c r="G33" i="1" s="1"/>
  <c r="H33" i="1" s="1"/>
  <c r="F30" i="1"/>
  <c r="G30" i="1" s="1"/>
  <c r="H30" i="1" s="1"/>
  <c r="F34" i="1"/>
  <c r="G34" i="1" s="1"/>
  <c r="I34" i="1" s="1"/>
  <c r="F29" i="1"/>
  <c r="G29" i="1" s="1"/>
  <c r="I29" i="1" s="1"/>
  <c r="F27" i="1"/>
  <c r="G27" i="1" s="1"/>
  <c r="F2" i="1"/>
  <c r="G2" i="1" s="1"/>
  <c r="H2" i="1" s="1"/>
  <c r="F4" i="1"/>
  <c r="G4" i="1" s="1"/>
  <c r="H4" i="1" s="1"/>
  <c r="F21" i="1"/>
  <c r="G21" i="1" s="1"/>
  <c r="F5" i="1"/>
  <c r="G5" i="1" s="1"/>
  <c r="I5" i="1" s="1"/>
  <c r="F37" i="1"/>
  <c r="G37" i="1" s="1"/>
  <c r="F38" i="1"/>
  <c r="G38" i="1" s="1"/>
  <c r="F31" i="1"/>
  <c r="G31" i="1" s="1"/>
  <c r="F36" i="1"/>
  <c r="G36" i="1" s="1"/>
  <c r="F32" i="1"/>
  <c r="G32" i="1" s="1"/>
  <c r="F35" i="1"/>
  <c r="G35" i="1" s="1"/>
  <c r="F17" i="1"/>
  <c r="G17" i="1" s="1"/>
  <c r="F26" i="1"/>
  <c r="G26" i="1" s="1"/>
  <c r="F28" i="1"/>
  <c r="G28" i="1" s="1"/>
  <c r="F16" i="1"/>
  <c r="G16" i="1" s="1"/>
  <c r="F20" i="1"/>
  <c r="G20" i="1" s="1"/>
  <c r="F6" i="1"/>
  <c r="G6" i="1" s="1"/>
  <c r="F3" i="1"/>
  <c r="G3" i="1" s="1"/>
  <c r="F22" i="1"/>
  <c r="G22" i="1" s="1"/>
  <c r="H23" i="1"/>
  <c r="I23" i="1"/>
  <c r="F15" i="1"/>
  <c r="G15" i="1" s="1"/>
  <c r="F9" i="1"/>
  <c r="G9" i="1" s="1"/>
  <c r="F11" i="1"/>
  <c r="G11" i="1" s="1"/>
  <c r="F13" i="1"/>
  <c r="G13" i="1" s="1"/>
  <c r="F10" i="1"/>
  <c r="G10" i="1" s="1"/>
  <c r="F14" i="1"/>
  <c r="G14" i="1" s="1"/>
  <c r="F25" i="1"/>
  <c r="G25" i="1" s="1"/>
  <c r="F12" i="1"/>
  <c r="G12" i="1" s="1"/>
  <c r="G7" i="3" l="1"/>
  <c r="H7" i="3" s="1"/>
  <c r="I7" i="3" s="1"/>
  <c r="I24" i="1"/>
  <c r="H39" i="1"/>
  <c r="H40" i="1"/>
  <c r="H47" i="1"/>
  <c r="I8" i="1"/>
  <c r="H45" i="1"/>
  <c r="H41" i="1"/>
  <c r="I50" i="1"/>
  <c r="H50" i="1"/>
  <c r="I44" i="1"/>
  <c r="H44" i="1"/>
  <c r="I49" i="1"/>
  <c r="H49" i="1"/>
  <c r="I18" i="1"/>
  <c r="I19" i="1"/>
  <c r="A10" i="3"/>
  <c r="B9" i="3"/>
  <c r="C9" i="3" s="1"/>
  <c r="F8" i="3"/>
  <c r="D8" i="3"/>
  <c r="E8" i="3"/>
  <c r="I33" i="1"/>
  <c r="H29" i="1"/>
  <c r="I16" i="1"/>
  <c r="H7" i="1"/>
  <c r="H16" i="1"/>
  <c r="I30" i="1"/>
  <c r="H34" i="1"/>
  <c r="I32" i="1"/>
  <c r="H32" i="1"/>
  <c r="I35" i="1"/>
  <c r="H35" i="1"/>
  <c r="I2" i="1"/>
  <c r="I17" i="1"/>
  <c r="H5" i="1"/>
  <c r="I38" i="1"/>
  <c r="H38" i="1"/>
  <c r="I27" i="1"/>
  <c r="H27" i="1"/>
  <c r="I28" i="1"/>
  <c r="H28" i="1"/>
  <c r="I4" i="1"/>
  <c r="I26" i="1"/>
  <c r="H26" i="1"/>
  <c r="I36" i="1"/>
  <c r="H36" i="1"/>
  <c r="H21" i="1"/>
  <c r="H17" i="1"/>
  <c r="I21" i="1"/>
  <c r="I31" i="1"/>
  <c r="H31" i="1"/>
  <c r="I37" i="1"/>
  <c r="H37" i="1"/>
  <c r="H20" i="1"/>
  <c r="I3" i="1"/>
  <c r="I20" i="1"/>
  <c r="I6" i="1"/>
  <c r="H6" i="1"/>
  <c r="H22" i="1"/>
  <c r="I22" i="1"/>
  <c r="H12" i="1"/>
  <c r="I12" i="1"/>
  <c r="H9" i="1"/>
  <c r="I9" i="1"/>
  <c r="H10" i="1"/>
  <c r="I10" i="1"/>
  <c r="H14" i="1"/>
  <c r="I14" i="1"/>
  <c r="H13" i="1"/>
  <c r="I13" i="1"/>
  <c r="H25" i="1"/>
  <c r="I25" i="1"/>
  <c r="H11" i="1"/>
  <c r="I11" i="1"/>
  <c r="H15" i="1"/>
  <c r="I15" i="1"/>
  <c r="G8" i="3" l="1"/>
  <c r="H8" i="3" s="1"/>
  <c r="I8" i="3" s="1"/>
  <c r="F9" i="3"/>
  <c r="E9" i="3"/>
  <c r="D9" i="3"/>
  <c r="B10" i="3"/>
  <c r="C10" i="3" s="1"/>
  <c r="A11" i="3"/>
  <c r="G9" i="3" l="1"/>
  <c r="H9" i="3" s="1"/>
  <c r="I9" i="3" s="1"/>
  <c r="E10" i="3"/>
  <c r="F10" i="3"/>
  <c r="D10" i="3"/>
  <c r="A12" i="3"/>
  <c r="B11" i="3"/>
  <c r="C11" i="3" s="1"/>
  <c r="G10" i="3" l="1"/>
  <c r="H10" i="3" s="1"/>
  <c r="I10" i="3" s="1"/>
  <c r="A13" i="3"/>
  <c r="B12" i="3"/>
  <c r="C12" i="3" s="1"/>
  <c r="D11" i="3"/>
  <c r="F11" i="3"/>
  <c r="E11" i="3"/>
  <c r="F12" i="3" l="1"/>
  <c r="D12" i="3"/>
  <c r="E12" i="3"/>
  <c r="G11" i="3"/>
  <c r="H11" i="3" s="1"/>
  <c r="I11" i="3" s="1"/>
  <c r="A14" i="3"/>
  <c r="B13" i="3"/>
  <c r="C13" i="3" s="1"/>
  <c r="D13" i="3" l="1"/>
  <c r="E13" i="3"/>
  <c r="F13" i="3"/>
  <c r="G12" i="3"/>
  <c r="H12" i="3" s="1"/>
  <c r="I12" i="3" s="1"/>
  <c r="A15" i="3"/>
  <c r="B14" i="3"/>
  <c r="C14" i="3" s="1"/>
  <c r="F14" i="3" l="1"/>
  <c r="E14" i="3"/>
  <c r="D14" i="3"/>
  <c r="A16" i="3"/>
  <c r="B15" i="3"/>
  <c r="C15" i="3" s="1"/>
  <c r="G13" i="3"/>
  <c r="H13" i="3" s="1"/>
  <c r="I13" i="3" s="1"/>
  <c r="G14" i="3" l="1"/>
  <c r="H14" i="3" s="1"/>
  <c r="I14" i="3" s="1"/>
  <c r="A17" i="3"/>
  <c r="B16" i="3"/>
  <c r="C16" i="3" s="1"/>
  <c r="D15" i="3"/>
  <c r="E15" i="3"/>
  <c r="F15" i="3"/>
  <c r="F16" i="3" l="1"/>
  <c r="D16" i="3"/>
  <c r="E16" i="3"/>
  <c r="G15" i="3"/>
  <c r="H15" i="3" s="1"/>
  <c r="I15" i="3" s="1"/>
  <c r="A18" i="3"/>
  <c r="B17" i="3"/>
  <c r="C17" i="3" s="1"/>
  <c r="E17" i="3" l="1"/>
  <c r="F17" i="3"/>
  <c r="D17" i="3"/>
  <c r="G16" i="3"/>
  <c r="H16" i="3" s="1"/>
  <c r="I16" i="3" s="1"/>
  <c r="A19" i="3"/>
  <c r="B18" i="3"/>
  <c r="C18" i="3" s="1"/>
  <c r="G17" i="3" l="1"/>
  <c r="H17" i="3" s="1"/>
  <c r="I17" i="3" s="1"/>
  <c r="F18" i="3"/>
  <c r="D18" i="3"/>
  <c r="E18" i="3"/>
  <c r="A20" i="3"/>
  <c r="B19" i="3"/>
  <c r="C19" i="3" s="1"/>
  <c r="E19" i="3" l="1"/>
  <c r="F19" i="3"/>
  <c r="D19" i="3"/>
  <c r="A21" i="3"/>
  <c r="B20" i="3"/>
  <c r="C20" i="3" s="1"/>
  <c r="G18" i="3"/>
  <c r="H18" i="3" s="1"/>
  <c r="I18" i="3" s="1"/>
  <c r="G19" i="3" l="1"/>
  <c r="H19" i="3" s="1"/>
  <c r="I19" i="3" s="1"/>
  <c r="A22" i="3"/>
  <c r="B21" i="3"/>
  <c r="C21" i="3" s="1"/>
  <c r="E20" i="3"/>
  <c r="F20" i="3"/>
  <c r="D20" i="3"/>
  <c r="G20" i="3" l="1"/>
  <c r="H20" i="3" s="1"/>
  <c r="I20" i="3" s="1"/>
  <c r="A23" i="3"/>
  <c r="B22" i="3"/>
  <c r="C22" i="3" s="1"/>
  <c r="F21" i="3"/>
  <c r="D21" i="3"/>
  <c r="E21" i="3"/>
  <c r="G21" i="3" l="1"/>
  <c r="H21" i="3" s="1"/>
  <c r="I21" i="3" s="1"/>
  <c r="D22" i="3"/>
  <c r="E22" i="3"/>
  <c r="F22" i="3"/>
  <c r="A24" i="3"/>
  <c r="B23" i="3"/>
  <c r="C23" i="3" s="1"/>
  <c r="A25" i="3" l="1"/>
  <c r="B24" i="3"/>
  <c r="C24" i="3" s="1"/>
  <c r="D23" i="3"/>
  <c r="F23" i="3"/>
  <c r="E23" i="3"/>
  <c r="G22" i="3"/>
  <c r="H22" i="3" s="1"/>
  <c r="I22" i="3" s="1"/>
  <c r="D24" i="3" l="1"/>
  <c r="E24" i="3"/>
  <c r="F24" i="3"/>
  <c r="G23" i="3"/>
  <c r="H23" i="3" s="1"/>
  <c r="I23" i="3" s="1"/>
  <c r="A26" i="3"/>
  <c r="B25" i="3"/>
  <c r="C25" i="3" s="1"/>
  <c r="F25" i="3" l="1"/>
  <c r="D25" i="3"/>
  <c r="E25" i="3"/>
  <c r="A27" i="3"/>
  <c r="B27" i="3" s="1"/>
  <c r="C27" i="3" s="1"/>
  <c r="B26" i="3"/>
  <c r="C26" i="3" s="1"/>
  <c r="G24" i="3"/>
  <c r="H24" i="3" s="1"/>
  <c r="I24" i="3" s="1"/>
  <c r="G25" i="3" l="1"/>
  <c r="H25" i="3" s="1"/>
  <c r="I25" i="3" s="1"/>
  <c r="F27" i="3"/>
  <c r="E27" i="3"/>
  <c r="D27" i="3"/>
  <c r="F26" i="3"/>
  <c r="E26" i="3"/>
  <c r="D26" i="3"/>
  <c r="G27" i="3" l="1"/>
  <c r="H27" i="3" s="1"/>
  <c r="I27" i="3" s="1"/>
  <c r="G26" i="3"/>
  <c r="H26" i="3" s="1"/>
  <c r="I26" i="3" s="1"/>
</calcChain>
</file>

<file path=xl/sharedStrings.xml><?xml version="1.0" encoding="utf-8"?>
<sst xmlns="http://schemas.openxmlformats.org/spreadsheetml/2006/main" count="71" uniqueCount="46">
  <si>
    <t>Static Inputs</t>
  </si>
  <si>
    <t>A</t>
  </si>
  <si>
    <t>B</t>
  </si>
  <si>
    <t>C</t>
  </si>
  <si>
    <t>inches</t>
  </si>
  <si>
    <t>a1</t>
  </si>
  <si>
    <t>a2</t>
  </si>
  <si>
    <t>a3</t>
  </si>
  <si>
    <t>a4</t>
  </si>
  <si>
    <t>Under the SQRT</t>
  </si>
  <si>
    <t>H* (in)</t>
  </si>
  <si>
    <t>l* (in)</t>
  </si>
  <si>
    <t>alpha* (degrees)</t>
  </si>
  <si>
    <t>b* (in)</t>
  </si>
  <si>
    <t>initial angle psi (degrees)</t>
  </si>
  <si>
    <t>Desired Output Angle at Platform Pivot (degrees)</t>
  </si>
  <si>
    <t>rho</t>
  </si>
  <si>
    <t>beta (transformation angle to standard axis)</t>
  </si>
  <si>
    <t>Input Angle with Offset at Platform Pivot (PHI) degrees</t>
  </si>
  <si>
    <t>Distance motor to pivot (x) (in)</t>
  </si>
  <si>
    <t>Distance motor to pivot (y) (in)</t>
  </si>
  <si>
    <t>Distance pivot to linkage attach on platform (x) (in)</t>
  </si>
  <si>
    <t>Distance pivot to linkage attach on platform (y) (in)</t>
  </si>
  <si>
    <t>angle A2 (law of cosines)</t>
  </si>
  <si>
    <t>Calculation of initial angle (PSI)</t>
  </si>
  <si>
    <t>Calculation of initial angle (PHI)</t>
  </si>
  <si>
    <t>Required Angle at Motor Shaft (PSI) degrees</t>
  </si>
  <si>
    <t>initial angle psi (degrees) measured from horizontal</t>
  </si>
  <si>
    <t>initial angle (phi)</t>
  </si>
  <si>
    <t>phi_x (angle phi to horizontal axis)</t>
  </si>
  <si>
    <t>Ratio of Platform Output to Motor Shaft Input</t>
  </si>
  <si>
    <t>Time</t>
  </si>
  <si>
    <t>Dynamic Inputs</t>
  </si>
  <si>
    <t>Amplitude (degrees)</t>
  </si>
  <si>
    <t>Frequency (Hz)</t>
  </si>
  <si>
    <t>Motor link angle from horizontal</t>
  </si>
  <si>
    <t>(L1)</t>
  </si>
  <si>
    <t>(L2)</t>
  </si>
  <si>
    <t>Inputs (Link Lengths)</t>
  </si>
  <si>
    <t>Static Inputs (System Dimensions)</t>
  </si>
  <si>
    <r>
      <t xml:space="preserve">Distance pivot to linkage attach on platform (y) </t>
    </r>
    <r>
      <rPr>
        <b/>
        <sz val="11"/>
        <color theme="1"/>
        <rFont val="Calibri"/>
        <family val="2"/>
        <scheme val="minor"/>
      </rPr>
      <t>p*</t>
    </r>
  </si>
  <si>
    <r>
      <t xml:space="preserve">Distance pivot to linkage attach on platform (x) </t>
    </r>
    <r>
      <rPr>
        <b/>
        <sz val="11"/>
        <color theme="1"/>
        <rFont val="Calibri"/>
        <family val="2"/>
        <scheme val="minor"/>
      </rPr>
      <t>Lp*</t>
    </r>
  </si>
  <si>
    <r>
      <t xml:space="preserve">Distance motor to pivot (y) </t>
    </r>
    <r>
      <rPr>
        <b/>
        <sz val="11"/>
        <color theme="1"/>
        <rFont val="Calibri"/>
        <family val="2"/>
        <scheme val="minor"/>
      </rPr>
      <t>(H*+p*)</t>
    </r>
  </si>
  <si>
    <r>
      <t xml:space="preserve">Distance motor to pivot (x) </t>
    </r>
    <r>
      <rPr>
        <b/>
        <sz val="11"/>
        <color theme="1"/>
        <rFont val="Calibri"/>
        <family val="2"/>
        <scheme val="minor"/>
      </rPr>
      <t>Lm*</t>
    </r>
  </si>
  <si>
    <r>
      <t xml:space="preserve">Distance motor to linkage attach (y) </t>
    </r>
    <r>
      <rPr>
        <b/>
        <sz val="11"/>
        <color theme="1"/>
        <rFont val="Calibri"/>
        <family val="2"/>
        <scheme val="minor"/>
      </rPr>
      <t>H*</t>
    </r>
  </si>
  <si>
    <t>Desired Output Angle at Platform Pivot (degrees) (angle from neutral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</si>
</sst>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 x14ac:knownFonts="1">
    <font>
      <sz val="11"/>
      <color theme="1"/>
      <name val="Calibri"/>
      <family val="2"/>
      <scheme val="minor"/>
    </font>
    <font>
      <b/>
      <sz val="11"/>
      <color theme="1"/>
      <name val="Calibri"/>
      <family val="2"/>
      <scheme val="minor"/>
    </font>
    <font>
      <sz val="11"/>
      <color rgb="FF006100"/>
      <name val="Calibri"/>
      <family val="2"/>
      <scheme val="minor"/>
    </font>
  </fonts>
  <fills count="6">
    <fill>
      <patternFill patternType="none"/>
    </fill>
    <fill>
      <patternFill patternType="gray125"/>
    </fill>
    <fill>
      <patternFill patternType="solid">
        <fgColor rgb="FFC6EFCE"/>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28">
    <xf numFmtId="0" fontId="0" fillId="0" borderId="0" xfId="0"/>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164" fontId="0" fillId="0" borderId="0" xfId="0" applyNumberFormat="1" applyAlignment="1">
      <alignment horizontal="center"/>
    </xf>
    <xf numFmtId="2" fontId="0" fillId="0" borderId="0" xfId="0" applyNumberFormat="1" applyAlignment="1">
      <alignment horizontal="center"/>
    </xf>
    <xf numFmtId="0" fontId="1" fillId="0" borderId="0" xfId="0" applyFont="1"/>
    <xf numFmtId="2" fontId="0" fillId="0" borderId="0" xfId="0" applyNumberFormat="1" applyAlignment="1">
      <alignment horizontal="center" wrapText="1"/>
    </xf>
    <xf numFmtId="2" fontId="0" fillId="0" borderId="0" xfId="0" applyNumberFormat="1"/>
    <xf numFmtId="0" fontId="2" fillId="2" borderId="0" xfId="1"/>
    <xf numFmtId="0" fontId="2" fillId="2" borderId="0" xfId="1" applyAlignment="1">
      <alignment horizontal="center"/>
    </xf>
    <xf numFmtId="0" fontId="0" fillId="0" borderId="0" xfId="0" applyAlignment="1">
      <alignment horizontal="left"/>
    </xf>
    <xf numFmtId="0" fontId="0" fillId="3" borderId="0" xfId="0" applyFill="1" applyAlignment="1">
      <alignment horizontal="center"/>
    </xf>
    <xf numFmtId="0" fontId="0" fillId="0" borderId="0" xfId="0" applyFill="1" applyAlignment="1">
      <alignment horizontal="center"/>
    </xf>
    <xf numFmtId="2" fontId="0" fillId="0" borderId="0" xfId="0" applyNumberFormat="1" applyFill="1" applyAlignment="1">
      <alignment horizontal="center"/>
    </xf>
    <xf numFmtId="0" fontId="0" fillId="4" borderId="0" xfId="0" applyFill="1" applyAlignment="1">
      <alignment wrapText="1"/>
    </xf>
    <xf numFmtId="0" fontId="0" fillId="4" borderId="0" xfId="0" applyFill="1" applyAlignment="1">
      <alignment horizontal="center"/>
    </xf>
    <xf numFmtId="0" fontId="0" fillId="4" borderId="0" xfId="0" applyFill="1" applyAlignment="1">
      <alignment horizontal="center" wrapText="1"/>
    </xf>
    <xf numFmtId="0" fontId="0" fillId="4" borderId="0" xfId="0" applyFill="1"/>
    <xf numFmtId="0" fontId="1" fillId="3" borderId="0" xfId="0" applyFont="1" applyFill="1" applyAlignment="1">
      <alignment horizontal="center" wrapText="1"/>
    </xf>
    <xf numFmtId="0" fontId="1" fillId="0" borderId="0" xfId="0" applyFont="1" applyAlignment="1">
      <alignment wrapText="1"/>
    </xf>
    <xf numFmtId="0" fontId="1" fillId="4" borderId="0" xfId="0" applyFont="1" applyFill="1" applyAlignment="1">
      <alignment wrapText="1"/>
    </xf>
    <xf numFmtId="0" fontId="1" fillId="4" borderId="0" xfId="0" applyFont="1" applyFill="1" applyAlignment="1">
      <alignment horizontal="center"/>
    </xf>
    <xf numFmtId="0" fontId="0" fillId="0" borderId="0" xfId="0" applyFill="1"/>
    <xf numFmtId="0" fontId="0" fillId="5" borderId="0" xfId="0" applyFill="1" applyAlignment="1">
      <alignment horizontal="center" wrapText="1"/>
    </xf>
    <xf numFmtId="0" fontId="0" fillId="5" borderId="0" xfId="0" applyFill="1" applyAlignment="1">
      <alignment horizontal="center"/>
    </xf>
    <xf numFmtId="0" fontId="1" fillId="5" borderId="0" xfId="0" applyFont="1" applyFill="1" applyAlignment="1">
      <alignment horizontal="center" wrapText="1"/>
    </xf>
    <xf numFmtId="0" fontId="0" fillId="0" borderId="0" xfId="0" applyFill="1" applyAlignment="1">
      <alignment horizontal="center"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Motor Input/Platform Output</c:v>
          </c:tx>
          <c:spPr>
            <a:ln w="25400" cap="rnd">
              <a:noFill/>
              <a:round/>
            </a:ln>
            <a:effectLst/>
          </c:spPr>
          <c:marker>
            <c:symbol val="circle"/>
            <c:size val="5"/>
            <c:spPr>
              <a:solidFill>
                <a:schemeClr val="accent1"/>
              </a:solidFill>
              <a:ln w="9525">
                <a:solidFill>
                  <a:schemeClr val="accent1"/>
                </a:solidFill>
              </a:ln>
              <a:effectLst/>
            </c:spPr>
          </c:marker>
          <c:xVal>
            <c:numRef>
              <c:f>'4-bar Linkage Model'!$B$8:$B$40</c:f>
              <c:numCache>
                <c:formatCode>0.00</c:formatCode>
                <c:ptCount val="33"/>
                <c:pt idx="0">
                  <c:v>135.22036587262957</c:v>
                </c:pt>
                <c:pt idx="1">
                  <c:v>134.72036587262957</c:v>
                </c:pt>
                <c:pt idx="2">
                  <c:v>134.22036587262957</c:v>
                </c:pt>
                <c:pt idx="3">
                  <c:v>133.72036587262957</c:v>
                </c:pt>
                <c:pt idx="4">
                  <c:v>133.22036587262957</c:v>
                </c:pt>
                <c:pt idx="5">
                  <c:v>132.72036587262957</c:v>
                </c:pt>
                <c:pt idx="6">
                  <c:v>132.22036587262957</c:v>
                </c:pt>
                <c:pt idx="7">
                  <c:v>131.72036587262957</c:v>
                </c:pt>
                <c:pt idx="8">
                  <c:v>131.22036587262957</c:v>
                </c:pt>
                <c:pt idx="9">
                  <c:v>130.72036587262957</c:v>
                </c:pt>
                <c:pt idx="10">
                  <c:v>130.22036587262957</c:v>
                </c:pt>
                <c:pt idx="11">
                  <c:v>129.72036587262957</c:v>
                </c:pt>
                <c:pt idx="12">
                  <c:v>129.22036587262957</c:v>
                </c:pt>
                <c:pt idx="13">
                  <c:v>128.72036587262957</c:v>
                </c:pt>
                <c:pt idx="14">
                  <c:v>128.22036587262957</c:v>
                </c:pt>
                <c:pt idx="15">
                  <c:v>127.72036587262957</c:v>
                </c:pt>
                <c:pt idx="16">
                  <c:v>127.22036587262957</c:v>
                </c:pt>
                <c:pt idx="17">
                  <c:v>126.72036587262957</c:v>
                </c:pt>
                <c:pt idx="18">
                  <c:v>126.22036587262957</c:v>
                </c:pt>
                <c:pt idx="19">
                  <c:v>125.72036587262957</c:v>
                </c:pt>
                <c:pt idx="20">
                  <c:v>125.22036587262957</c:v>
                </c:pt>
                <c:pt idx="21">
                  <c:v>124.72036587262957</c:v>
                </c:pt>
                <c:pt idx="22">
                  <c:v>124.22036587262957</c:v>
                </c:pt>
                <c:pt idx="23">
                  <c:v>123.72036587262957</c:v>
                </c:pt>
                <c:pt idx="24">
                  <c:v>123.22036587262957</c:v>
                </c:pt>
                <c:pt idx="25">
                  <c:v>122.72036587262957</c:v>
                </c:pt>
                <c:pt idx="26">
                  <c:v>122.22036587262957</c:v>
                </c:pt>
                <c:pt idx="27">
                  <c:v>121.72036587262957</c:v>
                </c:pt>
                <c:pt idx="28">
                  <c:v>121.22036587262957</c:v>
                </c:pt>
                <c:pt idx="29">
                  <c:v>120.72036587262957</c:v>
                </c:pt>
                <c:pt idx="30">
                  <c:v>120.22036587262957</c:v>
                </c:pt>
                <c:pt idx="31">
                  <c:v>119.72036587262957</c:v>
                </c:pt>
                <c:pt idx="32">
                  <c:v>119.22036587262957</c:v>
                </c:pt>
              </c:numCache>
            </c:numRef>
          </c:xVal>
          <c:yVal>
            <c:numRef>
              <c:f>'4-bar Linkage Model'!$G$8:$G$40</c:f>
              <c:numCache>
                <c:formatCode>0.00</c:formatCode>
                <c:ptCount val="33"/>
                <c:pt idx="0">
                  <c:v>99.883466350003644</c:v>
                </c:pt>
                <c:pt idx="1">
                  <c:v>98.877727742554299</c:v>
                </c:pt>
                <c:pt idx="2">
                  <c:v>97.858024089135796</c:v>
                </c:pt>
                <c:pt idx="3">
                  <c:v>96.823538878281155</c:v>
                </c:pt>
                <c:pt idx="4">
                  <c:v>95.773364848407326</c:v>
                </c:pt>
                <c:pt idx="5">
                  <c:v>94.7064903426554</c:v>
                </c:pt>
                <c:pt idx="6">
                  <c:v>93.621782841777161</c:v>
                </c:pt>
                <c:pt idx="7">
                  <c:v>92.51796893477642</c:v>
                </c:pt>
                <c:pt idx="8">
                  <c:v>91.393609745567943</c:v>
                </c:pt>
                <c:pt idx="9">
                  <c:v>90.24707049688547</c:v>
                </c:pt>
                <c:pt idx="10">
                  <c:v>89.076482414775469</c:v>
                </c:pt>
                <c:pt idx="11">
                  <c:v>87.879694487580849</c:v>
                </c:pt>
                <c:pt idx="12">
                  <c:v>86.654211579554513</c:v>
                </c:pt>
                <c:pt idx="13">
                  <c:v>85.397113876608188</c:v>
                </c:pt>
                <c:pt idx="14">
                  <c:v>84.104950299844944</c:v>
                </c:pt>
                <c:pt idx="15">
                  <c:v>82.773594823095337</c:v>
                </c:pt>
                <c:pt idx="16">
                  <c:v>81.398048606511068</c:v>
                </c:pt>
                <c:pt idx="17">
                  <c:v>79.972160701037055</c:v>
                </c:pt>
                <c:pt idx="18">
                  <c:v>78.488222247714219</c:v>
                </c:pt>
                <c:pt idx="19">
                  <c:v>76.936356276048869</c:v>
                </c:pt>
                <c:pt idx="20">
                  <c:v>75.303561288542312</c:v>
                </c:pt>
                <c:pt idx="21">
                  <c:v>73.572133495347188</c:v>
                </c:pt>
                <c:pt idx="22">
                  <c:v>71.716889644108022</c:v>
                </c:pt>
                <c:pt idx="23">
                  <c:v>69.699844056795641</c:v>
                </c:pt>
                <c:pt idx="24">
                  <c:v>67.458732864509656</c:v>
                </c:pt>
                <c:pt idx="25">
                  <c:v>64.877531513418432</c:v>
                </c:pt>
                <c:pt idx="26">
                  <c:v>61.684180073813089</c:v>
                </c:pt>
                <c:pt idx="27">
                  <c:v>56.689620181977993</c:v>
                </c:pt>
                <c:pt idx="28">
                  <c:v>0</c:v>
                </c:pt>
                <c:pt idx="29">
                  <c:v>0</c:v>
                </c:pt>
                <c:pt idx="30">
                  <c:v>0</c:v>
                </c:pt>
                <c:pt idx="31">
                  <c:v>0</c:v>
                </c:pt>
                <c:pt idx="32">
                  <c:v>0</c:v>
                </c:pt>
              </c:numCache>
            </c:numRef>
          </c:yVal>
          <c:smooth val="0"/>
          <c:extLst>
            <c:ext xmlns:c16="http://schemas.microsoft.com/office/drawing/2014/chart" uri="{C3380CC4-5D6E-409C-BE32-E72D297353CC}">
              <c16:uniqueId val="{00000000-1670-4F8E-ADC6-32F820A3DC24}"/>
            </c:ext>
          </c:extLst>
        </c:ser>
        <c:dLbls>
          <c:showLegendKey val="0"/>
          <c:showVal val="0"/>
          <c:showCatName val="0"/>
          <c:showSerName val="0"/>
          <c:showPercent val="0"/>
          <c:showBubbleSize val="0"/>
        </c:dLbls>
        <c:axId val="317053064"/>
        <c:axId val="317057768"/>
      </c:scatterChart>
      <c:valAx>
        <c:axId val="3170530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Platform Angle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57768"/>
        <c:crosses val="autoZero"/>
        <c:crossBetween val="midCat"/>
      </c:valAx>
      <c:valAx>
        <c:axId val="317057768"/>
        <c:scaling>
          <c:orientation val="minMax"/>
          <c:min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Motor Angle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530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Platform Output</c:v>
          </c:tx>
          <c:spPr>
            <a:ln w="25400" cap="rnd">
              <a:noFill/>
              <a:round/>
            </a:ln>
            <a:effectLst/>
          </c:spPr>
          <c:marker>
            <c:symbol val="circle"/>
            <c:size val="5"/>
            <c:spPr>
              <a:solidFill>
                <a:schemeClr val="accent1"/>
              </a:solidFill>
              <a:ln w="9525">
                <a:solidFill>
                  <a:schemeClr val="accent1"/>
                </a:solidFill>
              </a:ln>
              <a:effectLst/>
            </c:spPr>
          </c:marker>
          <c:xVal>
            <c:strRef>
              <c:f>'Test Sine Wave'!$A:$A</c:f>
              <c:strCache>
                <c:ptCount val="27"/>
                <c:pt idx="0">
                  <c:v>Time</c:v>
                </c:pt>
                <c:pt idx="1">
                  <c:v>0</c:v>
                </c:pt>
                <c:pt idx="2">
                  <c:v>0.2</c:v>
                </c:pt>
                <c:pt idx="3">
                  <c:v>0.4</c:v>
                </c:pt>
                <c:pt idx="4">
                  <c:v>0.6</c:v>
                </c:pt>
                <c:pt idx="5">
                  <c:v>0.8</c:v>
                </c:pt>
                <c:pt idx="6">
                  <c:v>1</c:v>
                </c:pt>
                <c:pt idx="7">
                  <c:v>1.2</c:v>
                </c:pt>
                <c:pt idx="8">
                  <c:v>1.4</c:v>
                </c:pt>
                <c:pt idx="9">
                  <c:v>1.6</c:v>
                </c:pt>
                <c:pt idx="10">
                  <c:v>1.8</c:v>
                </c:pt>
                <c:pt idx="11">
                  <c:v>2</c:v>
                </c:pt>
                <c:pt idx="12">
                  <c:v>2.2</c:v>
                </c:pt>
                <c:pt idx="13">
                  <c:v>2.4</c:v>
                </c:pt>
                <c:pt idx="14">
                  <c:v>2.6</c:v>
                </c:pt>
                <c:pt idx="15">
                  <c:v>2.8</c:v>
                </c:pt>
                <c:pt idx="16">
                  <c:v>3</c:v>
                </c:pt>
                <c:pt idx="17">
                  <c:v>3.2</c:v>
                </c:pt>
                <c:pt idx="18">
                  <c:v>3.4</c:v>
                </c:pt>
                <c:pt idx="19">
                  <c:v>3.6</c:v>
                </c:pt>
                <c:pt idx="20">
                  <c:v>3.8</c:v>
                </c:pt>
                <c:pt idx="21">
                  <c:v>4</c:v>
                </c:pt>
                <c:pt idx="22">
                  <c:v>4.2</c:v>
                </c:pt>
                <c:pt idx="23">
                  <c:v>4.4</c:v>
                </c:pt>
                <c:pt idx="24">
                  <c:v>4.6</c:v>
                </c:pt>
                <c:pt idx="25">
                  <c:v>4.8</c:v>
                </c:pt>
                <c:pt idx="26">
                  <c:v>5</c:v>
                </c:pt>
              </c:strCache>
            </c:strRef>
          </c:xVal>
          <c:yVal>
            <c:numRef>
              <c:f>'Test Sine Wave'!$C:$C</c:f>
              <c:numCache>
                <c:formatCode>0.00</c:formatCode>
                <c:ptCount val="1048576"/>
                <c:pt idx="0" formatCode="General">
                  <c:v>0</c:v>
                </c:pt>
                <c:pt idx="1">
                  <c:v>146.10383343663611</c:v>
                </c:pt>
                <c:pt idx="2">
                  <c:v>141.69544404444255</c:v>
                </c:pt>
                <c:pt idx="3">
                  <c:v>138.97090956442247</c:v>
                </c:pt>
                <c:pt idx="4">
                  <c:v>138.97090956442247</c:v>
                </c:pt>
                <c:pt idx="5">
                  <c:v>141.69544404444255</c:v>
                </c:pt>
                <c:pt idx="6">
                  <c:v>146.10383343663611</c:v>
                </c:pt>
                <c:pt idx="7">
                  <c:v>150.51222282882966</c:v>
                </c:pt>
                <c:pt idx="8">
                  <c:v>153.23675730884975</c:v>
                </c:pt>
                <c:pt idx="9">
                  <c:v>153.23675730884975</c:v>
                </c:pt>
                <c:pt idx="10">
                  <c:v>150.51222282882966</c:v>
                </c:pt>
                <c:pt idx="11">
                  <c:v>146.10383343663611</c:v>
                </c:pt>
                <c:pt idx="12">
                  <c:v>141.69544404444258</c:v>
                </c:pt>
                <c:pt idx="13">
                  <c:v>138.97090956442247</c:v>
                </c:pt>
                <c:pt idx="14">
                  <c:v>138.97090956442247</c:v>
                </c:pt>
                <c:pt idx="15">
                  <c:v>141.69544404444255</c:v>
                </c:pt>
                <c:pt idx="16">
                  <c:v>146.10383343663611</c:v>
                </c:pt>
                <c:pt idx="17">
                  <c:v>150.51222282882966</c:v>
                </c:pt>
                <c:pt idx="18">
                  <c:v>153.23675730884977</c:v>
                </c:pt>
                <c:pt idx="19">
                  <c:v>153.23675730884975</c:v>
                </c:pt>
                <c:pt idx="20">
                  <c:v>150.51222282882964</c:v>
                </c:pt>
                <c:pt idx="21">
                  <c:v>146.10383343663608</c:v>
                </c:pt>
                <c:pt idx="22">
                  <c:v>141.69544404444255</c:v>
                </c:pt>
                <c:pt idx="23">
                  <c:v>138.97090956442244</c:v>
                </c:pt>
                <c:pt idx="24">
                  <c:v>138.97090956442247</c:v>
                </c:pt>
                <c:pt idx="25">
                  <c:v>141.69544404444258</c:v>
                </c:pt>
                <c:pt idx="26">
                  <c:v>146.10383343663614</c:v>
                </c:pt>
              </c:numCache>
            </c:numRef>
          </c:yVal>
          <c:smooth val="0"/>
          <c:extLst>
            <c:ext xmlns:c16="http://schemas.microsoft.com/office/drawing/2014/chart" uri="{C3380CC4-5D6E-409C-BE32-E72D297353CC}">
              <c16:uniqueId val="{00000000-C980-49E7-9530-66D0168400D0}"/>
            </c:ext>
          </c:extLst>
        </c:ser>
        <c:ser>
          <c:idx val="1"/>
          <c:order val="1"/>
          <c:tx>
            <c:v>Motor Shaft Output</c:v>
          </c:tx>
          <c:spPr>
            <a:ln w="25400" cap="rnd">
              <a:noFill/>
              <a:round/>
            </a:ln>
            <a:effectLst/>
          </c:spPr>
          <c:marker>
            <c:symbol val="circle"/>
            <c:size val="5"/>
            <c:spPr>
              <a:solidFill>
                <a:schemeClr val="accent2"/>
              </a:solidFill>
              <a:ln w="9525">
                <a:solidFill>
                  <a:schemeClr val="accent2"/>
                </a:solidFill>
              </a:ln>
              <a:effectLst/>
            </c:spPr>
          </c:marker>
          <c:xVal>
            <c:strRef>
              <c:f>'Test Sine Wave'!$A:$A</c:f>
              <c:strCache>
                <c:ptCount val="27"/>
                <c:pt idx="0">
                  <c:v>Time</c:v>
                </c:pt>
                <c:pt idx="1">
                  <c:v>0</c:v>
                </c:pt>
                <c:pt idx="2">
                  <c:v>0.2</c:v>
                </c:pt>
                <c:pt idx="3">
                  <c:v>0.4</c:v>
                </c:pt>
                <c:pt idx="4">
                  <c:v>0.6</c:v>
                </c:pt>
                <c:pt idx="5">
                  <c:v>0.8</c:v>
                </c:pt>
                <c:pt idx="6">
                  <c:v>1</c:v>
                </c:pt>
                <c:pt idx="7">
                  <c:v>1.2</c:v>
                </c:pt>
                <c:pt idx="8">
                  <c:v>1.4</c:v>
                </c:pt>
                <c:pt idx="9">
                  <c:v>1.6</c:v>
                </c:pt>
                <c:pt idx="10">
                  <c:v>1.8</c:v>
                </c:pt>
                <c:pt idx="11">
                  <c:v>2</c:v>
                </c:pt>
                <c:pt idx="12">
                  <c:v>2.2</c:v>
                </c:pt>
                <c:pt idx="13">
                  <c:v>2.4</c:v>
                </c:pt>
                <c:pt idx="14">
                  <c:v>2.6</c:v>
                </c:pt>
                <c:pt idx="15">
                  <c:v>2.8</c:v>
                </c:pt>
                <c:pt idx="16">
                  <c:v>3</c:v>
                </c:pt>
                <c:pt idx="17">
                  <c:v>3.2</c:v>
                </c:pt>
                <c:pt idx="18">
                  <c:v>3.4</c:v>
                </c:pt>
                <c:pt idx="19">
                  <c:v>3.6</c:v>
                </c:pt>
                <c:pt idx="20">
                  <c:v>3.8</c:v>
                </c:pt>
                <c:pt idx="21">
                  <c:v>4</c:v>
                </c:pt>
                <c:pt idx="22">
                  <c:v>4.2</c:v>
                </c:pt>
                <c:pt idx="23">
                  <c:v>4.4</c:v>
                </c:pt>
                <c:pt idx="24">
                  <c:v>4.6</c:v>
                </c:pt>
                <c:pt idx="25">
                  <c:v>4.8</c:v>
                </c:pt>
                <c:pt idx="26">
                  <c:v>5</c:v>
                </c:pt>
              </c:strCache>
            </c:strRef>
          </c:xVal>
          <c:yVal>
            <c:numRef>
              <c:f>'Test Sine Wave'!$H:$H</c:f>
              <c:numCache>
                <c:formatCode>0.00</c:formatCode>
                <c:ptCount val="1048576"/>
                <c:pt idx="0" formatCode="General">
                  <c:v>0</c:v>
                </c:pt>
                <c:pt idx="1">
                  <c:v>108.21798759528215</c:v>
                </c:pt>
                <c:pt idx="2">
                  <c:v>93.466189425022975</c:v>
                </c:pt>
                <c:pt idx="3">
                  <c:v>80.335050721378011</c:v>
                </c:pt>
                <c:pt idx="4">
                  <c:v>80.335050721378011</c:v>
                </c:pt>
                <c:pt idx="5">
                  <c:v>93.466189425022975</c:v>
                </c:pt>
                <c:pt idx="6">
                  <c:v>108.21798759528215</c:v>
                </c:pt>
                <c:pt idx="7">
                  <c:v>120.3318014632636</c:v>
                </c:pt>
                <c:pt idx="8">
                  <c:v>127.1873322393714</c:v>
                </c:pt>
                <c:pt idx="9">
                  <c:v>127.1873322393714</c:v>
                </c:pt>
                <c:pt idx="10">
                  <c:v>120.3318014632636</c:v>
                </c:pt>
                <c:pt idx="11">
                  <c:v>108.21798759528215</c:v>
                </c:pt>
                <c:pt idx="12">
                  <c:v>93.466189425023146</c:v>
                </c:pt>
                <c:pt idx="13">
                  <c:v>80.335050721378011</c:v>
                </c:pt>
                <c:pt idx="14">
                  <c:v>80.335050721378011</c:v>
                </c:pt>
                <c:pt idx="15">
                  <c:v>93.466189425022975</c:v>
                </c:pt>
                <c:pt idx="16">
                  <c:v>108.21798759528215</c:v>
                </c:pt>
                <c:pt idx="17">
                  <c:v>120.3318014632636</c:v>
                </c:pt>
                <c:pt idx="18">
                  <c:v>127.18733223937143</c:v>
                </c:pt>
                <c:pt idx="19">
                  <c:v>127.1873322393714</c:v>
                </c:pt>
                <c:pt idx="20">
                  <c:v>120.3318014632635</c:v>
                </c:pt>
                <c:pt idx="21">
                  <c:v>108.21798759528207</c:v>
                </c:pt>
                <c:pt idx="22">
                  <c:v>93.466189425022975</c:v>
                </c:pt>
                <c:pt idx="23">
                  <c:v>80.335050721377726</c:v>
                </c:pt>
                <c:pt idx="24">
                  <c:v>80.335050721378011</c:v>
                </c:pt>
                <c:pt idx="25">
                  <c:v>93.466189425023146</c:v>
                </c:pt>
                <c:pt idx="26">
                  <c:v>108.21798759528232</c:v>
                </c:pt>
              </c:numCache>
            </c:numRef>
          </c:yVal>
          <c:smooth val="0"/>
          <c:extLst>
            <c:ext xmlns:c16="http://schemas.microsoft.com/office/drawing/2014/chart" uri="{C3380CC4-5D6E-409C-BE32-E72D297353CC}">
              <c16:uniqueId val="{00000001-C980-49E7-9530-66D0168400D0}"/>
            </c:ext>
          </c:extLst>
        </c:ser>
        <c:dLbls>
          <c:showLegendKey val="0"/>
          <c:showVal val="0"/>
          <c:showCatName val="0"/>
          <c:showSerName val="0"/>
          <c:showPercent val="0"/>
          <c:showBubbleSize val="0"/>
        </c:dLbls>
        <c:axId val="317059336"/>
        <c:axId val="317055416"/>
      </c:scatterChart>
      <c:valAx>
        <c:axId val="3170593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55416"/>
        <c:crosses val="autoZero"/>
        <c:crossBetween val="midCat"/>
      </c:valAx>
      <c:valAx>
        <c:axId val="317055416"/>
        <c:scaling>
          <c:orientation val="minMax"/>
          <c:max val="165"/>
          <c:min val="6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Position (degrees)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593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397934</xdr:colOff>
      <xdr:row>22</xdr:row>
      <xdr:rowOff>29633</xdr:rowOff>
    </xdr:from>
    <xdr:to>
      <xdr:col>17</xdr:col>
      <xdr:colOff>12701</xdr:colOff>
      <xdr:row>50</xdr:row>
      <xdr:rowOff>757767</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30480</xdr:colOff>
      <xdr:row>50</xdr:row>
      <xdr:rowOff>60960</xdr:rowOff>
    </xdr:from>
    <xdr:to>
      <xdr:col>10</xdr:col>
      <xdr:colOff>339887</xdr:colOff>
      <xdr:row>106</xdr:row>
      <xdr:rowOff>48251</xdr:rowOff>
    </xdr:to>
    <xdr:pic>
      <xdr:nvPicPr>
        <xdr:cNvPr id="2" name="Picture 1">
          <a:extLst>
            <a:ext uri="{FF2B5EF4-FFF2-40B4-BE49-F238E27FC236}">
              <a16:creationId xmlns:a16="http://schemas.microsoft.com/office/drawing/2014/main" id="{CF6E0909-8DDC-4AB1-88DD-EE906A85E9E4}"/>
            </a:ext>
          </a:extLst>
        </xdr:cNvPr>
        <xdr:cNvPicPr>
          <a:picLocks noChangeAspect="1"/>
        </xdr:cNvPicPr>
      </xdr:nvPicPr>
      <xdr:blipFill>
        <a:blip xmlns:r="http://schemas.openxmlformats.org/officeDocument/2006/relationships" r:embed="rId2"/>
        <a:stretch>
          <a:fillRect/>
        </a:stretch>
      </xdr:blipFill>
      <xdr:spPr>
        <a:xfrm>
          <a:off x="30480" y="9936480"/>
          <a:ext cx="8866667" cy="10228571"/>
        </a:xfrm>
        <a:prstGeom prst="rect">
          <a:avLst/>
        </a:prstGeom>
      </xdr:spPr>
    </xdr:pic>
    <xdr:clientData/>
  </xdr:twoCellAnchor>
  <xdr:twoCellAnchor>
    <xdr:from>
      <xdr:col>11</xdr:col>
      <xdr:colOff>350520</xdr:colOff>
      <xdr:row>53</xdr:row>
      <xdr:rowOff>106680</xdr:rowOff>
    </xdr:from>
    <xdr:to>
      <xdr:col>16</xdr:col>
      <xdr:colOff>281940</xdr:colOff>
      <xdr:row>68</xdr:row>
      <xdr:rowOff>0</xdr:rowOff>
    </xdr:to>
    <xdr:sp macro="" textlink="">
      <xdr:nvSpPr>
        <xdr:cNvPr id="7" name="TextBox 6">
          <a:extLst>
            <a:ext uri="{FF2B5EF4-FFF2-40B4-BE49-F238E27FC236}">
              <a16:creationId xmlns:a16="http://schemas.microsoft.com/office/drawing/2014/main" id="{4BB81185-DA62-4C5D-8FC6-BE4E86E745D5}"/>
            </a:ext>
          </a:extLst>
        </xdr:cNvPr>
        <xdr:cNvSpPr txBox="1"/>
      </xdr:nvSpPr>
      <xdr:spPr>
        <a:xfrm>
          <a:off x="9624060" y="10530840"/>
          <a:ext cx="5341620" cy="2636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All colored cells</a:t>
          </a:r>
          <a:r>
            <a:rPr lang="en-US" sz="1100" baseline="0"/>
            <a:t> are user inputs.  Green are user inputs of link lengths, and yellow are user inputs of physical platform dimensions as shown in the labeled model at bottom left.</a:t>
          </a:r>
          <a:endParaRPr lang="en-US" sz="1100"/>
        </a:p>
        <a:p>
          <a:endParaRPr lang="en-US" sz="1100"/>
        </a:p>
        <a:p>
          <a:r>
            <a:rPr lang="en-US" sz="1100"/>
            <a:t>Upper</a:t>
          </a:r>
          <a:r>
            <a:rPr lang="en-US" sz="1100" baseline="0"/>
            <a:t> limit of platform swing is shown where equations become undefined, because the links have lined up and reached a maximum</a:t>
          </a:r>
        </a:p>
        <a:p>
          <a:endParaRPr lang="en-US" sz="1100" baseline="0"/>
        </a:p>
        <a:p>
          <a:r>
            <a:rPr lang="en-US" sz="1100" baseline="0"/>
            <a:t>Lower limit of platform swing is determined by the user with the "Motor link angle from horizontal" column.  Due to physical constraints of the platform system, the lower limit will be defined by a location which the lower link can't pass due to physical blockage by the system or table beneath the system.</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853017</xdr:colOff>
      <xdr:row>13</xdr:row>
      <xdr:rowOff>31750</xdr:rowOff>
    </xdr:from>
    <xdr:to>
      <xdr:col>8</xdr:col>
      <xdr:colOff>484717</xdr:colOff>
      <xdr:row>28</xdr:row>
      <xdr:rowOff>44450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3"/>
  <sheetViews>
    <sheetView tabSelected="1" workbookViewId="0">
      <selection activeCell="L73" sqref="L73"/>
    </sheetView>
  </sheetViews>
  <sheetFormatPr defaultRowHeight="14.4" x14ac:dyDescent="0.3"/>
  <cols>
    <col min="1" max="1" width="19" style="1" customWidth="1"/>
    <col min="2" max="2" width="15.77734375" style="1" bestFit="1" customWidth="1"/>
    <col min="3" max="6" width="8.88671875" style="1"/>
    <col min="7" max="7" width="17.109375" style="1" bestFit="1" customWidth="1"/>
    <col min="8" max="8" width="17.109375" style="1" customWidth="1"/>
    <col min="9" max="9" width="11.33203125" customWidth="1"/>
    <col min="11" max="11" width="10.44140625" style="1" bestFit="1" customWidth="1"/>
    <col min="12" max="12" width="8.88671875" style="1"/>
    <col min="14" max="14" width="43.33203125" bestFit="1" customWidth="1"/>
    <col min="15" max="15" width="8.88671875" style="1"/>
    <col min="17" max="17" width="8.88671875" style="1"/>
  </cols>
  <sheetData>
    <row r="1" spans="1:17" s="3" customFormat="1" ht="72" x14ac:dyDescent="0.3">
      <c r="A1" s="26" t="s">
        <v>45</v>
      </c>
      <c r="B1" s="2" t="s">
        <v>18</v>
      </c>
      <c r="C1" s="2" t="s">
        <v>1</v>
      </c>
      <c r="D1" s="2" t="s">
        <v>2</v>
      </c>
      <c r="E1" s="2" t="s">
        <v>3</v>
      </c>
      <c r="F1" s="2" t="s">
        <v>9</v>
      </c>
      <c r="G1" s="2" t="s">
        <v>26</v>
      </c>
      <c r="H1" s="2" t="s">
        <v>30</v>
      </c>
      <c r="I1" s="3" t="s">
        <v>35</v>
      </c>
      <c r="K1" s="19" t="s">
        <v>38</v>
      </c>
      <c r="L1" s="19" t="s">
        <v>4</v>
      </c>
      <c r="M1" s="20"/>
      <c r="N1" s="21" t="s">
        <v>39</v>
      </c>
      <c r="O1" s="22" t="s">
        <v>4</v>
      </c>
      <c r="Q1" s="2"/>
    </row>
    <row r="2" spans="1:17" x14ac:dyDescent="0.3">
      <c r="A2" s="25">
        <v>-14</v>
      </c>
      <c r="B2" s="5">
        <f t="shared" ref="B2:B38" si="0">$O$21-A2</f>
        <v>141.22036587262957</v>
      </c>
      <c r="C2" s="4">
        <f t="shared" ref="C2:C7" si="1">SIN(RADIANS(B2))</f>
        <v>0.62632675491200296</v>
      </c>
      <c r="D2" s="4">
        <f t="shared" ref="D2:D38" si="2">$L$5/$L$2+COS(RADIANS(B2))</f>
        <v>0.39622161958854918</v>
      </c>
      <c r="E2" s="4">
        <f t="shared" ref="E2:E38" si="3">$L$5/$L$4*COS(RADIANS(B2))+($L$2^2-$L$3^2+$L$4^2+$L$5^2)/(2*$L$2*$L$4)</f>
        <v>0.44195837809372995</v>
      </c>
      <c r="F2" s="4">
        <f t="shared" ref="F2:F7" si="4">C2^2+D2^2-E2^2</f>
        <v>0.35394956778073283</v>
      </c>
      <c r="G2" s="5">
        <f t="shared" ref="G2:G7" si="5">2*DEGREES(ATAN((C2+SQRT(F2))/(D2+E2)))</f>
        <v>111.07466261897002</v>
      </c>
      <c r="H2" s="5">
        <f>B2/G2</f>
        <v>1.2714003584874367</v>
      </c>
      <c r="I2" s="8">
        <f t="shared" ref="I2:I38" si="6">$O$19-G2</f>
        <v>-12.328500356414821</v>
      </c>
      <c r="K2" s="13" t="s">
        <v>5</v>
      </c>
      <c r="L2" s="14">
        <f>SQRT($O$5^2+$O$6^2)</f>
        <v>4.1949560486374589</v>
      </c>
      <c r="N2" s="15" t="s">
        <v>43</v>
      </c>
      <c r="O2" s="17">
        <v>0.75</v>
      </c>
    </row>
    <row r="3" spans="1:17" x14ac:dyDescent="0.3">
      <c r="A3" s="25">
        <v>-13</v>
      </c>
      <c r="B3" s="5">
        <f t="shared" si="0"/>
        <v>140.22036587262957</v>
      </c>
      <c r="C3" s="4">
        <f t="shared" si="1"/>
        <v>0.63983657149732265</v>
      </c>
      <c r="D3" s="4">
        <f t="shared" si="2"/>
        <v>0.40727125953963061</v>
      </c>
      <c r="E3" s="4">
        <f t="shared" si="3"/>
        <v>0.46920875105036397</v>
      </c>
      <c r="F3" s="4">
        <f t="shared" si="4"/>
        <v>0.35510386501020319</v>
      </c>
      <c r="G3" s="5">
        <f t="shared" si="5"/>
        <v>109.3058269581641</v>
      </c>
      <c r="H3" s="5">
        <f>B3/G3</f>
        <v>1.2828260832452945</v>
      </c>
      <c r="I3" s="8">
        <f t="shared" si="6"/>
        <v>-10.559664695608902</v>
      </c>
      <c r="K3" s="12" t="s">
        <v>6</v>
      </c>
      <c r="L3" s="12">
        <v>2.5</v>
      </c>
      <c r="M3" t="s">
        <v>37</v>
      </c>
      <c r="N3" s="18" t="s">
        <v>44</v>
      </c>
      <c r="O3" s="16">
        <f>2+28/32</f>
        <v>2.875</v>
      </c>
    </row>
    <row r="4" spans="1:17" x14ac:dyDescent="0.3">
      <c r="A4" s="24">
        <v>-12</v>
      </c>
      <c r="B4" s="5">
        <f t="shared" si="0"/>
        <v>139.22036587262957</v>
      </c>
      <c r="C4" s="4">
        <f t="shared" si="1"/>
        <v>0.65315148766472864</v>
      </c>
      <c r="D4" s="4">
        <f t="shared" si="2"/>
        <v>0.41855499538696783</v>
      </c>
      <c r="E4" s="4">
        <f t="shared" si="3"/>
        <v>0.49703644602914832</v>
      </c>
      <c r="F4" s="4">
        <f t="shared" si="4"/>
        <v>0.3547499213207464</v>
      </c>
      <c r="G4" s="5">
        <f t="shared" si="5"/>
        <v>107.50223994867871</v>
      </c>
      <c r="H4" s="5">
        <f t="shared" ref="H4:H7" si="7">B4/G4</f>
        <v>1.2950461863780049</v>
      </c>
      <c r="I4" s="8">
        <f t="shared" si="6"/>
        <v>-8.7560776861235041</v>
      </c>
      <c r="K4" s="12" t="s">
        <v>7</v>
      </c>
      <c r="L4" s="12">
        <v>2</v>
      </c>
      <c r="M4" t="s">
        <v>36</v>
      </c>
      <c r="N4" s="23" t="s">
        <v>42</v>
      </c>
      <c r="O4" s="13">
        <f>O3+O6</f>
        <v>4.875</v>
      </c>
    </row>
    <row r="5" spans="1:17" x14ac:dyDescent="0.3">
      <c r="A5" s="25">
        <v>-11</v>
      </c>
      <c r="B5" s="5">
        <f t="shared" si="0"/>
        <v>138.22036587262957</v>
      </c>
      <c r="C5" s="4">
        <f t="shared" si="1"/>
        <v>0.66626744756177103</v>
      </c>
      <c r="D5" s="4">
        <f t="shared" si="2"/>
        <v>0.43006938999531308</v>
      </c>
      <c r="E5" s="4">
        <f t="shared" si="3"/>
        <v>0.52543298644461722</v>
      </c>
      <c r="F5" s="4">
        <f t="shared" si="4"/>
        <v>0.35279216864730867</v>
      </c>
      <c r="G5" s="5">
        <f t="shared" si="5"/>
        <v>105.66144703906448</v>
      </c>
      <c r="H5" s="5">
        <f t="shared" si="7"/>
        <v>1.308143790814521</v>
      </c>
      <c r="I5" s="8">
        <f t="shared" si="6"/>
        <v>-6.9152847765092815</v>
      </c>
      <c r="K5" s="13" t="s">
        <v>8</v>
      </c>
      <c r="L5" s="14">
        <f>SQRT($O$2^2+$O$4^2)</f>
        <v>4.9323549142372149</v>
      </c>
      <c r="N5" s="18" t="s">
        <v>41</v>
      </c>
      <c r="O5" s="16">
        <f>3+22/32</f>
        <v>3.6875</v>
      </c>
    </row>
    <row r="6" spans="1:17" x14ac:dyDescent="0.3">
      <c r="A6" s="24">
        <v>-10</v>
      </c>
      <c r="B6" s="5">
        <f t="shared" si="0"/>
        <v>137.22036587262957</v>
      </c>
      <c r="C6" s="4">
        <f t="shared" si="1"/>
        <v>0.67918045594000842</v>
      </c>
      <c r="D6" s="4">
        <f t="shared" si="2"/>
        <v>0.4418109359685265</v>
      </c>
      <c r="E6" s="4">
        <f t="shared" si="3"/>
        <v>0.55438972243547791</v>
      </c>
      <c r="F6" s="4">
        <f t="shared" si="4"/>
        <v>0.34913503053017692</v>
      </c>
      <c r="G6" s="5">
        <f t="shared" si="5"/>
        <v>103.7805136640975</v>
      </c>
      <c r="H6" s="5">
        <f t="shared" si="7"/>
        <v>1.3222170620273241</v>
      </c>
      <c r="I6" s="8">
        <f t="shared" si="6"/>
        <v>-5.0343514015422954</v>
      </c>
      <c r="N6" s="18" t="s">
        <v>40</v>
      </c>
      <c r="O6" s="16">
        <v>2</v>
      </c>
    </row>
    <row r="7" spans="1:17" x14ac:dyDescent="0.3">
      <c r="A7" s="25">
        <v>-9</v>
      </c>
      <c r="B7" s="5">
        <f t="shared" si="0"/>
        <v>136.22036587262957</v>
      </c>
      <c r="C7" s="4">
        <f t="shared" si="1"/>
        <v>0.69188657937199793</v>
      </c>
      <c r="D7" s="4">
        <f t="shared" si="2"/>
        <v>0.45377605671796217</v>
      </c>
      <c r="E7" s="4">
        <f t="shared" si="3"/>
        <v>0.58389783349943847</v>
      </c>
      <c r="F7" s="4">
        <f t="shared" si="4"/>
        <v>0.34368306840024931</v>
      </c>
      <c r="G7" s="5">
        <f t="shared" si="5"/>
        <v>101.85592722891239</v>
      </c>
      <c r="H7" s="5">
        <f t="shared" si="7"/>
        <v>1.3373828070553624</v>
      </c>
      <c r="I7" s="8">
        <f t="shared" si="6"/>
        <v>-3.10976496635719</v>
      </c>
    </row>
    <row r="8" spans="1:17" x14ac:dyDescent="0.3">
      <c r="A8" s="24">
        <v>-8</v>
      </c>
      <c r="B8" s="5">
        <f t="shared" si="0"/>
        <v>135.22036587262957</v>
      </c>
      <c r="C8" s="4">
        <f t="shared" ref="C8:C15" si="8">SIN(RADIANS(B8))</f>
        <v>0.7043819474494547</v>
      </c>
      <c r="D8" s="4">
        <f t="shared" si="2"/>
        <v>0.46596110755193043</v>
      </c>
      <c r="E8" s="4">
        <f t="shared" si="3"/>
        <v>0.61394833118001513</v>
      </c>
      <c r="F8" s="4">
        <f t="shared" ref="F8" si="9">C8^2+D8^2-E8^2</f>
        <v>0.33634112828498253</v>
      </c>
      <c r="G8" s="5">
        <f t="shared" ref="G8" si="10">2*DEGREES(ATAN((C8+SQRT(F8))/(D8+E8)))</f>
        <v>99.883466350003644</v>
      </c>
      <c r="H8" s="5">
        <f t="shared" ref="H8:H25" si="11">B8/G8</f>
        <v>1.3537812694525557</v>
      </c>
      <c r="I8" s="8">
        <f t="shared" si="6"/>
        <v>-1.1373040874484417</v>
      </c>
    </row>
    <row r="9" spans="1:17" x14ac:dyDescent="0.3">
      <c r="A9" s="25">
        <v>-7.5</v>
      </c>
      <c r="B9" s="5">
        <f t="shared" si="0"/>
        <v>134.72036587262957</v>
      </c>
      <c r="C9" s="4">
        <f t="shared" si="8"/>
        <v>0.7105494062499812</v>
      </c>
      <c r="D9" s="4">
        <f t="shared" si="2"/>
        <v>0.47213494943533152</v>
      </c>
      <c r="E9" s="4">
        <f t="shared" si="3"/>
        <v>0.62917412085667368</v>
      </c>
      <c r="F9" s="4">
        <f t="shared" ref="F9:F15" si="12">C9^2+D9^2-E9^2</f>
        <v>0.33193179484473567</v>
      </c>
      <c r="G9" s="5">
        <f t="shared" ref="G9:G15" si="13">2*DEGREES(ATAN((C9+SQRT(F9))/(D9+E9)))</f>
        <v>98.877727742554299</v>
      </c>
      <c r="H9" s="5">
        <f t="shared" si="11"/>
        <v>1.3624945571504024</v>
      </c>
      <c r="I9" s="8">
        <f t="shared" si="6"/>
        <v>-0.13156547999909662</v>
      </c>
      <c r="N9" s="6" t="s">
        <v>24</v>
      </c>
    </row>
    <row r="10" spans="1:17" x14ac:dyDescent="0.3">
      <c r="A10" s="24">
        <v>-7</v>
      </c>
      <c r="B10" s="5">
        <f t="shared" si="0"/>
        <v>134.22036587262957</v>
      </c>
      <c r="C10" s="4">
        <f t="shared" si="8"/>
        <v>0.71666275396221757</v>
      </c>
      <c r="D10" s="4">
        <f t="shared" si="2"/>
        <v>0.47836237678590854</v>
      </c>
      <c r="E10" s="4">
        <f t="shared" si="3"/>
        <v>0.6445320618045105</v>
      </c>
      <c r="F10" s="4">
        <f t="shared" si="12"/>
        <v>0.32701448774700026</v>
      </c>
      <c r="G10" s="5">
        <f t="shared" si="13"/>
        <v>97.858024089135796</v>
      </c>
      <c r="H10" s="5">
        <f t="shared" si="11"/>
        <v>1.3715826282203742</v>
      </c>
      <c r="I10" s="8">
        <f t="shared" si="6"/>
        <v>0.88813817341940648</v>
      </c>
      <c r="N10" t="s">
        <v>11</v>
      </c>
      <c r="O10" s="1">
        <f>O5-O2</f>
        <v>2.9375</v>
      </c>
    </row>
    <row r="11" spans="1:17" x14ac:dyDescent="0.3">
      <c r="A11" s="25">
        <v>-6.5</v>
      </c>
      <c r="B11" s="5">
        <f t="shared" si="0"/>
        <v>133.72036587262957</v>
      </c>
      <c r="C11" s="4">
        <f t="shared" si="8"/>
        <v>0.72272152503106701</v>
      </c>
      <c r="D11" s="4">
        <f t="shared" si="2"/>
        <v>0.48464291536095883</v>
      </c>
      <c r="E11" s="4">
        <f t="shared" si="3"/>
        <v>0.66002098445686341</v>
      </c>
      <c r="F11" s="4">
        <f t="shared" si="12"/>
        <v>0.32157745822939365</v>
      </c>
      <c r="G11" s="5">
        <f t="shared" si="13"/>
        <v>96.823538878281155</v>
      </c>
      <c r="H11" s="5">
        <f t="shared" si="11"/>
        <v>1.3810729025380095</v>
      </c>
      <c r="I11" s="8">
        <f t="shared" si="6"/>
        <v>1.922623384274047</v>
      </c>
      <c r="N11" t="s">
        <v>13</v>
      </c>
      <c r="O11" s="5">
        <f>SQRT(O10^2+O3^2)</f>
        <v>4.1102957618643456</v>
      </c>
    </row>
    <row r="12" spans="1:17" x14ac:dyDescent="0.3">
      <c r="A12" s="24">
        <v>-6</v>
      </c>
      <c r="B12" s="5">
        <f t="shared" si="0"/>
        <v>133.22036587262957</v>
      </c>
      <c r="C12" s="4">
        <f t="shared" si="8"/>
        <v>0.7287252580576552</v>
      </c>
      <c r="D12" s="4">
        <f t="shared" si="2"/>
        <v>0.49097608687315353</v>
      </c>
      <c r="E12" s="4">
        <f t="shared" si="3"/>
        <v>0.67563970927230366</v>
      </c>
      <c r="F12" s="4">
        <f t="shared" si="12"/>
        <v>0.31560900286690757</v>
      </c>
      <c r="G12" s="5">
        <f t="shared" si="13"/>
        <v>95.773364848407326</v>
      </c>
      <c r="H12" s="5">
        <f t="shared" si="11"/>
        <v>1.3909959839407791</v>
      </c>
      <c r="I12" s="8">
        <f t="shared" si="6"/>
        <v>2.9727974141478768</v>
      </c>
      <c r="N12" t="s">
        <v>12</v>
      </c>
      <c r="O12" s="5">
        <f>DEGREES(ATAN(O3/O10))</f>
        <v>44.38394009160077</v>
      </c>
    </row>
    <row r="13" spans="1:17" x14ac:dyDescent="0.3">
      <c r="A13" s="25">
        <v>-5.5</v>
      </c>
      <c r="B13" s="5">
        <f t="shared" si="0"/>
        <v>132.72036587262957</v>
      </c>
      <c r="C13" s="4">
        <f t="shared" si="8"/>
        <v>0.73467349583446773</v>
      </c>
      <c r="D13" s="4">
        <f t="shared" si="2"/>
        <v>0.49736140902696235</v>
      </c>
      <c r="E13" s="4">
        <f t="shared" si="3"/>
        <v>0.69138704682446717</v>
      </c>
      <c r="F13" s="4">
        <f t="shared" si="12"/>
        <v>0.30909746815426503</v>
      </c>
      <c r="G13" s="5">
        <f t="shared" si="13"/>
        <v>94.7064903426554</v>
      </c>
      <c r="H13" s="5">
        <f t="shared" si="11"/>
        <v>1.4013861710262627</v>
      </c>
      <c r="I13" s="8">
        <f t="shared" si="6"/>
        <v>4.0396719198998028</v>
      </c>
      <c r="N13" t="s">
        <v>23</v>
      </c>
      <c r="O13" s="5">
        <f>DEGREES(ACOS((-(L3^2)+L4^2+O11^2)/(2*L4*O11)))</f>
        <v>27.03582643555669</v>
      </c>
    </row>
    <row r="14" spans="1:17" x14ac:dyDescent="0.3">
      <c r="A14" s="24">
        <v>-5</v>
      </c>
      <c r="B14" s="5">
        <f t="shared" si="0"/>
        <v>132.22036587262957</v>
      </c>
      <c r="C14" s="4">
        <f t="shared" si="8"/>
        <v>0.7405657853801686</v>
      </c>
      <c r="D14" s="4">
        <f t="shared" si="2"/>
        <v>0.50379839555538164</v>
      </c>
      <c r="E14" s="4">
        <f t="shared" si="3"/>
        <v>0.70726179789263077</v>
      </c>
      <c r="F14" s="4">
        <f t="shared" si="12"/>
        <v>0.30203125508160622</v>
      </c>
      <c r="G14" s="5">
        <f t="shared" si="13"/>
        <v>93.621782841777161</v>
      </c>
      <c r="H14" s="5">
        <f t="shared" si="11"/>
        <v>1.4122820764488628</v>
      </c>
      <c r="I14" s="8">
        <f t="shared" si="6"/>
        <v>5.1243794207780411</v>
      </c>
      <c r="N14" t="s">
        <v>14</v>
      </c>
      <c r="O14" s="5">
        <f>O19-O12+O13</f>
        <v>81.398048606511125</v>
      </c>
    </row>
    <row r="15" spans="1:17" x14ac:dyDescent="0.3">
      <c r="A15" s="25">
        <v>-4.5</v>
      </c>
      <c r="B15" s="5">
        <f t="shared" si="0"/>
        <v>131.72036587262957</v>
      </c>
      <c r="C15" s="4">
        <f t="shared" si="8"/>
        <v>0.74640167797409551</v>
      </c>
      <c r="D15" s="4">
        <f t="shared" si="2"/>
        <v>0.51028655625696495</v>
      </c>
      <c r="E15" s="4">
        <f t="shared" si="3"/>
        <v>0.72326275355303848</v>
      </c>
      <c r="F15" s="4">
        <f t="shared" si="12"/>
        <v>0.29439882370201476</v>
      </c>
      <c r="G15" s="5">
        <f t="shared" si="13"/>
        <v>92.51796893477642</v>
      </c>
      <c r="H15" s="5">
        <f t="shared" si="11"/>
        <v>1.4237273838716689</v>
      </c>
      <c r="I15" s="8">
        <f t="shared" si="6"/>
        <v>6.2281933277787829</v>
      </c>
      <c r="J15" s="8"/>
      <c r="N15" t="s">
        <v>27</v>
      </c>
      <c r="O15" s="5">
        <f>O19-O14</f>
        <v>17.348113656044077</v>
      </c>
    </row>
    <row r="16" spans="1:17" x14ac:dyDescent="0.3">
      <c r="A16" s="24">
        <v>-4</v>
      </c>
      <c r="B16" s="5">
        <f t="shared" si="0"/>
        <v>131.22036587262957</v>
      </c>
      <c r="C16" s="4">
        <f t="shared" ref="C16:C25" si="14">SIN(RADIANS(B16))</f>
        <v>0.75218072919043322</v>
      </c>
      <c r="D16" s="4">
        <f t="shared" si="2"/>
        <v>0.51682539703315511</v>
      </c>
      <c r="E16" s="4">
        <f t="shared" si="3"/>
        <v>0.73938869527096651</v>
      </c>
      <c r="F16" s="4">
        <f>C16^2+D16^2-E16^2</f>
        <v>0.28618869768942812</v>
      </c>
      <c r="G16" s="5">
        <f>2*DEGREES(ATAN((C16+SQRT(F16))/(D16+E16)))</f>
        <v>91.393609745567943</v>
      </c>
      <c r="H16" s="5">
        <f t="shared" si="11"/>
        <v>1.4357717813962698</v>
      </c>
      <c r="I16" s="8">
        <f t="shared" si="6"/>
        <v>7.3525525169872594</v>
      </c>
    </row>
    <row r="17" spans="1:15" x14ac:dyDescent="0.3">
      <c r="A17" s="25">
        <v>-3.5</v>
      </c>
      <c r="B17" s="5">
        <f t="shared" si="0"/>
        <v>130.72036587262957</v>
      </c>
      <c r="C17" s="4">
        <f t="shared" si="14"/>
        <v>0.75790249893205686</v>
      </c>
      <c r="D17" s="4">
        <f t="shared" si="2"/>
        <v>0.52341441992591098</v>
      </c>
      <c r="E17" s="4">
        <f t="shared" si="3"/>
        <v>0.75563839499351948</v>
      </c>
      <c r="F17" s="4">
        <f>C17^2+D17^2-E17^2</f>
        <v>0.27738946888545213</v>
      </c>
      <c r="G17" s="5">
        <f>2*DEGREES(ATAN((C17+SQRT(F17))/(D17+E17)))</f>
        <v>90.24707049688547</v>
      </c>
      <c r="H17" s="5">
        <f t="shared" si="11"/>
        <v>1.4484721238363176</v>
      </c>
      <c r="I17" s="8">
        <f t="shared" si="6"/>
        <v>8.499091765669732</v>
      </c>
      <c r="N17" s="6" t="s">
        <v>25</v>
      </c>
    </row>
    <row r="18" spans="1:15" x14ac:dyDescent="0.3">
      <c r="A18" s="24">
        <v>-3</v>
      </c>
      <c r="B18" s="5">
        <f t="shared" si="0"/>
        <v>130.22036587262957</v>
      </c>
      <c r="C18" s="4">
        <f t="shared" si="14"/>
        <v>0.76356655146404828</v>
      </c>
      <c r="D18" s="4">
        <f t="shared" si="2"/>
        <v>0.53005312315562914</v>
      </c>
      <c r="E18" s="4">
        <f t="shared" si="3"/>
        <v>0.77201061524315095</v>
      </c>
      <c r="F18" s="4">
        <f t="shared" ref="F18:F24" si="15">C18^2+D18^2-E18^2</f>
        <v>0.26798980183362719</v>
      </c>
      <c r="G18" s="5">
        <f t="shared" ref="G18:G24" si="16">2*DEGREES(ATAN((C18+SQRT(F18))/(D18+E18)))</f>
        <v>89.076482414775469</v>
      </c>
      <c r="H18" s="5">
        <f t="shared" si="11"/>
        <v>1.4618938954759333</v>
      </c>
      <c r="I18" s="8">
        <f t="shared" si="6"/>
        <v>9.669679847779733</v>
      </c>
      <c r="J18" s="8"/>
      <c r="N18" t="s">
        <v>17</v>
      </c>
      <c r="O18" s="5">
        <f>DEGREES(ATAN((O3+O6)/O2))</f>
        <v>81.253837737444798</v>
      </c>
    </row>
    <row r="19" spans="1:15" x14ac:dyDescent="0.3">
      <c r="A19" s="25">
        <v>-2.5</v>
      </c>
      <c r="B19" s="5">
        <f t="shared" si="0"/>
        <v>129.72036587262957</v>
      </c>
      <c r="C19" s="4">
        <f t="shared" si="14"/>
        <v>0.76917245544687729</v>
      </c>
      <c r="D19" s="4">
        <f t="shared" si="2"/>
        <v>0.53674100115935508</v>
      </c>
      <c r="E19" s="4">
        <f t="shared" si="3"/>
        <v>0.78850410921189917</v>
      </c>
      <c r="F19" s="4">
        <f t="shared" si="15"/>
        <v>0.2579784382996746</v>
      </c>
      <c r="G19" s="5">
        <f t="shared" si="16"/>
        <v>87.879694487580849</v>
      </c>
      <c r="H19" s="5">
        <f t="shared" si="11"/>
        <v>1.4761130728664702</v>
      </c>
      <c r="I19" s="8">
        <f t="shared" si="6"/>
        <v>10.866467774974353</v>
      </c>
      <c r="N19" t="s">
        <v>29</v>
      </c>
      <c r="O19" s="5">
        <f>180-O18</f>
        <v>98.746162262555202</v>
      </c>
    </row>
    <row r="20" spans="1:15" x14ac:dyDescent="0.3">
      <c r="A20" s="24">
        <v>-2</v>
      </c>
      <c r="B20" s="5">
        <f t="shared" si="0"/>
        <v>129.22036587262957</v>
      </c>
      <c r="C20" s="4">
        <f t="shared" si="14"/>
        <v>0.77471978396925179</v>
      </c>
      <c r="D20" s="4">
        <f t="shared" si="2"/>
        <v>0.54347754462928621</v>
      </c>
      <c r="E20" s="4">
        <f t="shared" si="3"/>
        <v>0.80511762085634309</v>
      </c>
      <c r="F20" s="4">
        <f t="shared" si="15"/>
        <v>0.24734420177626371</v>
      </c>
      <c r="G20" s="5">
        <f t="shared" si="16"/>
        <v>86.654211579554513</v>
      </c>
      <c r="H20" s="5">
        <f t="shared" si="11"/>
        <v>1.491218528415049</v>
      </c>
      <c r="I20" s="8">
        <f t="shared" si="6"/>
        <v>12.09195068300069</v>
      </c>
      <c r="N20" t="s">
        <v>16</v>
      </c>
      <c r="O20" s="5">
        <f>DEGREES(ATAN(O6/O5))</f>
        <v>28.474203610074365</v>
      </c>
    </row>
    <row r="21" spans="1:15" x14ac:dyDescent="0.3">
      <c r="A21" s="25">
        <v>-1.5</v>
      </c>
      <c r="B21" s="5">
        <f t="shared" si="0"/>
        <v>128.72036587262957</v>
      </c>
      <c r="C21" s="4">
        <f t="shared" si="14"/>
        <v>0.78020811458062744</v>
      </c>
      <c r="D21" s="4">
        <f t="shared" si="2"/>
        <v>0.55026224055155548</v>
      </c>
      <c r="E21" s="4">
        <f t="shared" si="3"/>
        <v>0.82184988499324807</v>
      </c>
      <c r="F21" s="4">
        <f t="shared" si="15"/>
        <v>0.23607600197086032</v>
      </c>
      <c r="G21" s="5">
        <f t="shared" si="16"/>
        <v>85.397113876608188</v>
      </c>
      <c r="H21" s="5">
        <f t="shared" si="11"/>
        <v>1.5073151776372669</v>
      </c>
      <c r="I21" s="8">
        <f t="shared" si="6"/>
        <v>13.349048385947015</v>
      </c>
      <c r="N21" t="s">
        <v>28</v>
      </c>
      <c r="O21" s="5">
        <f>180-O18+O20</f>
        <v>127.22036587262957</v>
      </c>
    </row>
    <row r="22" spans="1:15" x14ac:dyDescent="0.3">
      <c r="A22" s="24">
        <v>-1</v>
      </c>
      <c r="B22" s="5">
        <f t="shared" si="0"/>
        <v>128.22036587262957</v>
      </c>
      <c r="C22" s="4">
        <f t="shared" si="14"/>
        <v>0.78563702932337931</v>
      </c>
      <c r="D22" s="4">
        <f t="shared" si="2"/>
        <v>0.55709457224530057</v>
      </c>
      <c r="E22" s="4">
        <f t="shared" si="3"/>
        <v>0.83869962739591908</v>
      </c>
      <c r="F22" s="4">
        <f t="shared" si="15"/>
        <v>0.22416283927518521</v>
      </c>
      <c r="G22" s="5">
        <f t="shared" si="16"/>
        <v>84.104950299844944</v>
      </c>
      <c r="H22" s="5">
        <f t="shared" si="11"/>
        <v>1.5245281688593537</v>
      </c>
      <c r="I22" s="8">
        <f t="shared" si="6"/>
        <v>14.641211962710258</v>
      </c>
    </row>
    <row r="23" spans="1:15" x14ac:dyDescent="0.3">
      <c r="A23" s="25">
        <v>-0.5</v>
      </c>
      <c r="B23" s="5">
        <f t="shared" si="0"/>
        <v>127.72036587262957</v>
      </c>
      <c r="C23" s="4">
        <f t="shared" si="14"/>
        <v>0.7910061147646309</v>
      </c>
      <c r="D23" s="4">
        <f t="shared" si="2"/>
        <v>0.56397401940201075</v>
      </c>
      <c r="E23" s="4">
        <f t="shared" si="3"/>
        <v>0.85566556489123657</v>
      </c>
      <c r="F23" s="4">
        <f t="shared" si="15"/>
        <v>0.21159380921485704</v>
      </c>
      <c r="G23" s="5">
        <f t="shared" si="16"/>
        <v>82.773594823095337</v>
      </c>
      <c r="H23" s="5">
        <f t="shared" si="11"/>
        <v>1.5430085662655462</v>
      </c>
      <c r="I23" s="8">
        <f t="shared" si="6"/>
        <v>15.972567439459866</v>
      </c>
    </row>
    <row r="24" spans="1:15" x14ac:dyDescent="0.3">
      <c r="A24" s="25">
        <v>0</v>
      </c>
      <c r="B24" s="5">
        <f t="shared" si="0"/>
        <v>127.22036587262957</v>
      </c>
      <c r="C24" s="4">
        <f t="shared" si="14"/>
        <v>0.79631496202773833</v>
      </c>
      <c r="D24" s="4">
        <f t="shared" si="2"/>
        <v>0.57090005812514955</v>
      </c>
      <c r="E24" s="4">
        <f t="shared" si="3"/>
        <v>0.87274640545737192</v>
      </c>
      <c r="F24" s="4">
        <f t="shared" si="15"/>
        <v>0.19835810687777411</v>
      </c>
      <c r="G24" s="5">
        <f t="shared" si="16"/>
        <v>81.398048606511068</v>
      </c>
      <c r="H24" s="5">
        <f t="shared" si="11"/>
        <v>1.5629412258717608</v>
      </c>
      <c r="I24" s="8">
        <f t="shared" si="6"/>
        <v>17.348113656044134</v>
      </c>
      <c r="J24" s="8"/>
    </row>
    <row r="25" spans="1:15" x14ac:dyDescent="0.3">
      <c r="A25" s="25">
        <v>0.5</v>
      </c>
      <c r="B25" s="5">
        <f t="shared" si="0"/>
        <v>126.72036587262957</v>
      </c>
      <c r="C25" s="4">
        <f t="shared" si="14"/>
        <v>0.80156316682342854</v>
      </c>
      <c r="D25" s="4">
        <f t="shared" si="2"/>
        <v>0.57787216097005323</v>
      </c>
      <c r="E25" s="4">
        <f t="shared" si="3"/>
        <v>0.88994084832218601</v>
      </c>
      <c r="F25" s="4">
        <f t="shared" ref="F25" si="17">C25^2+D25^2-E25^2</f>
        <v>0.18444503131979051</v>
      </c>
      <c r="G25" s="5">
        <f t="shared" ref="G25" si="18">2*DEGREES(ATAN((C25+SQRT(F25))/(D25+E25)))</f>
        <v>79.972160701037055</v>
      </c>
      <c r="H25" s="5">
        <f t="shared" si="11"/>
        <v>1.5845559850052457</v>
      </c>
      <c r="I25" s="8">
        <f t="shared" si="6"/>
        <v>18.774001561518148</v>
      </c>
    </row>
    <row r="26" spans="1:15" x14ac:dyDescent="0.3">
      <c r="A26" s="24">
        <v>1</v>
      </c>
      <c r="B26" s="5">
        <f t="shared" si="0"/>
        <v>126.22036587262957</v>
      </c>
      <c r="C26" s="4">
        <f t="shared" ref="C26:C38" si="19">SIN(RADIANS(B26))</f>
        <v>0.80675032948058722</v>
      </c>
      <c r="D26" s="4">
        <f t="shared" si="2"/>
        <v>0.58488979698409671</v>
      </c>
      <c r="E26" s="4">
        <f t="shared" si="3"/>
        <v>0.90724758406228356</v>
      </c>
      <c r="F26" s="4">
        <f t="shared" ref="F26:F38" si="20">C26^2+D26^2-E26^2</f>
        <v>0.16984398994628358</v>
      </c>
      <c r="G26" s="5">
        <f t="shared" ref="G26:G38" si="21">2*DEGREES(ATAN((C26+SQRT(F26))/(D26+E26)))</f>
        <v>78.488222247714219</v>
      </c>
      <c r="H26" s="5">
        <f t="shared" ref="H26:H38" si="22">B26/G26</f>
        <v>1.6081440279570791</v>
      </c>
      <c r="I26" s="8">
        <f t="shared" si="6"/>
        <v>20.257940014840983</v>
      </c>
    </row>
    <row r="27" spans="1:15" x14ac:dyDescent="0.3">
      <c r="A27" s="25">
        <v>1.5</v>
      </c>
      <c r="B27" s="5">
        <f t="shared" si="0"/>
        <v>125.72036587262957</v>
      </c>
      <c r="C27" s="4">
        <f t="shared" si="19"/>
        <v>0.81187605497669524</v>
      </c>
      <c r="D27" s="4">
        <f t="shared" si="2"/>
        <v>0.59195243174712786</v>
      </c>
      <c r="E27" s="4">
        <f t="shared" si="3"/>
        <v>0.92466529470273318</v>
      </c>
      <c r="F27" s="4">
        <f t="shared" si="20"/>
        <v>0.15454450286816745</v>
      </c>
      <c r="G27" s="5">
        <f t="shared" si="21"/>
        <v>76.936356276048869</v>
      </c>
      <c r="H27" s="5">
        <f t="shared" si="22"/>
        <v>1.634082662058272</v>
      </c>
      <c r="I27" s="8">
        <f t="shared" si="6"/>
        <v>21.809805986506333</v>
      </c>
    </row>
    <row r="28" spans="1:15" x14ac:dyDescent="0.3">
      <c r="A28" s="24">
        <v>2</v>
      </c>
      <c r="B28" s="5">
        <f t="shared" si="0"/>
        <v>125.22036587262957</v>
      </c>
      <c r="C28" s="4">
        <f t="shared" si="19"/>
        <v>0.81693995296791055</v>
      </c>
      <c r="D28" s="4">
        <f t="shared" si="2"/>
        <v>0.59905952741216473</v>
      </c>
      <c r="E28" s="4">
        <f t="shared" si="3"/>
        <v>0.94219265381743256</v>
      </c>
      <c r="F28" s="4">
        <f t="shared" si="20"/>
        <v>0.13853620723096172</v>
      </c>
      <c r="G28" s="5">
        <f t="shared" si="21"/>
        <v>75.303561288542312</v>
      </c>
      <c r="H28" s="5">
        <f t="shared" si="22"/>
        <v>1.6628744209429875</v>
      </c>
      <c r="I28" s="8">
        <f t="shared" si="6"/>
        <v>23.44260097401289</v>
      </c>
    </row>
    <row r="29" spans="1:15" x14ac:dyDescent="0.3">
      <c r="A29" s="25">
        <v>2.5</v>
      </c>
      <c r="B29" s="5">
        <f t="shared" si="0"/>
        <v>124.72036587262957</v>
      </c>
      <c r="C29" s="4">
        <f t="shared" si="19"/>
        <v>0.82194163781879581</v>
      </c>
      <c r="D29" s="4">
        <f t="shared" si="2"/>
        <v>0.60621054274635655</v>
      </c>
      <c r="E29" s="4">
        <f t="shared" si="3"/>
        <v>0.95982832663012596</v>
      </c>
      <c r="F29" s="4">
        <f t="shared" si="20"/>
        <v>0.12180886151548875</v>
      </c>
      <c r="G29" s="5">
        <f t="shared" si="21"/>
        <v>73.572133495347188</v>
      </c>
      <c r="H29" s="5">
        <f t="shared" si="22"/>
        <v>1.6952120313395163</v>
      </c>
      <c r="I29" s="8">
        <f t="shared" si="6"/>
        <v>25.174028767208014</v>
      </c>
    </row>
    <row r="30" spans="1:15" x14ac:dyDescent="0.3">
      <c r="A30" s="24">
        <v>3</v>
      </c>
      <c r="B30" s="5">
        <f t="shared" si="0"/>
        <v>124.22036587262957</v>
      </c>
      <c r="C30" s="4">
        <f t="shared" si="19"/>
        <v>0.82688072863168471</v>
      </c>
      <c r="D30" s="4">
        <f t="shared" si="2"/>
        <v>0.61340493317219924</v>
      </c>
      <c r="E30" s="4">
        <f t="shared" si="3"/>
        <v>0.9775709701160491</v>
      </c>
      <c r="F30" s="4">
        <f t="shared" si="20"/>
        <v>0.1043523498088228</v>
      </c>
      <c r="G30" s="5">
        <f t="shared" si="21"/>
        <v>71.716889644108022</v>
      </c>
      <c r="H30" s="5">
        <f t="shared" si="22"/>
        <v>1.7320936042969486</v>
      </c>
      <c r="I30" s="8">
        <f t="shared" si="6"/>
        <v>27.02927261844718</v>
      </c>
    </row>
    <row r="31" spans="1:15" x14ac:dyDescent="0.3">
      <c r="A31" s="25">
        <v>3.5</v>
      </c>
      <c r="B31" s="5">
        <f t="shared" si="0"/>
        <v>123.72036587262957</v>
      </c>
      <c r="C31" s="4">
        <f t="shared" si="19"/>
        <v>0.83175684927568938</v>
      </c>
      <c r="D31" s="4">
        <f t="shared" si="2"/>
        <v>0.62064215080900775</v>
      </c>
      <c r="E31" s="4">
        <f t="shared" si="3"/>
        <v>0.99541923310420755</v>
      </c>
      <c r="F31" s="4">
        <f t="shared" si="20"/>
        <v>8.6156686044084219E-2</v>
      </c>
      <c r="G31" s="5">
        <f t="shared" si="21"/>
        <v>69.699844056795641</v>
      </c>
      <c r="H31" s="5">
        <f t="shared" si="22"/>
        <v>1.7750450886491904</v>
      </c>
      <c r="I31" s="8">
        <f t="shared" si="6"/>
        <v>29.046318205759562</v>
      </c>
    </row>
    <row r="32" spans="1:15" x14ac:dyDescent="0.3">
      <c r="A32" s="24">
        <v>4</v>
      </c>
      <c r="B32" s="5">
        <f t="shared" si="0"/>
        <v>123.22036587262957</v>
      </c>
      <c r="C32" s="4">
        <f t="shared" si="19"/>
        <v>0.83656962841534444</v>
      </c>
      <c r="D32" s="4">
        <f t="shared" si="2"/>
        <v>0.62792164451463939</v>
      </c>
      <c r="E32" s="4">
        <f t="shared" si="3"/>
        <v>1.0133717563802729</v>
      </c>
      <c r="F32" s="4">
        <f t="shared" si="20"/>
        <v>6.7212018207717383E-2</v>
      </c>
      <c r="G32" s="5">
        <f t="shared" si="21"/>
        <v>67.458732864509656</v>
      </c>
      <c r="H32" s="5">
        <f t="shared" si="22"/>
        <v>1.8266036232865019</v>
      </c>
      <c r="I32" s="8">
        <f t="shared" si="6"/>
        <v>31.287429398045546</v>
      </c>
    </row>
    <row r="33" spans="1:10" x14ac:dyDescent="0.3">
      <c r="A33" s="25">
        <v>4.5</v>
      </c>
      <c r="B33" s="5">
        <f t="shared" si="0"/>
        <v>122.72036587262957</v>
      </c>
      <c r="C33" s="4">
        <f t="shared" si="19"/>
        <v>0.84131869953888427</v>
      </c>
      <c r="D33" s="4">
        <f t="shared" si="2"/>
        <v>0.63524285992746399</v>
      </c>
      <c r="E33" s="4">
        <f t="shared" si="3"/>
        <v>1.0314271727900903</v>
      </c>
      <c r="F33" s="4">
        <f t="shared" si="20"/>
        <v>4.7508632512864413E-2</v>
      </c>
      <c r="G33" s="5">
        <f t="shared" si="21"/>
        <v>64.877531513418432</v>
      </c>
      <c r="H33" s="5">
        <f t="shared" si="22"/>
        <v>1.8915695928913028</v>
      </c>
      <c r="I33" s="8">
        <f t="shared" si="6"/>
        <v>33.86863074913677</v>
      </c>
    </row>
    <row r="34" spans="1:10" x14ac:dyDescent="0.3">
      <c r="A34" s="24">
        <v>5</v>
      </c>
      <c r="B34" s="5">
        <f t="shared" si="0"/>
        <v>122.22036587262957</v>
      </c>
      <c r="C34" s="4">
        <f t="shared" si="19"/>
        <v>0.84600370098615651</v>
      </c>
      <c r="D34" s="4">
        <f t="shared" si="2"/>
        <v>0.64260523950858295</v>
      </c>
      <c r="E34" s="4">
        <f t="shared" si="3"/>
        <v>1.0495841073437961</v>
      </c>
      <c r="F34" s="4">
        <f t="shared" si="20"/>
        <v>2.7036957537483808E-2</v>
      </c>
      <c r="G34" s="5">
        <f t="shared" si="21"/>
        <v>61.684180073813089</v>
      </c>
      <c r="H34" s="5">
        <f t="shared" si="22"/>
        <v>1.9813891621219106</v>
      </c>
      <c r="I34" s="8">
        <f t="shared" si="6"/>
        <v>37.061982188742114</v>
      </c>
      <c r="J34" s="8"/>
    </row>
    <row r="35" spans="1:10" x14ac:dyDescent="0.3">
      <c r="A35" s="24">
        <v>5.5</v>
      </c>
      <c r="B35" s="5">
        <f t="shared" si="0"/>
        <v>121.72036587262957</v>
      </c>
      <c r="C35" s="4">
        <f t="shared" si="19"/>
        <v>0.85062427597616219</v>
      </c>
      <c r="D35" s="4">
        <f t="shared" si="2"/>
        <v>0.6500082225842867</v>
      </c>
      <c r="E35" s="4">
        <f t="shared" si="3"/>
        <v>1.0678411773205274</v>
      </c>
      <c r="F35" s="4">
        <f t="shared" si="20"/>
        <v>5.7875683258636901E-3</v>
      </c>
      <c r="G35" s="5">
        <f t="shared" si="21"/>
        <v>56.689620181977993</v>
      </c>
      <c r="H35" s="5">
        <f t="shared" si="22"/>
        <v>2.1471367330015254</v>
      </c>
      <c r="I35" s="8">
        <f t="shared" si="6"/>
        <v>42.056542080577209</v>
      </c>
    </row>
    <row r="36" spans="1:10" x14ac:dyDescent="0.3">
      <c r="A36" s="24">
        <v>6</v>
      </c>
      <c r="B36" s="5">
        <f t="shared" si="0"/>
        <v>121.22036587262957</v>
      </c>
      <c r="C36" s="4">
        <f t="shared" si="19"/>
        <v>0.85518007263422668</v>
      </c>
      <c r="D36" s="4">
        <f t="shared" si="2"/>
        <v>0.65745124538875244</v>
      </c>
      <c r="E36" s="4">
        <f t="shared" si="3"/>
        <v>1.0861969923737205</v>
      </c>
      <c r="F36" s="4">
        <f t="shared" si="20"/>
        <v>-1.624880954781327E-2</v>
      </c>
      <c r="G36" s="5" t="e">
        <f t="shared" si="21"/>
        <v>#NUM!</v>
      </c>
      <c r="H36" s="5" t="e">
        <f t="shared" si="22"/>
        <v>#NUM!</v>
      </c>
      <c r="I36" s="8" t="e">
        <f t="shared" si="6"/>
        <v>#NUM!</v>
      </c>
    </row>
    <row r="37" spans="1:10" x14ac:dyDescent="0.3">
      <c r="A37" s="25">
        <v>6.5</v>
      </c>
      <c r="B37" s="5">
        <f t="shared" si="0"/>
        <v>120.72036587262957</v>
      </c>
      <c r="C37" s="4">
        <f t="shared" si="19"/>
        <v>0.85967074401879551</v>
      </c>
      <c r="D37" s="4">
        <f t="shared" si="2"/>
        <v>0.66493374110697601</v>
      </c>
      <c r="E37" s="4">
        <f t="shared" si="3"/>
        <v>1.10465015463699</v>
      </c>
      <c r="F37" s="4">
        <f t="shared" si="20"/>
        <v>-3.908129595517762E-2</v>
      </c>
      <c r="G37" s="5" t="e">
        <f t="shared" si="21"/>
        <v>#NUM!</v>
      </c>
      <c r="H37" s="5" t="e">
        <f t="shared" si="22"/>
        <v>#NUM!</v>
      </c>
      <c r="I37" s="8" t="e">
        <f t="shared" si="6"/>
        <v>#NUM!</v>
      </c>
    </row>
    <row r="38" spans="1:10" x14ac:dyDescent="0.3">
      <c r="A38" s="24">
        <v>7</v>
      </c>
      <c r="B38" s="5">
        <f t="shared" si="0"/>
        <v>120.22036587262957</v>
      </c>
      <c r="C38" s="4">
        <f t="shared" si="19"/>
        <v>0.86409594814785673</v>
      </c>
      <c r="D38" s="4">
        <f t="shared" si="2"/>
        <v>0.67245513991793926</v>
      </c>
      <c r="E38" s="4">
        <f t="shared" si="3"/>
        <v>1.1231992588305864</v>
      </c>
      <c r="F38" s="4">
        <f t="shared" si="20"/>
        <v>-6.2718852229979749E-2</v>
      </c>
      <c r="G38" s="5" t="e">
        <f t="shared" si="21"/>
        <v>#NUM!</v>
      </c>
      <c r="H38" s="5" t="e">
        <f t="shared" si="22"/>
        <v>#NUM!</v>
      </c>
      <c r="I38" s="8" t="e">
        <f t="shared" si="6"/>
        <v>#NUM!</v>
      </c>
    </row>
    <row r="39" spans="1:10" x14ac:dyDescent="0.3">
      <c r="A39" s="25">
        <v>7.5</v>
      </c>
      <c r="B39" s="5">
        <f t="shared" ref="B39:B45" si="23">$O$21-A39</f>
        <v>119.72036587262957</v>
      </c>
      <c r="C39" s="4">
        <f t="shared" ref="C39:C45" si="24">SIN(RADIANS(B39))</f>
        <v>0.86845534802498303</v>
      </c>
      <c r="D39" s="4">
        <f t="shared" ref="D39:D45" si="25">$L$5/$L$2+COS(RADIANS(B39))</f>
        <v>0.68001486903800257</v>
      </c>
      <c r="E39" s="4">
        <f t="shared" ref="E39:E45" si="26">$L$5/$L$4*COS(RADIANS(B39))+($L$2^2-$L$3^2+$L$4^2+$L$5^2)/(2*$L$2*$L$4)</f>
        <v>1.1418428923684094</v>
      </c>
      <c r="F39" s="4">
        <f t="shared" ref="F39:F45" si="27">C39^2+D39^2-E39^2</f>
        <v>-8.7170277226288784E-2</v>
      </c>
      <c r="G39" s="5" t="e">
        <f t="shared" ref="G39:G45" si="28">2*DEGREES(ATAN((C39+SQRT(F39))/(D39+E39)))</f>
        <v>#NUM!</v>
      </c>
      <c r="H39" s="5" t="e">
        <f t="shared" ref="H39:H45" si="29">B39/G39</f>
        <v>#NUM!</v>
      </c>
      <c r="I39" s="8" t="e">
        <f t="shared" ref="I39:I45" si="30">$O$19-G39</f>
        <v>#NUM!</v>
      </c>
    </row>
    <row r="40" spans="1:10" x14ac:dyDescent="0.3">
      <c r="A40" s="24">
        <v>8</v>
      </c>
      <c r="B40" s="5">
        <f t="shared" si="23"/>
        <v>119.22036587262957</v>
      </c>
      <c r="C40" s="4">
        <f t="shared" si="24"/>
        <v>0.87274861166499562</v>
      </c>
      <c r="D40" s="4">
        <f t="shared" si="25"/>
        <v>0.68761235276452459</v>
      </c>
      <c r="E40" s="4">
        <f t="shared" si="26"/>
        <v>1.1605796354655835</v>
      </c>
      <c r="F40" s="4">
        <f t="shared" si="27"/>
        <v>-0.11244420341988448</v>
      </c>
      <c r="G40" s="5" t="e">
        <f t="shared" si="28"/>
        <v>#NUM!</v>
      </c>
      <c r="H40" s="5" t="e">
        <f t="shared" si="29"/>
        <v>#NUM!</v>
      </c>
      <c r="I40" s="8" t="e">
        <f t="shared" si="30"/>
        <v>#NUM!</v>
      </c>
    </row>
    <row r="41" spans="1:10" x14ac:dyDescent="0.3">
      <c r="A41" s="25">
        <v>8.5</v>
      </c>
      <c r="B41" s="5">
        <f t="shared" si="23"/>
        <v>118.72036587262957</v>
      </c>
      <c r="C41" s="4">
        <f t="shared" si="24"/>
        <v>0.87697541211924657</v>
      </c>
      <c r="D41" s="4">
        <f t="shared" si="25"/>
        <v>0.695247012519705</v>
      </c>
      <c r="E41" s="4">
        <f t="shared" si="26"/>
        <v>1.1794080612465803</v>
      </c>
      <c r="F41" s="4">
        <f t="shared" si="27"/>
        <v>-0.13854909305412</v>
      </c>
      <c r="G41" s="5" t="e">
        <f t="shared" si="28"/>
        <v>#NUM!</v>
      </c>
      <c r="H41" s="5" t="e">
        <f t="shared" si="29"/>
        <v>#NUM!</v>
      </c>
      <c r="I41" s="8" t="e">
        <f t="shared" si="30"/>
        <v>#NUM!</v>
      </c>
    </row>
    <row r="42" spans="1:10" x14ac:dyDescent="0.3">
      <c r="A42" s="24">
        <v>9</v>
      </c>
      <c r="B42" s="5">
        <f t="shared" si="23"/>
        <v>118.22036587262957</v>
      </c>
      <c r="C42" s="4">
        <f t="shared" si="24"/>
        <v>0.88113542750051599</v>
      </c>
      <c r="D42" s="4">
        <f t="shared" si="25"/>
        <v>0.70291826689464421</v>
      </c>
      <c r="E42" s="4">
        <f t="shared" si="26"/>
        <v>1.1983267358538776</v>
      </c>
      <c r="F42" s="4">
        <f t="shared" si="27"/>
        <v>-0.16549323433152163</v>
      </c>
      <c r="G42" s="5" t="e">
        <f t="shared" si="28"/>
        <v>#NUM!</v>
      </c>
      <c r="H42" s="5" t="e">
        <f t="shared" si="29"/>
        <v>#NUM!</v>
      </c>
      <c r="I42" s="8" t="e">
        <f t="shared" si="30"/>
        <v>#NUM!</v>
      </c>
    </row>
    <row r="43" spans="1:10" x14ac:dyDescent="0.3">
      <c r="A43" s="25">
        <v>9.5</v>
      </c>
      <c r="B43" s="5">
        <f t="shared" si="23"/>
        <v>117.72036587262957</v>
      </c>
      <c r="C43" s="4">
        <f t="shared" si="24"/>
        <v>0.88522834100752668</v>
      </c>
      <c r="D43" s="4">
        <f t="shared" si="25"/>
        <v>0.71062553169362119</v>
      </c>
      <c r="E43" s="4">
        <f t="shared" si="26"/>
        <v>1.2173342185571585</v>
      </c>
      <c r="F43" s="4">
        <f t="shared" si="27"/>
        <v>-0.19328473765238807</v>
      </c>
      <c r="G43" s="5" t="e">
        <f t="shared" si="28"/>
        <v>#NUM!</v>
      </c>
      <c r="H43" s="5" t="e">
        <f t="shared" si="29"/>
        <v>#NUM!</v>
      </c>
      <c r="I43" s="8" t="e">
        <f t="shared" si="30"/>
        <v>#NUM!</v>
      </c>
    </row>
    <row r="44" spans="1:10" x14ac:dyDescent="0.3">
      <c r="A44" s="24">
        <v>10</v>
      </c>
      <c r="B44" s="5">
        <f t="shared" si="23"/>
        <v>117.22036587262957</v>
      </c>
      <c r="C44" s="4">
        <f t="shared" si="24"/>
        <v>0.88925384094906879</v>
      </c>
      <c r="D44" s="4">
        <f t="shared" si="25"/>
        <v>0.71836821997858169</v>
      </c>
      <c r="E44" s="4">
        <f t="shared" si="26"/>
        <v>1.2364290618630245</v>
      </c>
      <c r="F44" s="4">
        <f t="shared" si="27"/>
        <v>-0.22193153190161108</v>
      </c>
      <c r="G44" s="5" t="e">
        <f t="shared" si="28"/>
        <v>#NUM!</v>
      </c>
      <c r="H44" s="5" t="e">
        <f t="shared" si="29"/>
        <v>#NUM!</v>
      </c>
      <c r="I44" s="8" t="e">
        <f t="shared" si="30"/>
        <v>#NUM!</v>
      </c>
    </row>
    <row r="45" spans="1:10" x14ac:dyDescent="0.3">
      <c r="A45" s="25">
        <v>10.5</v>
      </c>
      <c r="B45" s="5">
        <f t="shared" si="23"/>
        <v>116.72036587262957</v>
      </c>
      <c r="C45" s="4">
        <f t="shared" si="24"/>
        <v>0.89321162076773664</v>
      </c>
      <c r="D45" s="4">
        <f t="shared" si="25"/>
        <v>0.7261457421138362</v>
      </c>
      <c r="E45" s="4">
        <f t="shared" si="26"/>
        <v>1.2556098116252303</v>
      </c>
      <c r="F45" s="4">
        <f t="shared" si="27"/>
        <v>-0.25144136078496548</v>
      </c>
      <c r="G45" s="5" t="e">
        <f t="shared" si="28"/>
        <v>#NUM!</v>
      </c>
      <c r="H45" s="5" t="e">
        <f t="shared" si="29"/>
        <v>#NUM!</v>
      </c>
      <c r="I45" s="8" t="e">
        <f t="shared" si="30"/>
        <v>#NUM!</v>
      </c>
    </row>
    <row r="46" spans="1:10" x14ac:dyDescent="0.3">
      <c r="A46" s="24">
        <v>11</v>
      </c>
      <c r="B46" s="5">
        <f t="shared" ref="B46:B51" si="31">$O$21-A46</f>
        <v>116.22036587262957</v>
      </c>
      <c r="C46" s="4">
        <f t="shared" ref="C46:C51" si="32">SIN(RADIANS(B46))</f>
        <v>0.89710137906327347</v>
      </c>
      <c r="D46" s="4">
        <f t="shared" ref="D46:D51" si="33">$L$5/$L$2+COS(RADIANS(B46))</f>
        <v>0.73395750581096153</v>
      </c>
      <c r="E46" s="4">
        <f t="shared" ref="E46:E51" si="34">$L$5/$L$4*COS(RADIANS(B46))+($L$2^2-$L$3^2+$L$4^2+$L$5^2)/(2*$L$2*$L$4)</f>
        <v>1.274875007155418</v>
      </c>
      <c r="F46" s="4">
        <f t="shared" ref="F46:F51" si="35">C46^2+D46^2-E46^2</f>
        <v>-0.28182177921605245</v>
      </c>
      <c r="G46" s="5" t="e">
        <f t="shared" ref="G46:G51" si="36">2*DEGREES(ATAN((C46+SQRT(F46))/(D46+E46)))</f>
        <v>#NUM!</v>
      </c>
      <c r="H46" s="5" t="e">
        <f t="shared" ref="H46:H51" si="37">B46/G46</f>
        <v>#NUM!</v>
      </c>
      <c r="I46" s="8" t="e">
        <f t="shared" ref="I46:I51" si="38">$O$19-G46</f>
        <v>#NUM!</v>
      </c>
    </row>
    <row r="47" spans="1:10" x14ac:dyDescent="0.3">
      <c r="A47" s="25">
        <v>11.5</v>
      </c>
      <c r="B47" s="5">
        <f t="shared" si="31"/>
        <v>115.72036587262957</v>
      </c>
      <c r="C47" s="4">
        <f t="shared" si="32"/>
        <v>0.90092281961552534</v>
      </c>
      <c r="D47" s="4">
        <f t="shared" si="33"/>
        <v>0.74180291617390781</v>
      </c>
      <c r="E47" s="4">
        <f t="shared" si="34"/>
        <v>1.294223181334361</v>
      </c>
      <c r="F47" s="4">
        <f t="shared" si="35"/>
        <v>-0.31308014975513232</v>
      </c>
      <c r="G47" s="5" t="e">
        <f t="shared" si="36"/>
        <v>#NUM!</v>
      </c>
      <c r="H47" s="5" t="e">
        <f t="shared" si="37"/>
        <v>#NUM!</v>
      </c>
      <c r="I47" s="8" t="e">
        <f t="shared" si="38"/>
        <v>#NUM!</v>
      </c>
    </row>
    <row r="48" spans="1:10" x14ac:dyDescent="0.3">
      <c r="A48" s="24">
        <v>12</v>
      </c>
      <c r="B48" s="5">
        <f t="shared" si="31"/>
        <v>115.22036587262957</v>
      </c>
      <c r="C48" s="4">
        <f t="shared" si="32"/>
        <v>0.90467565140699902</v>
      </c>
      <c r="D48" s="4">
        <f t="shared" si="33"/>
        <v>0.74968137574430127</v>
      </c>
      <c r="E48" s="4">
        <f t="shared" si="34"/>
        <v>1.3136528607236857</v>
      </c>
      <c r="F48" s="4">
        <f t="shared" si="35"/>
        <v>-0.34522363910097709</v>
      </c>
      <c r="G48" s="5" t="e">
        <f t="shared" si="36"/>
        <v>#NUM!</v>
      </c>
      <c r="H48" s="5" t="e">
        <f t="shared" si="37"/>
        <v>#NUM!</v>
      </c>
      <c r="I48" s="8" t="e">
        <f t="shared" si="38"/>
        <v>#NUM!</v>
      </c>
    </row>
    <row r="49" spans="1:9" x14ac:dyDescent="0.3">
      <c r="A49" s="25">
        <v>12.5</v>
      </c>
      <c r="B49" s="5">
        <f t="shared" si="31"/>
        <v>114.72036587262957</v>
      </c>
      <c r="C49" s="4">
        <f t="shared" si="32"/>
        <v>0.90835958864502375</v>
      </c>
      <c r="D49" s="4">
        <f t="shared" si="33"/>
        <v>0.75759228454694316</v>
      </c>
      <c r="E49" s="4">
        <f t="shared" si="34"/>
        <v>1.3331625656780821</v>
      </c>
      <c r="F49" s="4">
        <f t="shared" si="35"/>
        <v>-0.37825921463695344</v>
      </c>
      <c r="G49" s="5" t="e">
        <f t="shared" si="36"/>
        <v>#NUM!</v>
      </c>
      <c r="H49" s="5" t="e">
        <f t="shared" si="37"/>
        <v>#NUM!</v>
      </c>
      <c r="I49" s="8" t="e">
        <f t="shared" si="38"/>
        <v>#NUM!</v>
      </c>
    </row>
    <row r="50" spans="1:9" x14ac:dyDescent="0.3">
      <c r="A50" s="25">
        <v>13</v>
      </c>
      <c r="B50" s="5">
        <f t="shared" si="31"/>
        <v>114.22036587262957</v>
      </c>
      <c r="C50" s="4">
        <f t="shared" si="32"/>
        <v>0.91197435078351619</v>
      </c>
      <c r="D50" s="4">
        <f t="shared" si="33"/>
        <v>0.76553504013549967</v>
      </c>
      <c r="E50" s="4">
        <f t="shared" si="34"/>
        <v>1.3527508104579831</v>
      </c>
      <c r="F50" s="4">
        <f t="shared" si="35"/>
        <v>-0.41219364103245315</v>
      </c>
      <c r="G50" s="5" t="e">
        <f t="shared" si="36"/>
        <v>#NUM!</v>
      </c>
      <c r="H50" s="5" t="e">
        <f t="shared" si="37"/>
        <v>#NUM!</v>
      </c>
      <c r="I50" s="8" t="e">
        <f t="shared" si="38"/>
        <v>#NUM!</v>
      </c>
    </row>
    <row r="51" spans="1:9" x14ac:dyDescent="0.3">
      <c r="A51" s="27"/>
      <c r="B51" s="2"/>
      <c r="C51" s="2"/>
      <c r="D51" s="2"/>
      <c r="E51" s="2"/>
      <c r="F51" s="2"/>
      <c r="G51" s="2"/>
      <c r="H51" s="2"/>
      <c r="I51" s="3"/>
    </row>
    <row r="52" spans="1:9" x14ac:dyDescent="0.3">
      <c r="A52" s="27"/>
      <c r="B52" s="2"/>
      <c r="C52" s="2"/>
      <c r="D52" s="2"/>
      <c r="E52" s="2"/>
      <c r="F52" s="2"/>
      <c r="G52" s="2"/>
      <c r="H52" s="2"/>
      <c r="I52" s="3"/>
    </row>
    <row r="53" spans="1:9" x14ac:dyDescent="0.3">
      <c r="A53" s="27"/>
      <c r="B53" s="2"/>
      <c r="C53" s="2"/>
      <c r="D53" s="2"/>
      <c r="E53" s="2"/>
      <c r="F53" s="2"/>
      <c r="G53" s="2"/>
      <c r="H53" s="2"/>
      <c r="I53" s="3"/>
    </row>
    <row r="54" spans="1:9" x14ac:dyDescent="0.3">
      <c r="A54" s="27"/>
      <c r="B54" s="2"/>
      <c r="C54" s="2"/>
      <c r="D54" s="2"/>
      <c r="E54" s="2"/>
      <c r="F54" s="2"/>
      <c r="G54" s="2"/>
      <c r="H54" s="2"/>
      <c r="I54" s="3"/>
    </row>
    <row r="55" spans="1:9" x14ac:dyDescent="0.3">
      <c r="A55" s="27"/>
      <c r="B55" s="2"/>
      <c r="C55" s="2"/>
      <c r="D55" s="2"/>
      <c r="E55" s="2"/>
      <c r="F55" s="2"/>
      <c r="G55" s="2"/>
      <c r="H55" s="2"/>
      <c r="I55" s="3"/>
    </row>
    <row r="56" spans="1:9" x14ac:dyDescent="0.3">
      <c r="A56" s="27"/>
      <c r="B56" s="2"/>
      <c r="C56" s="2"/>
      <c r="D56" s="2"/>
      <c r="E56" s="2"/>
      <c r="F56" s="2"/>
      <c r="G56" s="2"/>
      <c r="H56" s="2"/>
      <c r="I56" s="3"/>
    </row>
    <row r="57" spans="1:9" x14ac:dyDescent="0.3">
      <c r="A57" s="27"/>
      <c r="B57" s="2"/>
      <c r="C57" s="2"/>
      <c r="D57" s="2"/>
      <c r="E57" s="2"/>
      <c r="F57" s="2"/>
      <c r="G57" s="2"/>
      <c r="H57" s="2"/>
      <c r="I57" s="3"/>
    </row>
    <row r="58" spans="1:9" x14ac:dyDescent="0.3">
      <c r="A58" s="27"/>
      <c r="B58" s="2"/>
      <c r="C58" s="2"/>
      <c r="D58" s="2"/>
      <c r="E58" s="2"/>
      <c r="F58" s="2"/>
      <c r="G58" s="2"/>
      <c r="H58" s="2"/>
      <c r="I58" s="3"/>
    </row>
    <row r="59" spans="1:9" x14ac:dyDescent="0.3">
      <c r="A59" s="27"/>
      <c r="B59" s="2"/>
      <c r="C59" s="2"/>
      <c r="D59" s="2"/>
      <c r="E59" s="2"/>
      <c r="F59" s="2"/>
      <c r="G59" s="2"/>
      <c r="H59" s="2"/>
      <c r="I59" s="3"/>
    </row>
    <row r="60" spans="1:9" x14ac:dyDescent="0.3">
      <c r="A60" s="27"/>
      <c r="B60" s="2"/>
      <c r="C60" s="2"/>
      <c r="D60" s="2"/>
      <c r="E60" s="2"/>
      <c r="F60" s="2"/>
      <c r="G60" s="2"/>
      <c r="H60" s="2"/>
      <c r="I60" s="3"/>
    </row>
    <row r="61" spans="1:9" x14ac:dyDescent="0.3">
      <c r="B61" s="5"/>
      <c r="D61" s="5"/>
      <c r="F61" s="5"/>
    </row>
    <row r="62" spans="1:9" x14ac:dyDescent="0.3">
      <c r="A62" s="2"/>
      <c r="B62" s="5"/>
      <c r="D62" s="5"/>
      <c r="F62" s="5"/>
    </row>
    <row r="63" spans="1:9" x14ac:dyDescent="0.3">
      <c r="B63" s="5"/>
      <c r="D63" s="5"/>
      <c r="F63" s="5"/>
    </row>
    <row r="64" spans="1:9" x14ac:dyDescent="0.3">
      <c r="A64" s="2"/>
      <c r="B64" s="5"/>
      <c r="D64" s="5"/>
      <c r="F64" s="5"/>
    </row>
    <row r="65" spans="1:6" x14ac:dyDescent="0.3">
      <c r="B65" s="5"/>
      <c r="D65" s="5"/>
      <c r="F65" s="5"/>
    </row>
    <row r="66" spans="1:6" x14ac:dyDescent="0.3">
      <c r="A66" s="2"/>
      <c r="B66" s="5"/>
      <c r="D66" s="5"/>
      <c r="F66" s="5"/>
    </row>
    <row r="67" spans="1:6" x14ac:dyDescent="0.3">
      <c r="B67" s="5"/>
      <c r="D67" s="5"/>
      <c r="F67" s="5"/>
    </row>
    <row r="68" spans="1:6" x14ac:dyDescent="0.3">
      <c r="A68" s="2"/>
      <c r="B68" s="5"/>
      <c r="D68"/>
      <c r="F68" s="5"/>
    </row>
    <row r="69" spans="1:6" x14ac:dyDescent="0.3">
      <c r="B69" s="5"/>
      <c r="D69" s="5"/>
      <c r="F69" s="5"/>
    </row>
    <row r="70" spans="1:6" x14ac:dyDescent="0.3">
      <c r="A70" s="2"/>
      <c r="B70" s="5"/>
      <c r="D70" s="5"/>
      <c r="F70" s="5"/>
    </row>
    <row r="71" spans="1:6" x14ac:dyDescent="0.3">
      <c r="B71" s="5"/>
      <c r="D71" s="5"/>
      <c r="F71" s="5"/>
    </row>
    <row r="72" spans="1:6" x14ac:dyDescent="0.3">
      <c r="A72" s="2"/>
      <c r="B72" s="5"/>
      <c r="D72" s="5"/>
      <c r="F72" s="5"/>
    </row>
    <row r="73" spans="1:6" x14ac:dyDescent="0.3">
      <c r="B73" s="5"/>
      <c r="D73" s="5"/>
      <c r="F73" s="5"/>
    </row>
    <row r="74" spans="1:6" x14ac:dyDescent="0.3">
      <c r="A74" s="2"/>
      <c r="B74" s="5"/>
      <c r="D74" s="5"/>
      <c r="F74" s="5"/>
    </row>
    <row r="75" spans="1:6" x14ac:dyDescent="0.3">
      <c r="B75" s="5"/>
      <c r="D75" s="5"/>
      <c r="F75" s="5"/>
    </row>
    <row r="76" spans="1:6" x14ac:dyDescent="0.3">
      <c r="A76" s="2"/>
      <c r="B76" s="5"/>
      <c r="D76" s="5"/>
      <c r="F76" s="5"/>
    </row>
    <row r="77" spans="1:6" x14ac:dyDescent="0.3">
      <c r="B77" s="5"/>
      <c r="D77" s="5"/>
      <c r="F77" s="5"/>
    </row>
    <row r="78" spans="1:6" x14ac:dyDescent="0.3">
      <c r="A78" s="2"/>
      <c r="B78" s="5"/>
      <c r="D78" s="5"/>
      <c r="F78" s="5"/>
    </row>
    <row r="79" spans="1:6" x14ac:dyDescent="0.3">
      <c r="B79" s="5"/>
      <c r="D79" s="5"/>
      <c r="F79" s="5"/>
    </row>
    <row r="80" spans="1:6" x14ac:dyDescent="0.3">
      <c r="A80" s="2"/>
      <c r="B80" s="5"/>
      <c r="D80" s="5"/>
      <c r="F80" s="5"/>
    </row>
    <row r="81" spans="1:8" x14ac:dyDescent="0.3">
      <c r="B81" s="5"/>
      <c r="D81" s="5"/>
      <c r="F81" s="5"/>
    </row>
    <row r="82" spans="1:8" x14ac:dyDescent="0.3">
      <c r="A82" s="2"/>
      <c r="B82" s="5"/>
      <c r="D82" s="5"/>
      <c r="F82" s="5"/>
    </row>
    <row r="83" spans="1:8" x14ac:dyDescent="0.3">
      <c r="B83" s="5"/>
      <c r="D83" s="5"/>
      <c r="F83" s="5"/>
    </row>
    <row r="84" spans="1:8" x14ac:dyDescent="0.3">
      <c r="A84" s="2"/>
      <c r="B84" s="5"/>
      <c r="D84" s="5"/>
      <c r="F84" s="5"/>
    </row>
    <row r="87" spans="1:8" x14ac:dyDescent="0.3">
      <c r="A87" s="2"/>
      <c r="B87" s="2"/>
      <c r="C87" s="2"/>
      <c r="D87" s="2"/>
      <c r="E87" s="2"/>
      <c r="F87" s="2"/>
      <c r="G87" s="2"/>
    </row>
    <row r="88" spans="1:8" x14ac:dyDescent="0.3">
      <c r="A88" s="5"/>
      <c r="H88" s="5"/>
    </row>
    <row r="89" spans="1:8" x14ac:dyDescent="0.3">
      <c r="H89" s="5"/>
    </row>
    <row r="90" spans="1:8" x14ac:dyDescent="0.3">
      <c r="A90" s="5"/>
      <c r="H90" s="5"/>
    </row>
    <row r="91" spans="1:8" x14ac:dyDescent="0.3">
      <c r="H91" s="5"/>
    </row>
    <row r="92" spans="1:8" x14ac:dyDescent="0.3">
      <c r="A92" s="5"/>
      <c r="H92" s="5"/>
    </row>
    <row r="93" spans="1:8" x14ac:dyDescent="0.3">
      <c r="H93" s="5"/>
    </row>
    <row r="94" spans="1:8" x14ac:dyDescent="0.3">
      <c r="A94" s="5"/>
      <c r="H94" s="5"/>
    </row>
    <row r="95" spans="1:8" x14ac:dyDescent="0.3">
      <c r="H95" s="5"/>
    </row>
    <row r="96" spans="1:8" x14ac:dyDescent="0.3">
      <c r="A96" s="5"/>
      <c r="H96" s="5"/>
    </row>
    <row r="97" spans="1:18" x14ac:dyDescent="0.3">
      <c r="H97" s="5"/>
    </row>
    <row r="98" spans="1:18" x14ac:dyDescent="0.3">
      <c r="A98" s="5"/>
      <c r="H98" s="5"/>
    </row>
    <row r="99" spans="1:18" x14ac:dyDescent="0.3">
      <c r="H99" s="5"/>
    </row>
    <row r="100" spans="1:18" x14ac:dyDescent="0.3">
      <c r="A100" s="5"/>
      <c r="H100" s="5"/>
    </row>
    <row r="101" spans="1:18" x14ac:dyDescent="0.3">
      <c r="H101" s="5"/>
    </row>
    <row r="102" spans="1:18" x14ac:dyDescent="0.3">
      <c r="A102" s="5"/>
      <c r="H102" s="5"/>
    </row>
    <row r="103" spans="1:18" x14ac:dyDescent="0.3">
      <c r="A103" s="5"/>
      <c r="H103" s="5"/>
    </row>
    <row r="104" spans="1:18" x14ac:dyDescent="0.3">
      <c r="H104" s="5"/>
    </row>
    <row r="105" spans="1:18" x14ac:dyDescent="0.3">
      <c r="A105" s="5"/>
      <c r="H105" s="5"/>
    </row>
    <row r="106" spans="1:18" x14ac:dyDescent="0.3">
      <c r="H106" s="5"/>
    </row>
    <row r="107" spans="1:18" x14ac:dyDescent="0.3">
      <c r="A107" s="5"/>
      <c r="H107" s="5"/>
    </row>
    <row r="110" spans="1:18" x14ac:dyDescent="0.3">
      <c r="A110" s="2"/>
      <c r="B110" s="2"/>
      <c r="C110" s="2"/>
      <c r="D110" s="2"/>
      <c r="E110" s="2"/>
      <c r="F110" s="2"/>
      <c r="G110" s="2"/>
      <c r="H110" s="2"/>
      <c r="I110" s="2"/>
      <c r="J110" s="2"/>
      <c r="K110"/>
      <c r="L110"/>
      <c r="R110" s="1"/>
    </row>
    <row r="111" spans="1:18" x14ac:dyDescent="0.3">
      <c r="A111" s="5"/>
      <c r="B111" s="5"/>
      <c r="C111" s="5"/>
      <c r="D111" s="5"/>
      <c r="I111" s="1"/>
      <c r="J111" s="5"/>
      <c r="K111"/>
      <c r="L111"/>
      <c r="N111" s="1"/>
      <c r="R111" s="1"/>
    </row>
    <row r="112" spans="1:18" x14ac:dyDescent="0.3">
      <c r="B112" s="5"/>
      <c r="C112" s="5"/>
      <c r="D112" s="5"/>
      <c r="I112" s="1"/>
      <c r="J112" s="5"/>
      <c r="K112"/>
      <c r="L112"/>
      <c r="N112" s="1"/>
      <c r="R112" s="1"/>
    </row>
    <row r="113" spans="1:18" x14ac:dyDescent="0.3">
      <c r="A113" s="5"/>
      <c r="B113" s="5"/>
      <c r="C113" s="5"/>
      <c r="D113" s="5"/>
      <c r="I113" s="1"/>
      <c r="J113" s="5"/>
      <c r="K113"/>
      <c r="L113"/>
      <c r="N113" s="1"/>
      <c r="R113" s="1"/>
    </row>
    <row r="114" spans="1:18" x14ac:dyDescent="0.3">
      <c r="B114" s="5"/>
      <c r="C114" s="5"/>
      <c r="D114" s="5"/>
      <c r="I114" s="1"/>
      <c r="J114" s="5"/>
      <c r="K114"/>
      <c r="L114"/>
      <c r="N114" s="1"/>
      <c r="R114" s="1"/>
    </row>
    <row r="115" spans="1:18" x14ac:dyDescent="0.3">
      <c r="A115" s="5"/>
      <c r="B115" s="5"/>
      <c r="C115" s="5"/>
      <c r="D115" s="5"/>
      <c r="I115" s="1"/>
      <c r="J115" s="5"/>
      <c r="K115"/>
      <c r="L115"/>
      <c r="N115" s="1"/>
      <c r="R115" s="1"/>
    </row>
    <row r="116" spans="1:18" x14ac:dyDescent="0.3">
      <c r="B116" s="5"/>
      <c r="C116" s="5"/>
      <c r="D116" s="5"/>
      <c r="I116" s="1"/>
      <c r="J116" s="5"/>
      <c r="K116"/>
      <c r="L116"/>
      <c r="N116" s="1"/>
      <c r="R116" s="1"/>
    </row>
    <row r="117" spans="1:18" x14ac:dyDescent="0.3">
      <c r="A117" s="5"/>
      <c r="B117" s="5"/>
      <c r="C117" s="5"/>
      <c r="D117" s="5"/>
      <c r="I117" s="1"/>
      <c r="J117" s="5"/>
      <c r="K117"/>
      <c r="L117"/>
      <c r="N117" s="1"/>
      <c r="R117" s="1"/>
    </row>
    <row r="118" spans="1:18" x14ac:dyDescent="0.3">
      <c r="B118" s="5"/>
      <c r="C118" s="5"/>
      <c r="D118" s="5"/>
      <c r="I118" s="1"/>
      <c r="J118" s="5"/>
      <c r="K118"/>
      <c r="L118"/>
      <c r="N118" s="1"/>
      <c r="R118" s="1"/>
    </row>
    <row r="119" spans="1:18" x14ac:dyDescent="0.3">
      <c r="A119" s="5"/>
      <c r="B119" s="5"/>
      <c r="C119" s="5"/>
      <c r="D119" s="5"/>
      <c r="I119" s="1"/>
      <c r="J119" s="5"/>
      <c r="K119"/>
      <c r="L119"/>
      <c r="N119" s="1"/>
      <c r="R119" s="1"/>
    </row>
    <row r="120" spans="1:18" x14ac:dyDescent="0.3">
      <c r="B120" s="5"/>
      <c r="C120" s="5"/>
      <c r="D120" s="5"/>
      <c r="I120" s="1"/>
      <c r="J120" s="5"/>
      <c r="K120"/>
      <c r="L120"/>
      <c r="N120" s="1"/>
      <c r="R120" s="1"/>
    </row>
    <row r="121" spans="1:18" x14ac:dyDescent="0.3">
      <c r="A121" s="5"/>
      <c r="B121" s="5"/>
      <c r="C121" s="5"/>
      <c r="D121" s="5"/>
      <c r="I121" s="1"/>
      <c r="J121" s="5"/>
      <c r="K121"/>
      <c r="L121"/>
      <c r="N121" s="1"/>
      <c r="R121" s="1"/>
    </row>
    <row r="122" spans="1:18" x14ac:dyDescent="0.3">
      <c r="B122" s="5"/>
      <c r="C122" s="5"/>
      <c r="D122" s="5"/>
      <c r="I122" s="1"/>
      <c r="J122" s="5"/>
      <c r="K122"/>
      <c r="L122"/>
      <c r="N122" s="1"/>
      <c r="R122" s="1"/>
    </row>
    <row r="123" spans="1:18" x14ac:dyDescent="0.3">
      <c r="A123" s="5"/>
      <c r="B123" s="5"/>
      <c r="C123" s="5"/>
      <c r="D123" s="5"/>
      <c r="I123" s="1"/>
      <c r="J123" s="5"/>
      <c r="K123"/>
      <c r="L123"/>
      <c r="N123" s="1"/>
      <c r="R123" s="1"/>
    </row>
    <row r="124" spans="1:18" x14ac:dyDescent="0.3">
      <c r="B124" s="5"/>
      <c r="C124" s="5"/>
      <c r="D124" s="5"/>
      <c r="I124" s="1"/>
      <c r="J124" s="5"/>
      <c r="K124"/>
      <c r="L124"/>
      <c r="N124" s="1"/>
      <c r="R124" s="1"/>
    </row>
    <row r="125" spans="1:18" x14ac:dyDescent="0.3">
      <c r="A125" s="5"/>
      <c r="B125" s="5"/>
      <c r="C125" s="5"/>
      <c r="D125" s="5"/>
      <c r="I125" s="1"/>
      <c r="J125" s="5"/>
      <c r="K125"/>
      <c r="L125"/>
      <c r="N125" s="1"/>
      <c r="R125" s="1"/>
    </row>
    <row r="126" spans="1:18" x14ac:dyDescent="0.3">
      <c r="A126" s="5"/>
      <c r="B126" s="5"/>
      <c r="C126" s="5"/>
      <c r="D126" s="5"/>
      <c r="I126" s="1"/>
      <c r="J126" s="5"/>
      <c r="K126"/>
      <c r="L126"/>
      <c r="N126" s="1"/>
      <c r="R126" s="1"/>
    </row>
    <row r="127" spans="1:18" x14ac:dyDescent="0.3">
      <c r="B127" s="5"/>
      <c r="C127" s="5"/>
      <c r="D127" s="5"/>
      <c r="I127" s="1"/>
      <c r="J127" s="5"/>
      <c r="K127"/>
      <c r="L127"/>
      <c r="N127" s="1"/>
      <c r="R127" s="1"/>
    </row>
    <row r="128" spans="1:18" x14ac:dyDescent="0.3">
      <c r="A128" s="5"/>
      <c r="B128" s="5"/>
      <c r="C128" s="5"/>
      <c r="D128" s="5"/>
      <c r="I128" s="1"/>
      <c r="J128" s="5"/>
      <c r="K128"/>
      <c r="L128"/>
      <c r="N128" s="1"/>
      <c r="R128" s="1"/>
    </row>
    <row r="129" spans="1:18" x14ac:dyDescent="0.3">
      <c r="B129" s="5"/>
      <c r="C129" s="5"/>
      <c r="D129" s="5"/>
      <c r="I129" s="1"/>
      <c r="J129" s="5"/>
      <c r="K129"/>
      <c r="L129"/>
      <c r="N129" s="1"/>
      <c r="R129" s="1"/>
    </row>
    <row r="130" spans="1:18" x14ac:dyDescent="0.3">
      <c r="A130" s="5"/>
      <c r="B130" s="5"/>
      <c r="C130" s="5"/>
      <c r="D130" s="5"/>
      <c r="I130" s="1"/>
      <c r="J130" s="5"/>
      <c r="K130"/>
      <c r="L130"/>
      <c r="N130" s="1"/>
      <c r="R130" s="1"/>
    </row>
    <row r="131" spans="1:18" x14ac:dyDescent="0.3">
      <c r="N131" s="1"/>
    </row>
    <row r="133" spans="1:18" x14ac:dyDescent="0.3">
      <c r="C133" s="2"/>
      <c r="F133" s="11"/>
    </row>
  </sheetData>
  <pageMargins left="0.7" right="0.7" top="0.75" bottom="0.75" header="0.3" footer="0.3"/>
  <pageSetup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K27" sqref="K27"/>
    </sheetView>
  </sheetViews>
  <sheetFormatPr defaultRowHeight="14.4" x14ac:dyDescent="0.3"/>
  <cols>
    <col min="1" max="1" width="8.88671875" style="1"/>
    <col min="2" max="2" width="19" style="5" customWidth="1"/>
    <col min="3" max="3" width="15.77734375" style="1" customWidth="1"/>
    <col min="4" max="7" width="8.88671875" style="1"/>
    <col min="8" max="9" width="17.109375" style="1" customWidth="1"/>
    <col min="11" max="11" width="10.44140625" style="1" customWidth="1"/>
    <col min="12" max="12" width="8.88671875" style="1"/>
    <col min="14" max="14" width="41.77734375" customWidth="1"/>
    <col min="15" max="15" width="8.88671875" style="1"/>
  </cols>
  <sheetData>
    <row r="1" spans="1:15" s="3" customFormat="1" ht="57.6" x14ac:dyDescent="0.3">
      <c r="A1" s="2" t="s">
        <v>31</v>
      </c>
      <c r="B1" s="7" t="s">
        <v>15</v>
      </c>
      <c r="C1" s="2" t="s">
        <v>18</v>
      </c>
      <c r="D1" s="2" t="s">
        <v>1</v>
      </c>
      <c r="E1" s="2" t="s">
        <v>2</v>
      </c>
      <c r="F1" s="2" t="s">
        <v>3</v>
      </c>
      <c r="G1" s="2" t="s">
        <v>9</v>
      </c>
      <c r="H1" s="2" t="s">
        <v>26</v>
      </c>
      <c r="I1" s="2" t="s">
        <v>30</v>
      </c>
      <c r="K1" s="2" t="s">
        <v>0</v>
      </c>
      <c r="L1" s="2" t="s">
        <v>4</v>
      </c>
      <c r="N1" s="3" t="s">
        <v>19</v>
      </c>
      <c r="O1" s="2">
        <v>5</v>
      </c>
    </row>
    <row r="2" spans="1:15" x14ac:dyDescent="0.3">
      <c r="A2" s="1">
        <v>0</v>
      </c>
      <c r="B2" s="7">
        <f>$O$24*SIN(2*PI()*$O$25*A2)</f>
        <v>0</v>
      </c>
      <c r="C2" s="5">
        <f>$O$20-B2</f>
        <v>146.10383343663611</v>
      </c>
      <c r="D2" s="4">
        <f>SIN(RADIANS(C2))</f>
        <v>0.55768957485392967</v>
      </c>
      <c r="E2" s="4">
        <f t="shared" ref="E2:E10" si="0">$L$5/$L$2+COS(RADIANS(C2))</f>
        <v>0.23345144993885425</v>
      </c>
      <c r="F2" s="4">
        <f>$L$5/$L$4*COS(RADIANS(C2))+($L$2^2-$L$3^2+$L$4^2+$L$5^2)/(2*$L$2*$L$4)</f>
        <v>0.45675013919556973</v>
      </c>
      <c r="G2" s="4">
        <f>D2^2+E2^2-F2^2</f>
        <v>0.15689655172413786</v>
      </c>
      <c r="H2" s="5">
        <f>2*DEGREES(ATAN((D2+SQRT(G2))/(E2+F2)))</f>
        <v>108.21798759528215</v>
      </c>
      <c r="I2" s="5">
        <f>C2/H2</f>
        <v>1.3500882494973101</v>
      </c>
      <c r="K2" s="1" t="s">
        <v>5</v>
      </c>
      <c r="L2" s="5">
        <f>SQRT($O$3^2+$O$4^2)</f>
        <v>6.0207972893961479</v>
      </c>
      <c r="N2" t="s">
        <v>20</v>
      </c>
      <c r="O2" s="1">
        <f>O8+O4</f>
        <v>4</v>
      </c>
    </row>
    <row r="3" spans="1:15" x14ac:dyDescent="0.3">
      <c r="A3" s="1">
        <f>A2+0.2</f>
        <v>0.2</v>
      </c>
      <c r="B3" s="7">
        <f t="shared" ref="B3:B27" si="1">$O$24*SIN(2*PI()*$O$25*A3)</f>
        <v>4.4083893921935484</v>
      </c>
      <c r="C3" s="5">
        <f>$O$20-B3</f>
        <v>141.69544404444255</v>
      </c>
      <c r="D3" s="4">
        <f>SIN(RADIANS(C3))</f>
        <v>0.61984143244713574</v>
      </c>
      <c r="E3" s="4">
        <f t="shared" si="0"/>
        <v>0.27877396428225931</v>
      </c>
      <c r="F3" s="4">
        <f>$L$5/$L$4*COS(RADIANS(C3))+($L$2^2-$L$3^2+$L$4^2+$L$5^2)/(2*$L$2*$L$4)</f>
        <v>0.60185298424239742</v>
      </c>
      <c r="G3" s="4">
        <f>D3^2+E3^2-F3^2</f>
        <v>9.9691309898284064E-2</v>
      </c>
      <c r="H3" s="5">
        <f>2*DEGREES(ATAN((D3+SQRT(G3))/(E3+F3)))</f>
        <v>93.466189425022975</v>
      </c>
      <c r="I3" s="5">
        <f t="shared" ref="I3:I10" si="2">C3/H3</f>
        <v>1.5160074987127647</v>
      </c>
      <c r="K3" s="1" t="s">
        <v>6</v>
      </c>
      <c r="L3" s="1">
        <v>2.5</v>
      </c>
      <c r="N3" t="s">
        <v>21</v>
      </c>
      <c r="O3" s="1">
        <v>6</v>
      </c>
    </row>
    <row r="4" spans="1:15" x14ac:dyDescent="0.3">
      <c r="A4" s="1">
        <f t="shared" ref="A4:A27" si="3">A3+0.2</f>
        <v>0.4</v>
      </c>
      <c r="B4" s="7">
        <f t="shared" si="1"/>
        <v>7.1329238722136514</v>
      </c>
      <c r="C4" s="5">
        <f t="shared" ref="C4:C10" si="4">$O$20-B4</f>
        <v>138.97090956442247</v>
      </c>
      <c r="D4" s="4">
        <f t="shared" ref="D4:D10" si="5">SIN(RADIANS(C4))</f>
        <v>0.65644212849103878</v>
      </c>
      <c r="E4" s="4">
        <f t="shared" si="0"/>
        <v>0.30912466359701773</v>
      </c>
      <c r="F4" s="4">
        <f t="shared" ref="F4:F9" si="6">$L$5/$L$4*COS(RADIANS(C4))+($L$2^2-$L$3^2+$L$4^2+$L$5^2)/(2*$L$2*$L$4)</f>
        <v>0.6990226334450802</v>
      </c>
      <c r="G4" s="4">
        <f t="shared" ref="G4:G10" si="7">D4^2+E4^2-F4^2</f>
        <v>3.7841683633319911E-2</v>
      </c>
      <c r="H4" s="5">
        <f t="shared" ref="H4:H10" si="8">2*DEGREES(ATAN((D4+SQRT(G4))/(E4+F4)))</f>
        <v>80.335050721378011</v>
      </c>
      <c r="I4" s="5">
        <f t="shared" si="2"/>
        <v>1.7298913527347888</v>
      </c>
      <c r="K4" s="1" t="s">
        <v>7</v>
      </c>
      <c r="L4" s="1">
        <v>2</v>
      </c>
      <c r="N4" t="s">
        <v>22</v>
      </c>
      <c r="O4" s="1">
        <v>0.5</v>
      </c>
    </row>
    <row r="5" spans="1:15" x14ac:dyDescent="0.3">
      <c r="A5" s="1">
        <f t="shared" si="3"/>
        <v>0.60000000000000009</v>
      </c>
      <c r="B5" s="7">
        <f t="shared" si="1"/>
        <v>7.1329238722136514</v>
      </c>
      <c r="C5" s="5">
        <f t="shared" si="4"/>
        <v>138.97090956442247</v>
      </c>
      <c r="D5" s="4">
        <f t="shared" si="5"/>
        <v>0.65644212849103878</v>
      </c>
      <c r="E5" s="4">
        <f t="shared" si="0"/>
        <v>0.30912466359701773</v>
      </c>
      <c r="F5" s="4">
        <f t="shared" si="6"/>
        <v>0.6990226334450802</v>
      </c>
      <c r="G5" s="4">
        <f t="shared" si="7"/>
        <v>3.7841683633319911E-2</v>
      </c>
      <c r="H5" s="5">
        <f t="shared" si="8"/>
        <v>80.335050721378011</v>
      </c>
      <c r="I5" s="5">
        <f t="shared" si="2"/>
        <v>1.7298913527347888</v>
      </c>
      <c r="K5" s="1" t="s">
        <v>8</v>
      </c>
      <c r="L5" s="5">
        <f>SQRT($O$1^2+$O$2^2)</f>
        <v>6.4031242374328485</v>
      </c>
    </row>
    <row r="6" spans="1:15" x14ac:dyDescent="0.3">
      <c r="A6" s="1">
        <f t="shared" si="3"/>
        <v>0.8</v>
      </c>
      <c r="B6" s="7">
        <f t="shared" si="1"/>
        <v>4.4083893921935493</v>
      </c>
      <c r="C6" s="5">
        <f t="shared" si="4"/>
        <v>141.69544404444255</v>
      </c>
      <c r="D6" s="4">
        <f t="shared" si="5"/>
        <v>0.61984143244713574</v>
      </c>
      <c r="E6" s="4">
        <f t="shared" si="0"/>
        <v>0.27877396428225931</v>
      </c>
      <c r="F6" s="4">
        <f t="shared" si="6"/>
        <v>0.60185298424239742</v>
      </c>
      <c r="G6" s="4">
        <f t="shared" si="7"/>
        <v>9.9691309898284064E-2</v>
      </c>
      <c r="H6" s="5">
        <f t="shared" si="8"/>
        <v>93.466189425022975</v>
      </c>
      <c r="I6" s="5">
        <f t="shared" si="2"/>
        <v>1.5160074987127647</v>
      </c>
    </row>
    <row r="7" spans="1:15" x14ac:dyDescent="0.3">
      <c r="A7" s="1">
        <f t="shared" si="3"/>
        <v>1</v>
      </c>
      <c r="B7" s="7">
        <f t="shared" si="1"/>
        <v>9.1886134118146501E-16</v>
      </c>
      <c r="C7" s="5">
        <f t="shared" si="4"/>
        <v>146.10383343663611</v>
      </c>
      <c r="D7" s="4">
        <f t="shared" si="5"/>
        <v>0.55768957485392967</v>
      </c>
      <c r="E7" s="4">
        <f t="shared" si="0"/>
        <v>0.23345144993885425</v>
      </c>
      <c r="F7" s="4">
        <f t="shared" si="6"/>
        <v>0.45675013919556973</v>
      </c>
      <c r="G7" s="4">
        <f t="shared" si="7"/>
        <v>0.15689655172413786</v>
      </c>
      <c r="H7" s="5">
        <f t="shared" si="8"/>
        <v>108.21798759528215</v>
      </c>
      <c r="I7" s="5">
        <f t="shared" si="2"/>
        <v>1.3500882494973101</v>
      </c>
      <c r="N7" s="6" t="s">
        <v>24</v>
      </c>
    </row>
    <row r="8" spans="1:15" x14ac:dyDescent="0.3">
      <c r="A8" s="1">
        <f t="shared" si="3"/>
        <v>1.2</v>
      </c>
      <c r="B8" s="7">
        <f t="shared" si="1"/>
        <v>-4.4083893921935475</v>
      </c>
      <c r="C8" s="5">
        <f t="shared" si="4"/>
        <v>150.51222282882966</v>
      </c>
      <c r="D8" s="4">
        <f t="shared" si="5"/>
        <v>0.49223787713180384</v>
      </c>
      <c r="E8" s="4">
        <f t="shared" si="0"/>
        <v>0.1930403255547708</v>
      </c>
      <c r="F8" s="4">
        <f t="shared" si="6"/>
        <v>0.32737141419275062</v>
      </c>
      <c r="G8" s="4">
        <f t="shared" si="7"/>
        <v>0.17239065214295524</v>
      </c>
      <c r="H8" s="5">
        <f t="shared" si="8"/>
        <v>120.3318014632636</v>
      </c>
      <c r="I8" s="5">
        <f t="shared" si="2"/>
        <v>1.2508100186198901</v>
      </c>
      <c r="N8" t="s">
        <v>10</v>
      </c>
      <c r="O8" s="1">
        <v>3.5</v>
      </c>
    </row>
    <row r="9" spans="1:15" x14ac:dyDescent="0.3">
      <c r="A9" s="1">
        <f t="shared" si="3"/>
        <v>1.4</v>
      </c>
      <c r="B9" s="7">
        <f t="shared" si="1"/>
        <v>-7.1329238722136514</v>
      </c>
      <c r="C9" s="5">
        <f t="shared" si="4"/>
        <v>153.23675730884975</v>
      </c>
      <c r="D9" s="4">
        <f t="shared" si="5"/>
        <v>0.45030482195281629</v>
      </c>
      <c r="E9" s="4">
        <f t="shared" si="0"/>
        <v>0.17062616076664971</v>
      </c>
      <c r="F9" s="4">
        <f t="shared" si="6"/>
        <v>0.25561107328443455</v>
      </c>
      <c r="G9" s="4">
        <f t="shared" si="7"/>
        <v>0.16655069862630362</v>
      </c>
      <c r="H9" s="5">
        <f t="shared" si="8"/>
        <v>127.1873322393714</v>
      </c>
      <c r="I9" s="5">
        <f t="shared" si="2"/>
        <v>1.204811474624315</v>
      </c>
      <c r="N9" t="s">
        <v>11</v>
      </c>
      <c r="O9" s="1">
        <f>O3-O1</f>
        <v>1</v>
      </c>
    </row>
    <row r="10" spans="1:15" x14ac:dyDescent="0.3">
      <c r="A10" s="1">
        <f t="shared" si="3"/>
        <v>1.5999999999999999</v>
      </c>
      <c r="B10" s="7">
        <f t="shared" si="1"/>
        <v>-7.1329238722136523</v>
      </c>
      <c r="C10" s="5">
        <f t="shared" si="4"/>
        <v>153.23675730884975</v>
      </c>
      <c r="D10" s="4">
        <f t="shared" si="5"/>
        <v>0.45030482195281629</v>
      </c>
      <c r="E10" s="4">
        <f t="shared" si="0"/>
        <v>0.17062616076664971</v>
      </c>
      <c r="F10" s="4">
        <f>$L$5/$L$4*COS(RADIANS(C10))+($L$2^2-$L$3^2+$L$4^2+$L$5^2)/(2*$L$2*$L$4)</f>
        <v>0.25561107328443455</v>
      </c>
      <c r="G10" s="4">
        <f t="shared" si="7"/>
        <v>0.16655069862630362</v>
      </c>
      <c r="H10" s="5">
        <f t="shared" si="8"/>
        <v>127.1873322393714</v>
      </c>
      <c r="I10" s="5">
        <f t="shared" si="2"/>
        <v>1.204811474624315</v>
      </c>
      <c r="N10" t="s">
        <v>13</v>
      </c>
      <c r="O10" s="5">
        <f>SQRT(O9^2+O8^2)</f>
        <v>3.640054944640259</v>
      </c>
    </row>
    <row r="11" spans="1:15" x14ac:dyDescent="0.3">
      <c r="A11" s="1">
        <f t="shared" si="3"/>
        <v>1.7999999999999998</v>
      </c>
      <c r="B11" s="7">
        <f t="shared" si="1"/>
        <v>-4.4083893921935555</v>
      </c>
      <c r="C11" s="5">
        <f t="shared" ref="C11:C27" si="9">$O$20-B11</f>
        <v>150.51222282882966</v>
      </c>
      <c r="D11" s="4">
        <f t="shared" ref="D11:D27" si="10">SIN(RADIANS(C11))</f>
        <v>0.49223787713180384</v>
      </c>
      <c r="E11" s="4">
        <f t="shared" ref="E11:E27" si="11">$L$5/$L$2+COS(RADIANS(C11))</f>
        <v>0.1930403255547708</v>
      </c>
      <c r="F11" s="4">
        <f t="shared" ref="F11:F27" si="12">$L$5/$L$4*COS(RADIANS(C11))+($L$2^2-$L$3^2+$L$4^2+$L$5^2)/(2*$L$2*$L$4)</f>
        <v>0.32737141419275062</v>
      </c>
      <c r="G11" s="4">
        <f t="shared" ref="G11:G27" si="13">D11^2+E11^2-F11^2</f>
        <v>0.17239065214295524</v>
      </c>
      <c r="H11" s="5">
        <f t="shared" ref="H11:H27" si="14">2*DEGREES(ATAN((D11+SQRT(G11))/(E11+F11)))</f>
        <v>120.3318014632636</v>
      </c>
      <c r="I11" s="5">
        <f t="shared" ref="I11:I27" si="15">C11/H11</f>
        <v>1.2508100186198901</v>
      </c>
      <c r="N11" t="s">
        <v>12</v>
      </c>
      <c r="O11" s="5">
        <f>DEGREES(ATAN(O8/O9))</f>
        <v>74.054604099077153</v>
      </c>
    </row>
    <row r="12" spans="1:15" x14ac:dyDescent="0.3">
      <c r="A12" s="1">
        <f t="shared" si="3"/>
        <v>1.9999999999999998</v>
      </c>
      <c r="B12" s="7">
        <f t="shared" si="1"/>
        <v>-8.4990608301138693E-15</v>
      </c>
      <c r="C12" s="5">
        <f t="shared" si="9"/>
        <v>146.10383343663611</v>
      </c>
      <c r="D12" s="4">
        <f t="shared" si="10"/>
        <v>0.55768957485392967</v>
      </c>
      <c r="E12" s="4">
        <f t="shared" si="11"/>
        <v>0.23345144993885425</v>
      </c>
      <c r="F12" s="4">
        <f t="shared" si="12"/>
        <v>0.45675013919556973</v>
      </c>
      <c r="G12" s="4">
        <f t="shared" si="13"/>
        <v>0.15689655172413786</v>
      </c>
      <c r="H12" s="5">
        <f t="shared" si="14"/>
        <v>108.21798759528215</v>
      </c>
      <c r="I12" s="5">
        <f t="shared" si="15"/>
        <v>1.3500882494973101</v>
      </c>
      <c r="N12" t="s">
        <v>23</v>
      </c>
      <c r="O12" s="5">
        <f>DEGREES(ACOS((-(L3^2)+L4^2+O10^2)/(2*L4*O10)))</f>
        <v>40.93239994844938</v>
      </c>
    </row>
    <row r="13" spans="1:15" x14ac:dyDescent="0.3">
      <c r="A13" s="1">
        <f t="shared" si="3"/>
        <v>2.1999999999999997</v>
      </c>
      <c r="B13" s="7">
        <f t="shared" si="1"/>
        <v>4.4083893921935413</v>
      </c>
      <c r="C13" s="5">
        <f t="shared" si="9"/>
        <v>141.69544404444258</v>
      </c>
      <c r="D13" s="4">
        <f t="shared" si="10"/>
        <v>0.61984143244713541</v>
      </c>
      <c r="E13" s="4">
        <f t="shared" si="11"/>
        <v>0.27877396428225898</v>
      </c>
      <c r="F13" s="4">
        <f t="shared" si="12"/>
        <v>0.60185298424239608</v>
      </c>
      <c r="G13" s="4">
        <f t="shared" si="13"/>
        <v>9.9691309898285008E-2</v>
      </c>
      <c r="H13" s="5">
        <f t="shared" si="14"/>
        <v>93.466189425023146</v>
      </c>
      <c r="I13" s="5">
        <f t="shared" si="15"/>
        <v>1.5160074987127623</v>
      </c>
      <c r="N13" t="s">
        <v>14</v>
      </c>
      <c r="O13" s="5">
        <f>O18-O11+O12</f>
        <v>108.21798759528215</v>
      </c>
    </row>
    <row r="14" spans="1:15" x14ac:dyDescent="0.3">
      <c r="A14" s="1">
        <f t="shared" si="3"/>
        <v>2.4</v>
      </c>
      <c r="B14" s="7">
        <f t="shared" si="1"/>
        <v>7.1329238722136514</v>
      </c>
      <c r="C14" s="5">
        <f t="shared" si="9"/>
        <v>138.97090956442247</v>
      </c>
      <c r="D14" s="4">
        <f t="shared" si="10"/>
        <v>0.65644212849103878</v>
      </c>
      <c r="E14" s="4">
        <f t="shared" si="11"/>
        <v>0.30912466359701773</v>
      </c>
      <c r="F14" s="4">
        <f t="shared" si="12"/>
        <v>0.6990226334450802</v>
      </c>
      <c r="G14" s="4">
        <f t="shared" si="13"/>
        <v>3.7841683633319911E-2</v>
      </c>
      <c r="H14" s="5">
        <f t="shared" si="14"/>
        <v>80.335050721378011</v>
      </c>
      <c r="I14" s="5">
        <f t="shared" si="15"/>
        <v>1.7298913527347888</v>
      </c>
      <c r="N14" t="s">
        <v>27</v>
      </c>
      <c r="O14" s="5">
        <f>O20-O13</f>
        <v>37.885845841353955</v>
      </c>
    </row>
    <row r="15" spans="1:15" x14ac:dyDescent="0.3">
      <c r="A15" s="1">
        <f t="shared" si="3"/>
        <v>2.6</v>
      </c>
      <c r="B15" s="7">
        <f t="shared" si="1"/>
        <v>7.1329238722136523</v>
      </c>
      <c r="C15" s="5">
        <f t="shared" si="9"/>
        <v>138.97090956442247</v>
      </c>
      <c r="D15" s="4">
        <f t="shared" si="10"/>
        <v>0.65644212849103878</v>
      </c>
      <c r="E15" s="4">
        <f t="shared" si="11"/>
        <v>0.30912466359701773</v>
      </c>
      <c r="F15" s="4">
        <f t="shared" si="12"/>
        <v>0.6990226334450802</v>
      </c>
      <c r="G15" s="4">
        <f t="shared" si="13"/>
        <v>3.7841683633319911E-2</v>
      </c>
      <c r="H15" s="5">
        <f t="shared" si="14"/>
        <v>80.335050721378011</v>
      </c>
      <c r="I15" s="5">
        <f t="shared" si="15"/>
        <v>1.7298913527347888</v>
      </c>
    </row>
    <row r="16" spans="1:15" x14ac:dyDescent="0.3">
      <c r="A16" s="1">
        <f t="shared" si="3"/>
        <v>2.8000000000000003</v>
      </c>
      <c r="B16" s="7">
        <f t="shared" si="1"/>
        <v>4.4083893921935502</v>
      </c>
      <c r="C16" s="5">
        <f t="shared" si="9"/>
        <v>141.69544404444255</v>
      </c>
      <c r="D16" s="4">
        <f t="shared" si="10"/>
        <v>0.61984143244713574</v>
      </c>
      <c r="E16" s="4">
        <f t="shared" si="11"/>
        <v>0.27877396428225931</v>
      </c>
      <c r="F16" s="4">
        <f t="shared" si="12"/>
        <v>0.60185298424239742</v>
      </c>
      <c r="G16" s="4">
        <f t="shared" si="13"/>
        <v>9.9691309898284064E-2</v>
      </c>
      <c r="H16" s="5">
        <f t="shared" si="14"/>
        <v>93.466189425022975</v>
      </c>
      <c r="I16" s="5">
        <f t="shared" si="15"/>
        <v>1.5160074987127647</v>
      </c>
      <c r="N16" s="6" t="s">
        <v>25</v>
      </c>
    </row>
    <row r="17" spans="1:15" x14ac:dyDescent="0.3">
      <c r="A17" s="1">
        <f t="shared" si="3"/>
        <v>3.0000000000000004</v>
      </c>
      <c r="B17" s="7">
        <f t="shared" si="1"/>
        <v>-1.0566092271957483E-14</v>
      </c>
      <c r="C17" s="5">
        <f t="shared" si="9"/>
        <v>146.10383343663611</v>
      </c>
      <c r="D17" s="4">
        <f t="shared" si="10"/>
        <v>0.55768957485392967</v>
      </c>
      <c r="E17" s="4">
        <f t="shared" si="11"/>
        <v>0.23345144993885425</v>
      </c>
      <c r="F17" s="4">
        <f t="shared" si="12"/>
        <v>0.45675013919556973</v>
      </c>
      <c r="G17" s="4">
        <f t="shared" si="13"/>
        <v>0.15689655172413786</v>
      </c>
      <c r="H17" s="5">
        <f t="shared" si="14"/>
        <v>108.21798759528215</v>
      </c>
      <c r="I17" s="5">
        <f t="shared" si="15"/>
        <v>1.3500882494973101</v>
      </c>
      <c r="N17" t="s">
        <v>17</v>
      </c>
      <c r="O17" s="5">
        <f>DEGREES(ATAN((O8+O4)/O1))</f>
        <v>38.659808254090095</v>
      </c>
    </row>
    <row r="18" spans="1:15" x14ac:dyDescent="0.3">
      <c r="A18" s="1">
        <f t="shared" si="3"/>
        <v>3.2000000000000006</v>
      </c>
      <c r="B18" s="7">
        <f t="shared" si="1"/>
        <v>-4.4083893921935573</v>
      </c>
      <c r="C18" s="5">
        <f t="shared" si="9"/>
        <v>150.51222282882966</v>
      </c>
      <c r="D18" s="4">
        <f t="shared" si="10"/>
        <v>0.49223787713180384</v>
      </c>
      <c r="E18" s="4">
        <f t="shared" si="11"/>
        <v>0.1930403255547708</v>
      </c>
      <c r="F18" s="4">
        <f t="shared" si="12"/>
        <v>0.32737141419275062</v>
      </c>
      <c r="G18" s="4">
        <f t="shared" si="13"/>
        <v>0.17239065214295524</v>
      </c>
      <c r="H18" s="5">
        <f t="shared" si="14"/>
        <v>120.3318014632636</v>
      </c>
      <c r="I18" s="5">
        <f t="shared" si="15"/>
        <v>1.2508100186198901</v>
      </c>
      <c r="N18" t="s">
        <v>29</v>
      </c>
      <c r="O18" s="5">
        <f>180-O17</f>
        <v>141.34019174590992</v>
      </c>
    </row>
    <row r="19" spans="1:15" x14ac:dyDescent="0.3">
      <c r="A19" s="1">
        <f t="shared" si="3"/>
        <v>3.4000000000000008</v>
      </c>
      <c r="B19" s="7">
        <f t="shared" si="1"/>
        <v>-7.132923872213655</v>
      </c>
      <c r="C19" s="5">
        <f t="shared" si="9"/>
        <v>153.23675730884977</v>
      </c>
      <c r="D19" s="4">
        <f t="shared" si="10"/>
        <v>0.4503048219528159</v>
      </c>
      <c r="E19" s="4">
        <f t="shared" si="11"/>
        <v>0.17062616076664949</v>
      </c>
      <c r="F19" s="4">
        <f t="shared" si="12"/>
        <v>0.25561107328443411</v>
      </c>
      <c r="G19" s="4">
        <f t="shared" si="13"/>
        <v>0.1665506986263034</v>
      </c>
      <c r="H19" s="5">
        <f t="shared" si="14"/>
        <v>127.18733223937143</v>
      </c>
      <c r="I19" s="5">
        <f t="shared" si="15"/>
        <v>1.204811474624315</v>
      </c>
      <c r="N19" t="s">
        <v>16</v>
      </c>
      <c r="O19" s="5">
        <f>DEGREES(ATAN(O4/O3))</f>
        <v>4.7636416907261774</v>
      </c>
    </row>
    <row r="20" spans="1:15" x14ac:dyDescent="0.3">
      <c r="A20" s="1">
        <f t="shared" si="3"/>
        <v>3.600000000000001</v>
      </c>
      <c r="B20" s="7">
        <f t="shared" si="1"/>
        <v>-7.1329238722136452</v>
      </c>
      <c r="C20" s="5">
        <f t="shared" si="9"/>
        <v>153.23675730884975</v>
      </c>
      <c r="D20" s="4">
        <f t="shared" si="10"/>
        <v>0.45030482195281629</v>
      </c>
      <c r="E20" s="4">
        <f t="shared" si="11"/>
        <v>0.17062616076664971</v>
      </c>
      <c r="F20" s="4">
        <f t="shared" si="12"/>
        <v>0.25561107328443455</v>
      </c>
      <c r="G20" s="4">
        <f t="shared" si="13"/>
        <v>0.16655069862630362</v>
      </c>
      <c r="H20" s="5">
        <f t="shared" si="14"/>
        <v>127.1873322393714</v>
      </c>
      <c r="I20" s="5">
        <f t="shared" si="15"/>
        <v>1.204811474624315</v>
      </c>
      <c r="N20" t="s">
        <v>28</v>
      </c>
      <c r="O20" s="5">
        <f>180-O17+O19</f>
        <v>146.10383343663611</v>
      </c>
    </row>
    <row r="21" spans="1:15" x14ac:dyDescent="0.3">
      <c r="A21" s="1">
        <f t="shared" si="3"/>
        <v>3.8000000000000012</v>
      </c>
      <c r="B21" s="7">
        <f t="shared" si="1"/>
        <v>-4.4083893921935298</v>
      </c>
      <c r="C21" s="5">
        <f t="shared" si="9"/>
        <v>150.51222282882964</v>
      </c>
      <c r="D21" s="4">
        <f t="shared" si="10"/>
        <v>0.49223787713180422</v>
      </c>
      <c r="E21" s="4">
        <f t="shared" si="11"/>
        <v>0.19304032555477102</v>
      </c>
      <c r="F21" s="4">
        <f t="shared" si="12"/>
        <v>0.32737141419275151</v>
      </c>
      <c r="G21" s="4">
        <f t="shared" si="13"/>
        <v>0.1723906521429551</v>
      </c>
      <c r="H21" s="5">
        <f t="shared" si="14"/>
        <v>120.3318014632635</v>
      </c>
      <c r="I21" s="5">
        <f t="shared" si="15"/>
        <v>1.2508100186198909</v>
      </c>
    </row>
    <row r="22" spans="1:15" x14ac:dyDescent="0.3">
      <c r="A22" s="1">
        <f t="shared" si="3"/>
        <v>4.0000000000000009</v>
      </c>
      <c r="B22" s="7">
        <f t="shared" si="1"/>
        <v>2.2969907226277897E-14</v>
      </c>
      <c r="C22" s="5">
        <f t="shared" si="9"/>
        <v>146.10383343663608</v>
      </c>
      <c r="D22" s="4">
        <f t="shared" si="10"/>
        <v>0.55768957485393</v>
      </c>
      <c r="E22" s="4">
        <f t="shared" si="11"/>
        <v>0.23345144993885447</v>
      </c>
      <c r="F22" s="4">
        <f t="shared" si="12"/>
        <v>0.45675013919557061</v>
      </c>
      <c r="G22" s="4">
        <f t="shared" si="13"/>
        <v>0.15689655172413755</v>
      </c>
      <c r="H22" s="5">
        <f t="shared" si="14"/>
        <v>108.21798759528207</v>
      </c>
      <c r="I22" s="5">
        <f t="shared" si="15"/>
        <v>1.350088249497311</v>
      </c>
    </row>
    <row r="23" spans="1:15" x14ac:dyDescent="0.3">
      <c r="A23" s="1">
        <f t="shared" si="3"/>
        <v>4.2000000000000011</v>
      </c>
      <c r="B23" s="7">
        <f t="shared" si="1"/>
        <v>4.4083893921935671</v>
      </c>
      <c r="C23" s="5">
        <f t="shared" si="9"/>
        <v>141.69544404444255</v>
      </c>
      <c r="D23" s="4">
        <f t="shared" si="10"/>
        <v>0.61984143244713574</v>
      </c>
      <c r="E23" s="4">
        <f t="shared" si="11"/>
        <v>0.27877396428225931</v>
      </c>
      <c r="F23" s="4">
        <f t="shared" si="12"/>
        <v>0.60185298424239742</v>
      </c>
      <c r="G23" s="4">
        <f t="shared" si="13"/>
        <v>9.9691309898284064E-2</v>
      </c>
      <c r="H23" s="5">
        <f t="shared" si="14"/>
        <v>93.466189425022975</v>
      </c>
      <c r="I23" s="5">
        <f t="shared" si="15"/>
        <v>1.5160074987127647</v>
      </c>
      <c r="N23" s="9" t="s">
        <v>32</v>
      </c>
      <c r="O23" s="10"/>
    </row>
    <row r="24" spans="1:15" x14ac:dyDescent="0.3">
      <c r="A24" s="1">
        <f t="shared" si="3"/>
        <v>4.4000000000000012</v>
      </c>
      <c r="B24" s="7">
        <f t="shared" si="1"/>
        <v>7.1329238722136594</v>
      </c>
      <c r="C24" s="5">
        <f t="shared" si="9"/>
        <v>138.97090956442244</v>
      </c>
      <c r="D24" s="4">
        <f t="shared" si="10"/>
        <v>0.65644212849103911</v>
      </c>
      <c r="E24" s="4">
        <f t="shared" si="11"/>
        <v>0.30912466359701807</v>
      </c>
      <c r="F24" s="4">
        <f t="shared" si="12"/>
        <v>0.69902263344508153</v>
      </c>
      <c r="G24" s="4">
        <f t="shared" si="13"/>
        <v>3.784168363331869E-2</v>
      </c>
      <c r="H24" s="5">
        <f t="shared" si="14"/>
        <v>80.335050721377726</v>
      </c>
      <c r="I24" s="5">
        <f t="shared" si="15"/>
        <v>1.7298913527347946</v>
      </c>
      <c r="N24" t="s">
        <v>33</v>
      </c>
      <c r="O24">
        <v>7.5</v>
      </c>
    </row>
    <row r="25" spans="1:15" x14ac:dyDescent="0.3">
      <c r="A25" s="1">
        <f t="shared" si="3"/>
        <v>4.6000000000000014</v>
      </c>
      <c r="B25" s="7">
        <f t="shared" si="1"/>
        <v>7.1329238722136408</v>
      </c>
      <c r="C25" s="5">
        <f t="shared" si="9"/>
        <v>138.97090956442247</v>
      </c>
      <c r="D25" s="4">
        <f t="shared" si="10"/>
        <v>0.65644212849103878</v>
      </c>
      <c r="E25" s="4">
        <f t="shared" si="11"/>
        <v>0.30912466359701773</v>
      </c>
      <c r="F25" s="4">
        <f t="shared" si="12"/>
        <v>0.6990226334450802</v>
      </c>
      <c r="G25" s="4">
        <f t="shared" si="13"/>
        <v>3.7841683633319911E-2</v>
      </c>
      <c r="H25" s="5">
        <f t="shared" si="14"/>
        <v>80.335050721378011</v>
      </c>
      <c r="I25" s="5">
        <f t="shared" si="15"/>
        <v>1.7298913527347888</v>
      </c>
      <c r="N25" t="s">
        <v>34</v>
      </c>
      <c r="O25">
        <v>0.5</v>
      </c>
    </row>
    <row r="26" spans="1:15" x14ac:dyDescent="0.3">
      <c r="A26" s="1">
        <f t="shared" si="3"/>
        <v>4.8000000000000016</v>
      </c>
      <c r="B26" s="7">
        <f t="shared" si="1"/>
        <v>4.4083893921935191</v>
      </c>
      <c r="C26" s="5">
        <f t="shared" si="9"/>
        <v>141.69544404444258</v>
      </c>
      <c r="D26" s="4">
        <f t="shared" si="10"/>
        <v>0.61984143244713541</v>
      </c>
      <c r="E26" s="4">
        <f t="shared" si="11"/>
        <v>0.27877396428225898</v>
      </c>
      <c r="F26" s="4">
        <f t="shared" si="12"/>
        <v>0.60185298424239608</v>
      </c>
      <c r="G26" s="4">
        <f t="shared" si="13"/>
        <v>9.9691309898285008E-2</v>
      </c>
      <c r="H26" s="5">
        <f t="shared" si="14"/>
        <v>93.466189425023146</v>
      </c>
      <c r="I26" s="5">
        <f t="shared" si="15"/>
        <v>1.5160074987127623</v>
      </c>
    </row>
    <row r="27" spans="1:15" x14ac:dyDescent="0.3">
      <c r="A27" s="1">
        <f t="shared" si="3"/>
        <v>5.0000000000000018</v>
      </c>
      <c r="B27" s="7">
        <f t="shared" si="1"/>
        <v>-3.537372218059831E-14</v>
      </c>
      <c r="C27" s="5">
        <f t="shared" si="9"/>
        <v>146.10383343663614</v>
      </c>
      <c r="D27" s="4">
        <f t="shared" si="10"/>
        <v>0.55768957485392889</v>
      </c>
      <c r="E27" s="4">
        <f t="shared" si="11"/>
        <v>0.23345144993885369</v>
      </c>
      <c r="F27" s="4">
        <f t="shared" si="12"/>
        <v>0.45675013919556795</v>
      </c>
      <c r="G27" s="4">
        <f t="shared" si="13"/>
        <v>0.15689655172413838</v>
      </c>
      <c r="H27" s="5">
        <f t="shared" si="14"/>
        <v>108.21798759528232</v>
      </c>
      <c r="I27" s="5">
        <f t="shared" si="15"/>
        <v>1.3500882494973083</v>
      </c>
    </row>
  </sheetData>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4-bar Linkage Model</vt:lpstr>
      <vt:lpstr>Test Sine Wave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Tiffany Stager</dc:creator>
  <cp:lastModifiedBy>Tiffany Stager</cp:lastModifiedBy>
  <dcterms:created xsi:type="dcterms:W3CDTF">2017-05-07T13:31:27Z</dcterms:created>
  <dcterms:modified xsi:type="dcterms:W3CDTF">2017-06-12T16:09:13Z</dcterms:modified>
</cp:coreProperties>
</file>