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ny\Desktop\Capstone 492\Xmega Stuff\"/>
    </mc:Choice>
  </mc:AlternateContent>
  <bookViews>
    <workbookView xWindow="0" yWindow="0" windowWidth="21333" windowHeight="8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M13" i="1"/>
  <c r="M12" i="1"/>
  <c r="M9" i="1"/>
  <c r="M10" i="1" s="1"/>
  <c r="J2" i="1"/>
  <c r="M2" i="1"/>
  <c r="J5" i="1" s="1"/>
  <c r="M16" i="1"/>
  <c r="M18" i="1" s="1"/>
  <c r="M17" i="1"/>
  <c r="M11" i="1"/>
  <c r="B6" i="1" l="1"/>
  <c r="C6" i="1" s="1"/>
  <c r="B2" i="1"/>
  <c r="B5" i="1"/>
  <c r="C5" i="1" s="1"/>
  <c r="B9" i="1"/>
  <c r="C9" i="1" s="1"/>
  <c r="B3" i="1"/>
  <c r="C3" i="1" s="1"/>
  <c r="B7" i="1"/>
  <c r="C7" i="1" s="1"/>
  <c r="B4" i="1"/>
  <c r="C4" i="1" s="1"/>
  <c r="B8" i="1"/>
  <c r="C8" i="1" s="1"/>
  <c r="E3" i="1"/>
  <c r="E2" i="1"/>
  <c r="E7" i="1"/>
  <c r="E8" i="1"/>
  <c r="E6" i="1"/>
  <c r="C2" i="1"/>
  <c r="E4" i="1"/>
  <c r="D7" i="1"/>
  <c r="D3" i="1"/>
  <c r="F3" i="1" s="1"/>
  <c r="D2" i="1"/>
  <c r="D6" i="1"/>
  <c r="D5" i="1"/>
  <c r="D9" i="1" l="1"/>
  <c r="E9" i="1"/>
  <c r="D4" i="1"/>
  <c r="F4" i="1" s="1"/>
  <c r="G4" i="1" s="1"/>
  <c r="D8" i="1"/>
  <c r="F8" i="1" s="1"/>
  <c r="G8" i="1" s="1"/>
  <c r="E5" i="1"/>
  <c r="G3" i="1"/>
  <c r="F7" i="1"/>
  <c r="G7" i="1" s="1"/>
  <c r="F5" i="1"/>
  <c r="G5" i="1" s="1"/>
  <c r="F6" i="1"/>
  <c r="G6" i="1" s="1"/>
  <c r="F2" i="1"/>
  <c r="F9" i="1"/>
  <c r="G9" i="1" s="1"/>
</calcChain>
</file>

<file path=xl/sharedStrings.xml><?xml version="1.0" encoding="utf-8"?>
<sst xmlns="http://schemas.openxmlformats.org/spreadsheetml/2006/main" count="28" uniqueCount="28">
  <si>
    <t>Static Inputs</t>
  </si>
  <si>
    <t>A</t>
  </si>
  <si>
    <t>B</t>
  </si>
  <si>
    <t>C</t>
  </si>
  <si>
    <t>inches</t>
  </si>
  <si>
    <t>a1</t>
  </si>
  <si>
    <t>a2</t>
  </si>
  <si>
    <t>a3</t>
  </si>
  <si>
    <t>a4</t>
  </si>
  <si>
    <t>Under the SQRT</t>
  </si>
  <si>
    <t>H* (in)</t>
  </si>
  <si>
    <t>l* (in)</t>
  </si>
  <si>
    <t>alpha* (degrees)</t>
  </si>
  <si>
    <t>b* (in)</t>
  </si>
  <si>
    <t>initial angle psi (degrees)</t>
  </si>
  <si>
    <t>Desired Output Angle at Platform Pivot (degrees)</t>
  </si>
  <si>
    <t>rho</t>
  </si>
  <si>
    <t>beta (transformation angle to standard axis)</t>
  </si>
  <si>
    <t>initial angle (phi) at standard horizontal axis</t>
  </si>
  <si>
    <t>Input Angle with Offset at Platform Pivot (PHI) degrees</t>
  </si>
  <si>
    <t>Distance motor to pivot (x) (in)</t>
  </si>
  <si>
    <t>Distance motor to pivot (y) (in)</t>
  </si>
  <si>
    <t>Distance pivot to linkage attach on platform (x) (in)</t>
  </si>
  <si>
    <t>Distance pivot to linkage attach on platform (y) (in)</t>
  </si>
  <si>
    <t>angle A2 (law of cosines)</t>
  </si>
  <si>
    <t>Calculation of initial angle (PSI)</t>
  </si>
  <si>
    <t>Calculation of initial angle (PHI)</t>
  </si>
  <si>
    <t>Required Angle at Motor Shaft (PSI) degrees (no offset angle yet because offset calculation is broken)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</si>
</sst>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1" sqref="G1"/>
    </sheetView>
  </sheetViews>
  <sheetFormatPr defaultRowHeight="14.35" x14ac:dyDescent="0.5"/>
  <cols>
    <col min="1" max="1" width="19" style="1" customWidth="1"/>
    <col min="2" max="2" width="15.76171875" style="1" bestFit="1" customWidth="1"/>
    <col min="3" max="6" width="8.9375" style="1"/>
    <col min="7" max="7" width="17.1171875" style="1" bestFit="1" customWidth="1"/>
    <col min="9" max="9" width="10.46875" style="1" bestFit="1" customWidth="1"/>
    <col min="10" max="10" width="8.9375" style="1"/>
    <col min="12" max="12" width="40.64453125" customWidth="1"/>
    <col min="13" max="13" width="8.9375" style="1"/>
  </cols>
  <sheetData>
    <row r="1" spans="1:13" s="3" customFormat="1" ht="86" x14ac:dyDescent="0.5">
      <c r="A1" s="2" t="s">
        <v>15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9</v>
      </c>
      <c r="G1" s="2" t="s">
        <v>27</v>
      </c>
      <c r="I1" s="2" t="s">
        <v>0</v>
      </c>
      <c r="J1" s="2" t="s">
        <v>4</v>
      </c>
      <c r="L1" s="3" t="s">
        <v>20</v>
      </c>
      <c r="M1" s="2">
        <v>5</v>
      </c>
    </row>
    <row r="2" spans="1:13" x14ac:dyDescent="0.5">
      <c r="A2" s="1">
        <v>1</v>
      </c>
      <c r="B2" s="1">
        <f>$M$18-A2</f>
        <v>135.57655005518373</v>
      </c>
      <c r="C2" s="4">
        <f>SIN(RADIANS(B2))</f>
        <v>0.69995570038791333</v>
      </c>
      <c r="D2" s="4">
        <f>$J$5/$J$2+COS(RADIANS(B2))</f>
        <v>0.34931478725592946</v>
      </c>
      <c r="E2" s="4">
        <f>$J$5/$J$4*COS(RADIANS(B2))+($J$2^2-$J$3^2+$J$4^2+$J$5^2)/(2*$J$2*$J$4)</f>
        <v>0.82769381089798078</v>
      </c>
      <c r="F2" s="4">
        <f>C2^2+D2^2-E2^2</f>
        <v>-7.3118241497632797E-2</v>
      </c>
      <c r="G2" s="4" t="e">
        <f>2*DEGREES(ATAN((C2+SQRT(F2))/(D2+E2)))</f>
        <v>#NUM!</v>
      </c>
      <c r="I2" s="1" t="s">
        <v>5</v>
      </c>
      <c r="J2" s="5">
        <f>SQRT($M$3^2+$M$4^2)</f>
        <v>6.0207972893961479</v>
      </c>
      <c r="L2" t="s">
        <v>21</v>
      </c>
      <c r="M2" s="1">
        <f>M8+M4</f>
        <v>4</v>
      </c>
    </row>
    <row r="3" spans="1:13" x14ac:dyDescent="0.5">
      <c r="A3" s="1">
        <v>2</v>
      </c>
      <c r="B3" s="1">
        <f t="shared" ref="B3:B9" si="0">$M$18-A3</f>
        <v>134.57655005518373</v>
      </c>
      <c r="C3" s="4">
        <f t="shared" ref="C3:C9" si="1">SIN(RADIANS(B3))</f>
        <v>0.71231336266890521</v>
      </c>
      <c r="D3" s="4">
        <f>$J$5/$J$2+COS(RADIANS(B3))</f>
        <v>0.36163947265420504</v>
      </c>
      <c r="E3" s="4">
        <f t="shared" ref="E3:E8" si="2">$J$5/$J$4*COS(RADIANS(B3))+($J$2^2-$J$3^2+$J$4^2+$J$5^2)/(2*$J$2*$J$4)</f>
        <v>0.86715205679419727</v>
      </c>
      <c r="F3" s="4">
        <f t="shared" ref="F3:F9" si="3">C3^2+D3^2-E3^2</f>
        <v>-0.11377925478411188</v>
      </c>
      <c r="G3" s="4" t="e">
        <f t="shared" ref="G3:G9" si="4">2*DEGREES(ATAN((C3+SQRT(F3))/(D3+E3)))</f>
        <v>#NUM!</v>
      </c>
      <c r="I3" s="1" t="s">
        <v>6</v>
      </c>
      <c r="J3" s="1">
        <v>2.5</v>
      </c>
      <c r="L3" t="s">
        <v>22</v>
      </c>
      <c r="M3" s="1">
        <v>6</v>
      </c>
    </row>
    <row r="4" spans="1:13" x14ac:dyDescent="0.5">
      <c r="A4" s="1">
        <v>3</v>
      </c>
      <c r="B4" s="1">
        <f t="shared" si="0"/>
        <v>133.57655005518373</v>
      </c>
      <c r="C4" s="4">
        <f t="shared" si="1"/>
        <v>0.72445404739929398</v>
      </c>
      <c r="D4" s="4">
        <f>$J$5/$J$2+COS(RADIANS(B4))</f>
        <v>0.37417795188794123</v>
      </c>
      <c r="E4" s="4">
        <f t="shared" si="2"/>
        <v>0.90729477693523952</v>
      </c>
      <c r="F4" s="4">
        <f t="shared" si="3"/>
        <v>-0.15834100578169308</v>
      </c>
      <c r="G4" s="4" t="e">
        <f t="shared" si="4"/>
        <v>#NUM!</v>
      </c>
      <c r="I4" s="1" t="s">
        <v>7</v>
      </c>
      <c r="J4" s="1">
        <v>2</v>
      </c>
      <c r="L4" t="s">
        <v>23</v>
      </c>
      <c r="M4" s="1">
        <v>0.5</v>
      </c>
    </row>
    <row r="5" spans="1:13" x14ac:dyDescent="0.5">
      <c r="A5" s="1">
        <v>4</v>
      </c>
      <c r="B5" s="1">
        <f t="shared" si="0"/>
        <v>132.57655005518373</v>
      </c>
      <c r="C5" s="4">
        <f t="shared" si="1"/>
        <v>0.73637405640890063</v>
      </c>
      <c r="D5" s="4">
        <f>$J$5/$J$2+COS(RADIANS(B5))</f>
        <v>0.3869264056149001</v>
      </c>
      <c r="E5" s="4">
        <f t="shared" si="2"/>
        <v>0.94810974345968058</v>
      </c>
      <c r="F5" s="4">
        <f t="shared" si="3"/>
        <v>-0.20695329132901641</v>
      </c>
      <c r="G5" s="4" t="e">
        <f t="shared" si="4"/>
        <v>#NUM!</v>
      </c>
      <c r="I5" s="1" t="s">
        <v>8</v>
      </c>
      <c r="J5" s="5">
        <f>SQRT($M$1^2+$M$2^2)</f>
        <v>6.4031242374328485</v>
      </c>
    </row>
    <row r="6" spans="1:13" x14ac:dyDescent="0.5">
      <c r="A6" s="1">
        <v>5</v>
      </c>
      <c r="B6" s="1">
        <f t="shared" si="0"/>
        <v>131.57655005518373</v>
      </c>
      <c r="C6" s="4">
        <f t="shared" si="1"/>
        <v>0.74806975874750981</v>
      </c>
      <c r="D6" s="4">
        <f>$J$5/$J$2+COS(RADIANS(B6))</f>
        <v>0.39988095053257988</v>
      </c>
      <c r="E6" s="4">
        <f t="shared" si="2"/>
        <v>0.98958452373333428</v>
      </c>
      <c r="F6" s="4">
        <f t="shared" si="3"/>
        <v>-0.25976439106113292</v>
      </c>
      <c r="G6" s="4" t="e">
        <f t="shared" si="4"/>
        <v>#NUM!</v>
      </c>
    </row>
    <row r="7" spans="1:13" x14ac:dyDescent="0.5">
      <c r="A7" s="1">
        <v>6</v>
      </c>
      <c r="B7" s="1">
        <f t="shared" si="0"/>
        <v>130.57655005518373</v>
      </c>
      <c r="C7" s="4">
        <f t="shared" si="1"/>
        <v>0.75953759179088975</v>
      </c>
      <c r="D7" s="4">
        <f>$J$5/$J$2+COS(RADIANS(B7))</f>
        <v>0.41303764056110448</v>
      </c>
      <c r="E7" s="4">
        <f t="shared" si="2"/>
        <v>1.031706484136353</v>
      </c>
      <c r="F7" s="4">
        <f t="shared" si="3"/>
        <v>-0.31692082354520634</v>
      </c>
      <c r="G7" s="4" t="e">
        <f t="shared" si="4"/>
        <v>#NUM!</v>
      </c>
      <c r="L7" s="6" t="s">
        <v>25</v>
      </c>
    </row>
    <row r="8" spans="1:13" x14ac:dyDescent="0.5">
      <c r="A8" s="1">
        <v>7</v>
      </c>
      <c r="B8" s="1">
        <f t="shared" si="0"/>
        <v>129.57655005518373</v>
      </c>
      <c r="C8" s="4">
        <f t="shared" si="1"/>
        <v>0.77077406232600454</v>
      </c>
      <c r="D8" s="4">
        <f>$J$5/$J$2+COS(RADIANS(B8))</f>
        <v>0.42639246804524011</v>
      </c>
      <c r="E8" s="4">
        <f t="shared" si="2"/>
        <v>1.0744627939115543</v>
      </c>
      <c r="F8" s="4">
        <f t="shared" si="3"/>
        <v>-0.37856710353998058</v>
      </c>
      <c r="G8" s="4" t="e">
        <f t="shared" si="4"/>
        <v>#NUM!</v>
      </c>
      <c r="L8" t="s">
        <v>10</v>
      </c>
      <c r="M8" s="1">
        <v>3.5</v>
      </c>
    </row>
    <row r="9" spans="1:13" x14ac:dyDescent="0.5">
      <c r="A9" s="1">
        <v>8</v>
      </c>
      <c r="B9" s="1">
        <f t="shared" si="0"/>
        <v>128.57655005518373</v>
      </c>
      <c r="C9" s="4">
        <f t="shared" si="1"/>
        <v>0.78177574761507862</v>
      </c>
      <c r="D9" s="4">
        <f>$J$5/$J$2+COS(RADIANS(B9))</f>
        <v>0.43994136497516356</v>
      </c>
      <c r="E9" s="4">
        <f t="shared" ref="E9" si="5">$J$5/$J$4*COS(RADIANS(B9))+($J$2^2-$J$3^2+$J$4^2+$J$5^2)/(2*$J$2*$J$4)</f>
        <v>1.1178404290727908</v>
      </c>
      <c r="F9" s="4">
        <f t="shared" si="3"/>
        <v>-0.44484550069431583</v>
      </c>
      <c r="G9" s="4" t="e">
        <f t="shared" si="4"/>
        <v>#NUM!</v>
      </c>
      <c r="L9" t="s">
        <v>11</v>
      </c>
      <c r="M9" s="1">
        <f>M3-M1</f>
        <v>1</v>
      </c>
    </row>
    <row r="10" spans="1:13" x14ac:dyDescent="0.5">
      <c r="L10" t="s">
        <v>13</v>
      </c>
      <c r="M10" s="5">
        <f>SQRT(M9^2+M8^2)</f>
        <v>3.640054944640259</v>
      </c>
    </row>
    <row r="11" spans="1:13" x14ac:dyDescent="0.5">
      <c r="L11" t="s">
        <v>12</v>
      </c>
      <c r="M11" s="5">
        <f>DEGREES(ATAN(M8/M9))</f>
        <v>74.054604099077153</v>
      </c>
    </row>
    <row r="12" spans="1:13" x14ac:dyDescent="0.5">
      <c r="L12" t="s">
        <v>24</v>
      </c>
      <c r="M12" s="1" t="e">
        <f>DEGREES(ACOS((-J3^2+J4^2+M10^2)/(2*J4*M10)))</f>
        <v>#NUM!</v>
      </c>
    </row>
    <row r="13" spans="1:13" x14ac:dyDescent="0.5">
      <c r="L13" t="s">
        <v>14</v>
      </c>
      <c r="M13" s="5" t="e">
        <f>M18-M11+M12</f>
        <v>#NUM!</v>
      </c>
    </row>
    <row r="14" spans="1:13" x14ac:dyDescent="0.5">
      <c r="A14" s="2"/>
      <c r="B14" s="2"/>
      <c r="C14" s="2"/>
      <c r="D14" s="2"/>
      <c r="E14" s="2"/>
      <c r="F14" s="2"/>
      <c r="G14" s="2"/>
    </row>
    <row r="15" spans="1:13" x14ac:dyDescent="0.5">
      <c r="C15" s="4"/>
      <c r="D15" s="4"/>
      <c r="E15" s="4"/>
      <c r="F15" s="4"/>
      <c r="G15" s="4"/>
      <c r="L15" s="6" t="s">
        <v>26</v>
      </c>
    </row>
    <row r="16" spans="1:13" x14ac:dyDescent="0.5">
      <c r="C16" s="4"/>
      <c r="D16" s="4"/>
      <c r="E16" s="4"/>
      <c r="F16" s="4"/>
      <c r="G16" s="4"/>
      <c r="L16" t="s">
        <v>17</v>
      </c>
      <c r="M16" s="1">
        <f>DEGREES(ATAN((M8+M4)/M1))</f>
        <v>38.659808254090095</v>
      </c>
    </row>
    <row r="17" spans="3:13" x14ac:dyDescent="0.5">
      <c r="C17" s="4"/>
      <c r="D17" s="4"/>
      <c r="E17" s="4"/>
      <c r="F17" s="4"/>
      <c r="G17" s="4"/>
      <c r="L17" t="s">
        <v>16</v>
      </c>
      <c r="M17" s="1">
        <f>DEGREES(ATAN(M4/M3))</f>
        <v>4.7636416907261774</v>
      </c>
    </row>
    <row r="18" spans="3:13" x14ac:dyDescent="0.5">
      <c r="C18" s="4"/>
      <c r="D18" s="4"/>
      <c r="E18" s="4"/>
      <c r="F18" s="4"/>
      <c r="G18" s="4"/>
      <c r="L18" t="s">
        <v>18</v>
      </c>
      <c r="M18" s="1">
        <f>180-M16-M17</f>
        <v>136.57655005518373</v>
      </c>
    </row>
    <row r="19" spans="3:13" x14ac:dyDescent="0.5">
      <c r="C19" s="4"/>
      <c r="D19" s="4"/>
      <c r="E19" s="4"/>
      <c r="F19" s="4"/>
      <c r="G19" s="4"/>
    </row>
    <row r="20" spans="3:13" x14ac:dyDescent="0.5">
      <c r="C20" s="4"/>
      <c r="D20" s="4"/>
      <c r="E20" s="4"/>
      <c r="F20" s="4"/>
      <c r="G20" s="4"/>
    </row>
    <row r="21" spans="3:13" x14ac:dyDescent="0.5">
      <c r="C21" s="4"/>
      <c r="D21" s="4"/>
      <c r="E21" s="4"/>
      <c r="F21" s="4"/>
      <c r="G21" s="4"/>
    </row>
    <row r="22" spans="3:13" x14ac:dyDescent="0.5">
      <c r="C22" s="4"/>
      <c r="D22" s="4"/>
      <c r="E22" s="4"/>
      <c r="F22" s="4"/>
      <c r="G22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Stager</dc:creator>
  <cp:lastModifiedBy>Tiffany Stager</cp:lastModifiedBy>
  <dcterms:created xsi:type="dcterms:W3CDTF">2017-05-07T13:31:27Z</dcterms:created>
  <dcterms:modified xsi:type="dcterms:W3CDTF">2017-05-07T19:11:40Z</dcterms:modified>
</cp:coreProperties>
</file>