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PSTONE\Linkage Stuff\"/>
    </mc:Choice>
  </mc:AlternateContent>
  <bookViews>
    <workbookView xWindow="0" yWindow="0" windowWidth="12948" windowHeight="6324"/>
  </bookViews>
  <sheets>
    <sheet name="Dynamic Model" sheetId="1" r:id="rId1"/>
    <sheet name="Test Sine Wav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C11" i="3" s="1"/>
  <c r="D11" i="3" s="1"/>
  <c r="B12" i="3"/>
  <c r="C12" i="3" s="1"/>
  <c r="B13" i="3"/>
  <c r="C13" i="3" s="1"/>
  <c r="B14" i="3"/>
  <c r="C14" i="3" s="1"/>
  <c r="F14" i="3" s="1"/>
  <c r="B15" i="3"/>
  <c r="C15" i="3" s="1"/>
  <c r="B16" i="3"/>
  <c r="C16" i="3" s="1"/>
  <c r="B17" i="3"/>
  <c r="C17" i="3" s="1"/>
  <c r="B18" i="3"/>
  <c r="C18" i="3" s="1"/>
  <c r="F18" i="3" s="1"/>
  <c r="B19" i="3"/>
  <c r="C19" i="3" s="1"/>
  <c r="B20" i="3"/>
  <c r="C20" i="3" s="1"/>
  <c r="B21" i="3"/>
  <c r="C21" i="3" s="1"/>
  <c r="B22" i="3"/>
  <c r="C22" i="3" s="1"/>
  <c r="D22" i="3" s="1"/>
  <c r="B23" i="3"/>
  <c r="C23" i="3" s="1"/>
  <c r="B24" i="3"/>
  <c r="C24" i="3" s="1"/>
  <c r="B25" i="3"/>
  <c r="C25" i="3" s="1"/>
  <c r="B26" i="3"/>
  <c r="C26" i="3" s="1"/>
  <c r="F26" i="3" s="1"/>
  <c r="B27" i="3"/>
  <c r="C27" i="3" s="1"/>
  <c r="B3" i="3"/>
  <c r="B4" i="3"/>
  <c r="B5" i="3"/>
  <c r="B6" i="3"/>
  <c r="B7" i="3"/>
  <c r="B8" i="3"/>
  <c r="B9" i="3"/>
  <c r="B10" i="3"/>
  <c r="B2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4" i="3"/>
  <c r="A5" i="3" s="1"/>
  <c r="A6" i="3" s="1"/>
  <c r="A7" i="3" s="1"/>
  <c r="A8" i="3" s="1"/>
  <c r="A9" i="3" s="1"/>
  <c r="A10" i="3" s="1"/>
  <c r="A3" i="3"/>
  <c r="O19" i="3"/>
  <c r="O17" i="3"/>
  <c r="O20" i="3" s="1"/>
  <c r="O11" i="3"/>
  <c r="O9" i="3"/>
  <c r="O10" i="3" s="1"/>
  <c r="O12" i="3" s="1"/>
  <c r="O2" i="3"/>
  <c r="L5" i="3" s="1"/>
  <c r="L2" i="3"/>
  <c r="O20" i="1"/>
  <c r="E23" i="3" l="1"/>
  <c r="D23" i="3"/>
  <c r="E19" i="3"/>
  <c r="D19" i="3"/>
  <c r="E15" i="3"/>
  <c r="D15" i="3"/>
  <c r="E27" i="3"/>
  <c r="D27" i="3"/>
  <c r="E25" i="3"/>
  <c r="F25" i="3"/>
  <c r="D25" i="3"/>
  <c r="D21" i="3"/>
  <c r="E21" i="3"/>
  <c r="F21" i="3"/>
  <c r="E17" i="3"/>
  <c r="F17" i="3"/>
  <c r="D17" i="3"/>
  <c r="D13" i="3"/>
  <c r="E13" i="3"/>
  <c r="F13" i="3"/>
  <c r="F24" i="3"/>
  <c r="D24" i="3"/>
  <c r="E24" i="3"/>
  <c r="F20" i="3"/>
  <c r="D20" i="3"/>
  <c r="E20" i="3"/>
  <c r="F16" i="3"/>
  <c r="D16" i="3"/>
  <c r="E16" i="3"/>
  <c r="F12" i="3"/>
  <c r="D12" i="3"/>
  <c r="G12" i="3" s="1"/>
  <c r="H12" i="3" s="1"/>
  <c r="I12" i="3" s="1"/>
  <c r="E12" i="3"/>
  <c r="G20" i="3"/>
  <c r="H20" i="3" s="1"/>
  <c r="I20" i="3" s="1"/>
  <c r="F27" i="3"/>
  <c r="G27" i="3" s="1"/>
  <c r="H27" i="3" s="1"/>
  <c r="I27" i="3" s="1"/>
  <c r="E26" i="3"/>
  <c r="G24" i="3"/>
  <c r="H24" i="3" s="1"/>
  <c r="I24" i="3" s="1"/>
  <c r="F23" i="3"/>
  <c r="E22" i="3"/>
  <c r="F19" i="3"/>
  <c r="E18" i="3"/>
  <c r="F15" i="3"/>
  <c r="E14" i="3"/>
  <c r="F11" i="3"/>
  <c r="F22" i="3"/>
  <c r="D26" i="3"/>
  <c r="D18" i="3"/>
  <c r="D14" i="3"/>
  <c r="E11" i="3"/>
  <c r="G11" i="3" s="1"/>
  <c r="H11" i="3" s="1"/>
  <c r="I11" i="3" s="1"/>
  <c r="C6" i="3"/>
  <c r="C5" i="3"/>
  <c r="C9" i="3"/>
  <c r="F9" i="3" s="1"/>
  <c r="C4" i="3"/>
  <c r="F4" i="3" s="1"/>
  <c r="C7" i="3"/>
  <c r="C10" i="3"/>
  <c r="E10" i="3" s="1"/>
  <c r="C8" i="3"/>
  <c r="C3" i="3"/>
  <c r="E3" i="3" s="1"/>
  <c r="C2" i="3"/>
  <c r="F2" i="3" s="1"/>
  <c r="E2" i="3"/>
  <c r="E7" i="3"/>
  <c r="E9" i="3"/>
  <c r="F6" i="3"/>
  <c r="F5" i="3"/>
  <c r="F8" i="3"/>
  <c r="F7" i="3"/>
  <c r="E6" i="3"/>
  <c r="E5" i="3"/>
  <c r="O18" i="3"/>
  <c r="O13" i="3" s="1"/>
  <c r="O14" i="3" s="1"/>
  <c r="O10" i="1"/>
  <c r="O11" i="1" s="1"/>
  <c r="O13" i="1" s="1"/>
  <c r="L2" i="1"/>
  <c r="O4" i="1"/>
  <c r="L5" i="1" s="1"/>
  <c r="O18" i="1"/>
  <c r="O12" i="1" l="1"/>
  <c r="O21" i="1"/>
  <c r="O19" i="1"/>
  <c r="G25" i="3"/>
  <c r="H25" i="3" s="1"/>
  <c r="I25" i="3" s="1"/>
  <c r="G17" i="3"/>
  <c r="H17" i="3" s="1"/>
  <c r="I17" i="3" s="1"/>
  <c r="G19" i="3"/>
  <c r="H19" i="3" s="1"/>
  <c r="I19" i="3" s="1"/>
  <c r="G16" i="3"/>
  <c r="H16" i="3" s="1"/>
  <c r="I16" i="3" s="1"/>
  <c r="G21" i="3"/>
  <c r="H21" i="3" s="1"/>
  <c r="I21" i="3" s="1"/>
  <c r="F10" i="3"/>
  <c r="G22" i="3"/>
  <c r="H22" i="3" s="1"/>
  <c r="I22" i="3" s="1"/>
  <c r="F3" i="3"/>
  <c r="G15" i="3"/>
  <c r="H15" i="3" s="1"/>
  <c r="I15" i="3" s="1"/>
  <c r="G23" i="3"/>
  <c r="H23" i="3" s="1"/>
  <c r="I23" i="3" s="1"/>
  <c r="G13" i="3"/>
  <c r="H13" i="3" s="1"/>
  <c r="I13" i="3" s="1"/>
  <c r="G18" i="3"/>
  <c r="H18" i="3"/>
  <c r="I18" i="3" s="1"/>
  <c r="G14" i="3"/>
  <c r="H14" i="3" s="1"/>
  <c r="I14" i="3" s="1"/>
  <c r="G26" i="3"/>
  <c r="H26" i="3"/>
  <c r="I26" i="3" s="1"/>
  <c r="E4" i="3"/>
  <c r="D10" i="3"/>
  <c r="D5" i="3"/>
  <c r="D9" i="3"/>
  <c r="D2" i="3"/>
  <c r="D7" i="3"/>
  <c r="D6" i="3"/>
  <c r="D8" i="3"/>
  <c r="E8" i="3"/>
  <c r="D3" i="3"/>
  <c r="D4" i="3"/>
  <c r="B23" i="1"/>
  <c r="B18" i="1" l="1"/>
  <c r="B28" i="1"/>
  <c r="B29" i="1"/>
  <c r="B36" i="1"/>
  <c r="B37" i="1"/>
  <c r="B27" i="1"/>
  <c r="B30" i="1"/>
  <c r="B35" i="1"/>
  <c r="B38" i="1"/>
  <c r="B43" i="1"/>
  <c r="B33" i="1"/>
  <c r="B40" i="1"/>
  <c r="B34" i="1"/>
  <c r="B32" i="1"/>
  <c r="B26" i="1"/>
  <c r="B42" i="1"/>
  <c r="B31" i="1"/>
  <c r="B41" i="1"/>
  <c r="B39" i="1"/>
  <c r="C18" i="1"/>
  <c r="E18" i="1"/>
  <c r="B8" i="1"/>
  <c r="E8" i="1" s="1"/>
  <c r="B2" i="1"/>
  <c r="B4" i="1"/>
  <c r="B6" i="1"/>
  <c r="B3" i="1"/>
  <c r="B5" i="1"/>
  <c r="B7" i="1"/>
  <c r="C23" i="1"/>
  <c r="B24" i="1"/>
  <c r="C24" i="1" s="1"/>
  <c r="D8" i="1"/>
  <c r="B19" i="1"/>
  <c r="E19" i="1" s="1"/>
  <c r="B20" i="1"/>
  <c r="E20" i="1" s="1"/>
  <c r="B22" i="1"/>
  <c r="D22" i="1" s="1"/>
  <c r="B21" i="1"/>
  <c r="E21" i="1" s="1"/>
  <c r="O14" i="1"/>
  <c r="B9" i="1"/>
  <c r="B12" i="1"/>
  <c r="B10" i="1"/>
  <c r="B14" i="1"/>
  <c r="B11" i="1"/>
  <c r="B13" i="1"/>
  <c r="B15" i="1"/>
  <c r="B16" i="1"/>
  <c r="B17" i="1"/>
  <c r="B25" i="1"/>
  <c r="G4" i="3"/>
  <c r="H4" i="3" s="1"/>
  <c r="I4" i="3" s="1"/>
  <c r="G6" i="3"/>
  <c r="H6" i="3"/>
  <c r="I6" i="3" s="1"/>
  <c r="G5" i="3"/>
  <c r="H5" i="3" s="1"/>
  <c r="I5" i="3" s="1"/>
  <c r="G8" i="3"/>
  <c r="H8" i="3" s="1"/>
  <c r="I8" i="3" s="1"/>
  <c r="G9" i="3"/>
  <c r="H9" i="3" s="1"/>
  <c r="I9" i="3" s="1"/>
  <c r="G10" i="3"/>
  <c r="H10" i="3" s="1"/>
  <c r="I10" i="3" s="1"/>
  <c r="G2" i="3"/>
  <c r="H2" i="3" s="1"/>
  <c r="I2" i="3" s="1"/>
  <c r="G3" i="3"/>
  <c r="H3" i="3" s="1"/>
  <c r="I3" i="3" s="1"/>
  <c r="G7" i="3"/>
  <c r="H7" i="3" s="1"/>
  <c r="I7" i="3" s="1"/>
  <c r="E23" i="1"/>
  <c r="D18" i="1"/>
  <c r="D23" i="1"/>
  <c r="D24" i="1" l="1"/>
  <c r="E24" i="1"/>
  <c r="F18" i="1"/>
  <c r="G18" i="1" s="1"/>
  <c r="H18" i="1" s="1"/>
  <c r="C31" i="1"/>
  <c r="D31" i="1"/>
  <c r="E31" i="1"/>
  <c r="C43" i="1"/>
  <c r="D43" i="1"/>
  <c r="E43" i="1"/>
  <c r="C27" i="1"/>
  <c r="E27" i="1"/>
  <c r="D27" i="1"/>
  <c r="C28" i="1"/>
  <c r="E28" i="1"/>
  <c r="D28" i="1"/>
  <c r="C41" i="1"/>
  <c r="D41" i="1"/>
  <c r="E41" i="1"/>
  <c r="C42" i="1"/>
  <c r="D42" i="1"/>
  <c r="E42" i="1"/>
  <c r="C32" i="1"/>
  <c r="E32" i="1"/>
  <c r="D32" i="1"/>
  <c r="C34" i="1"/>
  <c r="D34" i="1"/>
  <c r="E34" i="1"/>
  <c r="C38" i="1"/>
  <c r="E38" i="1"/>
  <c r="D38" i="1"/>
  <c r="C37" i="1"/>
  <c r="D37" i="1"/>
  <c r="E37" i="1"/>
  <c r="C39" i="1"/>
  <c r="D39" i="1"/>
  <c r="E39" i="1"/>
  <c r="C26" i="1"/>
  <c r="E26" i="1"/>
  <c r="D26" i="1"/>
  <c r="C40" i="1"/>
  <c r="D40" i="1"/>
  <c r="E40" i="1"/>
  <c r="C35" i="1"/>
  <c r="D35" i="1"/>
  <c r="E35" i="1"/>
  <c r="C36" i="1"/>
  <c r="D36" i="1"/>
  <c r="E36" i="1"/>
  <c r="O15" i="1"/>
  <c r="C33" i="1"/>
  <c r="D33" i="1"/>
  <c r="E33" i="1"/>
  <c r="C30" i="1"/>
  <c r="E30" i="1"/>
  <c r="D30" i="1"/>
  <c r="C29" i="1"/>
  <c r="E29" i="1"/>
  <c r="D29" i="1"/>
  <c r="C7" i="1"/>
  <c r="E7" i="1"/>
  <c r="D7" i="1"/>
  <c r="C4" i="1"/>
  <c r="D4" i="1"/>
  <c r="E4" i="1"/>
  <c r="C5" i="1"/>
  <c r="D5" i="1"/>
  <c r="E5" i="1"/>
  <c r="C2" i="1"/>
  <c r="E2" i="1"/>
  <c r="D2" i="1"/>
  <c r="C16" i="1"/>
  <c r="C20" i="1"/>
  <c r="C3" i="1"/>
  <c r="D3" i="1"/>
  <c r="E3" i="1"/>
  <c r="C8" i="1"/>
  <c r="F8" i="1" s="1"/>
  <c r="G8" i="1" s="1"/>
  <c r="C21" i="1"/>
  <c r="C19" i="1"/>
  <c r="C6" i="1"/>
  <c r="E6" i="1"/>
  <c r="D6" i="1"/>
  <c r="D19" i="1"/>
  <c r="E16" i="1"/>
  <c r="D16" i="1"/>
  <c r="I18" i="1"/>
  <c r="D20" i="1"/>
  <c r="D21" i="1"/>
  <c r="C22" i="1"/>
  <c r="E22" i="1"/>
  <c r="C14" i="1"/>
  <c r="E14" i="1"/>
  <c r="D14" i="1"/>
  <c r="D15" i="1"/>
  <c r="C15" i="1"/>
  <c r="E15" i="1"/>
  <c r="C10" i="1"/>
  <c r="D10" i="1"/>
  <c r="E10" i="1"/>
  <c r="D13" i="1"/>
  <c r="C13" i="1"/>
  <c r="E13" i="1"/>
  <c r="E12" i="1"/>
  <c r="C12" i="1"/>
  <c r="D12" i="1"/>
  <c r="E17" i="1"/>
  <c r="C17" i="1"/>
  <c r="D17" i="1"/>
  <c r="D11" i="1"/>
  <c r="C11" i="1"/>
  <c r="E11" i="1"/>
  <c r="C9" i="1"/>
  <c r="E9" i="1"/>
  <c r="D9" i="1"/>
  <c r="E25" i="1"/>
  <c r="C25" i="1"/>
  <c r="D25" i="1"/>
  <c r="F23" i="1"/>
  <c r="G23" i="1" s="1"/>
  <c r="F19" i="1"/>
  <c r="G19" i="1" s="1"/>
  <c r="F24" i="1"/>
  <c r="G24" i="1" s="1"/>
  <c r="F41" i="1" l="1"/>
  <c r="G41" i="1" s="1"/>
  <c r="I41" i="1" s="1"/>
  <c r="F7" i="1"/>
  <c r="G7" i="1" s="1"/>
  <c r="I7" i="1" s="1"/>
  <c r="F33" i="1"/>
  <c r="G33" i="1" s="1"/>
  <c r="H33" i="1" s="1"/>
  <c r="F30" i="1"/>
  <c r="G30" i="1" s="1"/>
  <c r="H30" i="1" s="1"/>
  <c r="F34" i="1"/>
  <c r="G34" i="1" s="1"/>
  <c r="I34" i="1" s="1"/>
  <c r="F29" i="1"/>
  <c r="G29" i="1" s="1"/>
  <c r="I29" i="1" s="1"/>
  <c r="F39" i="1"/>
  <c r="G39" i="1" s="1"/>
  <c r="F27" i="1"/>
  <c r="G27" i="1" s="1"/>
  <c r="F2" i="1"/>
  <c r="G2" i="1" s="1"/>
  <c r="F4" i="1"/>
  <c r="G4" i="1" s="1"/>
  <c r="H4" i="1" s="1"/>
  <c r="F43" i="1"/>
  <c r="G43" i="1" s="1"/>
  <c r="F21" i="1"/>
  <c r="G21" i="1" s="1"/>
  <c r="F5" i="1"/>
  <c r="G5" i="1" s="1"/>
  <c r="I5" i="1" s="1"/>
  <c r="F40" i="1"/>
  <c r="G40" i="1" s="1"/>
  <c r="F37" i="1"/>
  <c r="G37" i="1" s="1"/>
  <c r="F38" i="1"/>
  <c r="G38" i="1" s="1"/>
  <c r="F42" i="1"/>
  <c r="G42" i="1" s="1"/>
  <c r="F31" i="1"/>
  <c r="G31" i="1" s="1"/>
  <c r="F36" i="1"/>
  <c r="G36" i="1" s="1"/>
  <c r="F32" i="1"/>
  <c r="G32" i="1" s="1"/>
  <c r="F35" i="1"/>
  <c r="G35" i="1" s="1"/>
  <c r="F17" i="1"/>
  <c r="G17" i="1" s="1"/>
  <c r="F26" i="1"/>
  <c r="G26" i="1" s="1"/>
  <c r="F28" i="1"/>
  <c r="G28" i="1" s="1"/>
  <c r="F16" i="1"/>
  <c r="G16" i="1" s="1"/>
  <c r="H8" i="1"/>
  <c r="I8" i="1"/>
  <c r="F20" i="1"/>
  <c r="G20" i="1" s="1"/>
  <c r="F6" i="1"/>
  <c r="G6" i="1" s="1"/>
  <c r="F3" i="1"/>
  <c r="G3" i="1" s="1"/>
  <c r="F22" i="1"/>
  <c r="G22" i="1" s="1"/>
  <c r="H24" i="1"/>
  <c r="I24" i="1"/>
  <c r="H19" i="1"/>
  <c r="I19" i="1"/>
  <c r="H23" i="1"/>
  <c r="I23" i="1"/>
  <c r="F15" i="1"/>
  <c r="G15" i="1" s="1"/>
  <c r="F9" i="1"/>
  <c r="G9" i="1" s="1"/>
  <c r="F11" i="1"/>
  <c r="G11" i="1" s="1"/>
  <c r="F13" i="1"/>
  <c r="G13" i="1" s="1"/>
  <c r="F10" i="1"/>
  <c r="G10" i="1" s="1"/>
  <c r="F14" i="1"/>
  <c r="G14" i="1" s="1"/>
  <c r="F25" i="1"/>
  <c r="G25" i="1" s="1"/>
  <c r="F12" i="1"/>
  <c r="G12" i="1" s="1"/>
  <c r="I33" i="1" l="1"/>
  <c r="H29" i="1"/>
  <c r="H41" i="1"/>
  <c r="I16" i="1"/>
  <c r="H7" i="1"/>
  <c r="H16" i="1"/>
  <c r="I30" i="1"/>
  <c r="H34" i="1"/>
  <c r="I32" i="1"/>
  <c r="H32" i="1"/>
  <c r="I40" i="1"/>
  <c r="H40" i="1"/>
  <c r="I35" i="1"/>
  <c r="H35" i="1"/>
  <c r="I2" i="1"/>
  <c r="H2" i="1"/>
  <c r="I17" i="1"/>
  <c r="H5" i="1"/>
  <c r="I38" i="1"/>
  <c r="H38" i="1"/>
  <c r="I43" i="1"/>
  <c r="H43" i="1"/>
  <c r="I27" i="1"/>
  <c r="H27" i="1"/>
  <c r="I28" i="1"/>
  <c r="H28" i="1"/>
  <c r="I42" i="1"/>
  <c r="H42" i="1"/>
  <c r="I4" i="1"/>
  <c r="I26" i="1"/>
  <c r="H26" i="1"/>
  <c r="I36" i="1"/>
  <c r="H36" i="1"/>
  <c r="H21" i="1"/>
  <c r="H17" i="1"/>
  <c r="I21" i="1"/>
  <c r="I31" i="1"/>
  <c r="H31" i="1"/>
  <c r="I37" i="1"/>
  <c r="H37" i="1"/>
  <c r="I39" i="1"/>
  <c r="H39" i="1"/>
  <c r="H20" i="1"/>
  <c r="I3" i="1"/>
  <c r="H3" i="1"/>
  <c r="I20" i="1"/>
  <c r="I6" i="1"/>
  <c r="H6" i="1"/>
  <c r="H22" i="1"/>
  <c r="I22" i="1"/>
  <c r="H12" i="1"/>
  <c r="I12" i="1"/>
  <c r="H9" i="1"/>
  <c r="I9" i="1"/>
  <c r="H10" i="1"/>
  <c r="I10" i="1"/>
  <c r="H14" i="1"/>
  <c r="I14" i="1"/>
  <c r="H13" i="1"/>
  <c r="I13" i="1"/>
  <c r="H25" i="1"/>
  <c r="I25" i="1"/>
  <c r="H11" i="1"/>
  <c r="I11" i="1"/>
  <c r="H15" i="1"/>
  <c r="I15" i="1"/>
</calcChain>
</file>

<file path=xl/sharedStrings.xml><?xml version="1.0" encoding="utf-8"?>
<sst xmlns="http://schemas.openxmlformats.org/spreadsheetml/2006/main" count="71" uniqueCount="46">
  <si>
    <t>Static Inputs</t>
  </si>
  <si>
    <t>A</t>
  </si>
  <si>
    <t>B</t>
  </si>
  <si>
    <t>C</t>
  </si>
  <si>
    <t>inches</t>
  </si>
  <si>
    <t>a1</t>
  </si>
  <si>
    <t>a2</t>
  </si>
  <si>
    <t>a3</t>
  </si>
  <si>
    <t>a4</t>
  </si>
  <si>
    <t>Under the SQRT</t>
  </si>
  <si>
    <t>H* (in)</t>
  </si>
  <si>
    <t>l* (in)</t>
  </si>
  <si>
    <t>alpha* (degrees)</t>
  </si>
  <si>
    <t>b* (in)</t>
  </si>
  <si>
    <t>initial angle psi (degrees)</t>
  </si>
  <si>
    <t>Desired Output Angle at Platform Pivot (degrees)</t>
  </si>
  <si>
    <t>rho</t>
  </si>
  <si>
    <t>beta (transformation angle to standard axis)</t>
  </si>
  <si>
    <t>Input Angle with Offset at Platform Pivot (PHI) degrees</t>
  </si>
  <si>
    <t>Distance motor to pivot (x) (in)</t>
  </si>
  <si>
    <t>Distance motor to pivot (y) (in)</t>
  </si>
  <si>
    <t>Distance pivot to linkage attach on platform (x) (in)</t>
  </si>
  <si>
    <t>Distance pivot to linkage attach on platform (y) (in)</t>
  </si>
  <si>
    <t>angle A2 (law of cosines)</t>
  </si>
  <si>
    <t>Calculation of initial angle (PSI)</t>
  </si>
  <si>
    <t>Calculation of initial angle (PHI)</t>
  </si>
  <si>
    <t>Required Angle at Motor Shaft (PSI) degrees</t>
  </si>
  <si>
    <t>initial angle psi (degrees) measured from horizontal</t>
  </si>
  <si>
    <t>initial angle (phi)</t>
  </si>
  <si>
    <t>phi_x (angle phi to horizontal axis)</t>
  </si>
  <si>
    <t>Ratio of Platform Output to Motor Shaft Input</t>
  </si>
  <si>
    <t>Time</t>
  </si>
  <si>
    <t>Dynamic Inputs</t>
  </si>
  <si>
    <t>Amplitude (degrees)</t>
  </si>
  <si>
    <t>Frequency (Hz)</t>
  </si>
  <si>
    <t>Motor link angle from horizontal</t>
  </si>
  <si>
    <t>(L1)</t>
  </si>
  <si>
    <t>(L2)</t>
  </si>
  <si>
    <t>Inputs (Link Lengths)</t>
  </si>
  <si>
    <t>Static Inputs (System Dimensions)</t>
  </si>
  <si>
    <r>
      <t xml:space="preserve">Distance pivot to linkage attach on platform (y) </t>
    </r>
    <r>
      <rPr>
        <b/>
        <sz val="11"/>
        <color theme="1"/>
        <rFont val="Calibri"/>
        <family val="2"/>
        <scheme val="minor"/>
      </rPr>
      <t>p*</t>
    </r>
  </si>
  <si>
    <r>
      <t xml:space="preserve">Distance pivot to linkage attach on platform (x) </t>
    </r>
    <r>
      <rPr>
        <b/>
        <sz val="11"/>
        <color theme="1"/>
        <rFont val="Calibri"/>
        <family val="2"/>
        <scheme val="minor"/>
      </rPr>
      <t>Lp*</t>
    </r>
  </si>
  <si>
    <r>
      <t xml:space="preserve">Distance motor to pivot (y) </t>
    </r>
    <r>
      <rPr>
        <b/>
        <sz val="11"/>
        <color theme="1"/>
        <rFont val="Calibri"/>
        <family val="2"/>
        <scheme val="minor"/>
      </rPr>
      <t>(H*+p*)</t>
    </r>
  </si>
  <si>
    <r>
      <t xml:space="preserve">Distance motor to pivot (x) </t>
    </r>
    <r>
      <rPr>
        <b/>
        <sz val="11"/>
        <color theme="1"/>
        <rFont val="Calibri"/>
        <family val="2"/>
        <scheme val="minor"/>
      </rPr>
      <t>Lm*</t>
    </r>
  </si>
  <si>
    <r>
      <t xml:space="preserve">Distance motor to linkage attach (y) </t>
    </r>
    <r>
      <rPr>
        <b/>
        <sz val="11"/>
        <color theme="1"/>
        <rFont val="Calibri"/>
        <family val="2"/>
        <scheme val="minor"/>
      </rPr>
      <t>H*</t>
    </r>
  </si>
  <si>
    <t>Desired Output Angle at Platform Pivot (degrees) (angle from neutral position)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</si>
</sst>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 wrapText="1"/>
    </xf>
    <xf numFmtId="2" fontId="0" fillId="0" borderId="0" xfId="0" applyNumberFormat="1"/>
    <xf numFmtId="2" fontId="3" fillId="3" borderId="0" xfId="2" applyNumberFormat="1"/>
    <xf numFmtId="2" fontId="3" fillId="3" borderId="0" xfId="2" applyNumberFormat="1" applyAlignment="1">
      <alignment horizontal="center"/>
    </xf>
    <xf numFmtId="164" fontId="3" fillId="3" borderId="0" xfId="2" applyNumberFormat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164" fontId="2" fillId="2" borderId="0" xfId="1" applyNumberFormat="1" applyAlignment="1">
      <alignment horizontal="center"/>
    </xf>
    <xf numFmtId="2" fontId="2" fillId="2" borderId="0" xfId="1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/>
    <xf numFmtId="0" fontId="1" fillId="4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center" wrapText="1"/>
    </xf>
    <xf numFmtId="0" fontId="3" fillId="6" borderId="0" xfId="2" applyFill="1" applyAlignment="1">
      <alignment horizontal="center" wrapText="1"/>
    </xf>
    <xf numFmtId="0" fontId="0" fillId="6" borderId="0" xfId="0" applyFill="1" applyAlignment="1">
      <alignment horizontal="center"/>
    </xf>
    <xf numFmtId="0" fontId="2" fillId="6" borderId="0" xfId="1" applyFill="1" applyAlignment="1">
      <alignment horizontal="center" wrapText="1"/>
    </xf>
    <xf numFmtId="0" fontId="1" fillId="6" borderId="0" xfId="0" applyFont="1" applyFill="1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Input/Platform 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073096354285189E-2"/>
                  <c:y val="0.21267909879834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Model'!$B$8:$B$40</c:f>
              <c:numCache>
                <c:formatCode>0.00</c:formatCode>
                <c:ptCount val="33"/>
                <c:pt idx="0">
                  <c:v>154.10383343663611</c:v>
                </c:pt>
                <c:pt idx="1">
                  <c:v>153.60383343663611</c:v>
                </c:pt>
                <c:pt idx="2">
                  <c:v>153.10383343663611</c:v>
                </c:pt>
                <c:pt idx="3">
                  <c:v>152.60383343663611</c:v>
                </c:pt>
                <c:pt idx="4">
                  <c:v>152.10383343663611</c:v>
                </c:pt>
                <c:pt idx="5">
                  <c:v>151.60383343663611</c:v>
                </c:pt>
                <c:pt idx="6">
                  <c:v>151.10383343663611</c:v>
                </c:pt>
                <c:pt idx="7">
                  <c:v>150.60383343663611</c:v>
                </c:pt>
                <c:pt idx="8">
                  <c:v>150.10383343663611</c:v>
                </c:pt>
                <c:pt idx="9">
                  <c:v>149.60383343663611</c:v>
                </c:pt>
                <c:pt idx="10">
                  <c:v>149.10383343663611</c:v>
                </c:pt>
                <c:pt idx="11">
                  <c:v>148.60383343663611</c:v>
                </c:pt>
                <c:pt idx="12">
                  <c:v>148.10383343663611</c:v>
                </c:pt>
                <c:pt idx="13">
                  <c:v>147.60383343663611</c:v>
                </c:pt>
                <c:pt idx="14">
                  <c:v>147.10383343663611</c:v>
                </c:pt>
                <c:pt idx="15">
                  <c:v>146.60383343663611</c:v>
                </c:pt>
                <c:pt idx="16">
                  <c:v>146.10383343663611</c:v>
                </c:pt>
                <c:pt idx="17">
                  <c:v>145.60383343663611</c:v>
                </c:pt>
                <c:pt idx="18">
                  <c:v>145.10383343663611</c:v>
                </c:pt>
                <c:pt idx="19">
                  <c:v>144.60383343663611</c:v>
                </c:pt>
                <c:pt idx="20">
                  <c:v>144.10383343663611</c:v>
                </c:pt>
                <c:pt idx="21">
                  <c:v>143.60383343663611</c:v>
                </c:pt>
                <c:pt idx="22">
                  <c:v>143.10383343663611</c:v>
                </c:pt>
                <c:pt idx="23">
                  <c:v>142.60383343663611</c:v>
                </c:pt>
                <c:pt idx="24">
                  <c:v>142.10383343663611</c:v>
                </c:pt>
                <c:pt idx="25">
                  <c:v>141.60383343663611</c:v>
                </c:pt>
                <c:pt idx="26">
                  <c:v>141.10383343663611</c:v>
                </c:pt>
                <c:pt idx="27">
                  <c:v>140.60383343663611</c:v>
                </c:pt>
                <c:pt idx="28">
                  <c:v>140.10383343663611</c:v>
                </c:pt>
                <c:pt idx="29">
                  <c:v>139.60383343663611</c:v>
                </c:pt>
                <c:pt idx="30">
                  <c:v>139.10383343663611</c:v>
                </c:pt>
                <c:pt idx="31">
                  <c:v>138.60383343663611</c:v>
                </c:pt>
                <c:pt idx="32">
                  <c:v>138.10383343663611</c:v>
                </c:pt>
              </c:numCache>
            </c:numRef>
          </c:xVal>
          <c:yVal>
            <c:numRef>
              <c:f>'Dynamic Model'!$G$8:$G$40</c:f>
              <c:numCache>
                <c:formatCode>0.00</c:formatCode>
                <c:ptCount val="33"/>
                <c:pt idx="0">
                  <c:v>129.30374357601235</c:v>
                </c:pt>
                <c:pt idx="1">
                  <c:v>128.08656962328863</c:v>
                </c:pt>
                <c:pt idx="2">
                  <c:v>126.86046145618974</c:v>
                </c:pt>
                <c:pt idx="3">
                  <c:v>125.62468179847737</c:v>
                </c:pt>
                <c:pt idx="4">
                  <c:v>124.3784480264472</c:v>
                </c:pt>
                <c:pt idx="5">
                  <c:v>123.1209248978337</c:v>
                </c:pt>
                <c:pt idx="6">
                  <c:v>121.85121627502299</c:v>
                </c:pt>
                <c:pt idx="7">
                  <c:v>120.5683556098831</c:v>
                </c:pt>
                <c:pt idx="8">
                  <c:v>119.27129490171505</c:v>
                </c:pt>
                <c:pt idx="9">
                  <c:v>117.95889176641639</c:v>
                </c:pt>
                <c:pt idx="10">
                  <c:v>116.62989415766405</c:v>
                </c:pt>
                <c:pt idx="11">
                  <c:v>115.28292215084547</c:v>
                </c:pt>
                <c:pt idx="12">
                  <c:v>113.9164460247371</c:v>
                </c:pt>
                <c:pt idx="13">
                  <c:v>112.52875963571084</c:v>
                </c:pt>
                <c:pt idx="14">
                  <c:v>111.11794774655435</c:v>
                </c:pt>
                <c:pt idx="15">
                  <c:v>109.68184550448001</c:v>
                </c:pt>
                <c:pt idx="16">
                  <c:v>108.21798759528215</c:v>
                </c:pt>
                <c:pt idx="17">
                  <c:v>106.72354363011934</c:v>
                </c:pt>
                <c:pt idx="18">
                  <c:v>105.19523488241444</c:v>
                </c:pt>
                <c:pt idx="19">
                  <c:v>103.62922531105544</c:v>
                </c:pt>
                <c:pt idx="20">
                  <c:v>102.02097641636269</c:v>
                </c:pt>
                <c:pt idx="21">
                  <c:v>100.36505005782426</c:v>
                </c:pt>
                <c:pt idx="22">
                  <c:v>98.654834422787459</c:v>
                </c:pt>
                <c:pt idx="23">
                  <c:v>96.882153029350036</c:v>
                </c:pt>
                <c:pt idx="24">
                  <c:v>95.036689292357664</c:v>
                </c:pt>
                <c:pt idx="25">
                  <c:v>93.105107753996762</c:v>
                </c:pt>
                <c:pt idx="26">
                  <c:v>91.069650329572781</c:v>
                </c:pt>
                <c:pt idx="27">
                  <c:v>88.905764719499174</c:v>
                </c:pt>
                <c:pt idx="28">
                  <c:v>86.577798976797723</c:v>
                </c:pt>
                <c:pt idx="29">
                  <c:v>84.03039681952599</c:v>
                </c:pt>
                <c:pt idx="30">
                  <c:v>81.168791204329665</c:v>
                </c:pt>
                <c:pt idx="31">
                  <c:v>77.803006142271798</c:v>
                </c:pt>
                <c:pt idx="32">
                  <c:v>73.412169341539411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70-4F8E-ADC6-32F820A3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53064"/>
        <c:axId val="317057768"/>
      </c:scatterChart>
      <c:valAx>
        <c:axId val="3170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57768"/>
        <c:crosses val="autoZero"/>
        <c:crossBetween val="midCat"/>
      </c:valAx>
      <c:valAx>
        <c:axId val="31705776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5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Platform 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'Test Sine Wave'!$A:$A</c:f>
              <c:strCache>
                <c:ptCount val="27"/>
                <c:pt idx="0">
                  <c:v>Time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</c:v>
                </c:pt>
                <c:pt idx="24">
                  <c:v>4.6</c:v>
                </c:pt>
                <c:pt idx="25">
                  <c:v>4.8</c:v>
                </c:pt>
                <c:pt idx="26">
                  <c:v>5</c:v>
                </c:pt>
              </c:strCache>
            </c:strRef>
          </c:xVal>
          <c:yVal>
            <c:numRef>
              <c:f>'Test Sine Wave'!$C:$C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146.10383343663611</c:v>
                </c:pt>
                <c:pt idx="2">
                  <c:v>141.69544404444255</c:v>
                </c:pt>
                <c:pt idx="3">
                  <c:v>138.97090956442247</c:v>
                </c:pt>
                <c:pt idx="4">
                  <c:v>138.97090956442247</c:v>
                </c:pt>
                <c:pt idx="5">
                  <c:v>141.69544404444255</c:v>
                </c:pt>
                <c:pt idx="6">
                  <c:v>146.10383343663611</c:v>
                </c:pt>
                <c:pt idx="7">
                  <c:v>150.51222282882966</c:v>
                </c:pt>
                <c:pt idx="8">
                  <c:v>153.23675730884975</c:v>
                </c:pt>
                <c:pt idx="9">
                  <c:v>153.23675730884975</c:v>
                </c:pt>
                <c:pt idx="10">
                  <c:v>150.51222282882966</c:v>
                </c:pt>
                <c:pt idx="11">
                  <c:v>146.10383343663611</c:v>
                </c:pt>
                <c:pt idx="12">
                  <c:v>141.69544404444258</c:v>
                </c:pt>
                <c:pt idx="13">
                  <c:v>138.97090956442247</c:v>
                </c:pt>
                <c:pt idx="14">
                  <c:v>138.97090956442247</c:v>
                </c:pt>
                <c:pt idx="15">
                  <c:v>141.69544404444255</c:v>
                </c:pt>
                <c:pt idx="16">
                  <c:v>146.10383343663611</c:v>
                </c:pt>
                <c:pt idx="17">
                  <c:v>150.51222282882966</c:v>
                </c:pt>
                <c:pt idx="18">
                  <c:v>153.23675730884977</c:v>
                </c:pt>
                <c:pt idx="19">
                  <c:v>153.23675730884975</c:v>
                </c:pt>
                <c:pt idx="20">
                  <c:v>150.51222282882964</c:v>
                </c:pt>
                <c:pt idx="21">
                  <c:v>146.10383343663608</c:v>
                </c:pt>
                <c:pt idx="22">
                  <c:v>141.69544404444255</c:v>
                </c:pt>
                <c:pt idx="23">
                  <c:v>138.97090956442244</c:v>
                </c:pt>
                <c:pt idx="24">
                  <c:v>138.97090956442247</c:v>
                </c:pt>
                <c:pt idx="25">
                  <c:v>141.69544404444258</c:v>
                </c:pt>
                <c:pt idx="26">
                  <c:v>146.10383343663614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80-49E7-9530-66D0168400D0}"/>
            </c:ext>
          </c:extLst>
        </c:ser>
        <c:ser>
          <c:idx val="1"/>
          <c:order val="1"/>
          <c:tx>
            <c:v>Motor Shaft 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'Test Sine Wave'!$A:$A</c:f>
              <c:strCache>
                <c:ptCount val="27"/>
                <c:pt idx="0">
                  <c:v>Time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</c:v>
                </c:pt>
                <c:pt idx="24">
                  <c:v>4.6</c:v>
                </c:pt>
                <c:pt idx="25">
                  <c:v>4.8</c:v>
                </c:pt>
                <c:pt idx="26">
                  <c:v>5</c:v>
                </c:pt>
              </c:strCache>
            </c:strRef>
          </c:xVal>
          <c:yVal>
            <c:numRef>
              <c:f>'Test Sine Wave'!$H:$H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108.21798759528215</c:v>
                </c:pt>
                <c:pt idx="2">
                  <c:v>93.466189425022975</c:v>
                </c:pt>
                <c:pt idx="3">
                  <c:v>80.335050721378011</c:v>
                </c:pt>
                <c:pt idx="4">
                  <c:v>80.335050721378011</c:v>
                </c:pt>
                <c:pt idx="5">
                  <c:v>93.466189425022975</c:v>
                </c:pt>
                <c:pt idx="6">
                  <c:v>108.21798759528215</c:v>
                </c:pt>
                <c:pt idx="7">
                  <c:v>120.3318014632636</c:v>
                </c:pt>
                <c:pt idx="8">
                  <c:v>127.1873322393714</c:v>
                </c:pt>
                <c:pt idx="9">
                  <c:v>127.1873322393714</c:v>
                </c:pt>
                <c:pt idx="10">
                  <c:v>120.3318014632636</c:v>
                </c:pt>
                <c:pt idx="11">
                  <c:v>108.21798759528215</c:v>
                </c:pt>
                <c:pt idx="12">
                  <c:v>93.466189425023146</c:v>
                </c:pt>
                <c:pt idx="13">
                  <c:v>80.335050721378011</c:v>
                </c:pt>
                <c:pt idx="14">
                  <c:v>80.335050721378011</c:v>
                </c:pt>
                <c:pt idx="15">
                  <c:v>93.466189425022975</c:v>
                </c:pt>
                <c:pt idx="16">
                  <c:v>108.21798759528215</c:v>
                </c:pt>
                <c:pt idx="17">
                  <c:v>120.3318014632636</c:v>
                </c:pt>
                <c:pt idx="18">
                  <c:v>127.18733223937143</c:v>
                </c:pt>
                <c:pt idx="19">
                  <c:v>127.1873322393714</c:v>
                </c:pt>
                <c:pt idx="20">
                  <c:v>120.3318014632635</c:v>
                </c:pt>
                <c:pt idx="21">
                  <c:v>108.21798759528207</c:v>
                </c:pt>
                <c:pt idx="22">
                  <c:v>93.466189425022975</c:v>
                </c:pt>
                <c:pt idx="23">
                  <c:v>80.335050721377726</c:v>
                </c:pt>
                <c:pt idx="24">
                  <c:v>80.335050721378011</c:v>
                </c:pt>
                <c:pt idx="25">
                  <c:v>93.466189425023146</c:v>
                </c:pt>
                <c:pt idx="26">
                  <c:v>108.21798759528232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0-49E7-9530-66D01684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59336"/>
        <c:axId val="317055416"/>
      </c:scatterChart>
      <c:valAx>
        <c:axId val="31705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55416"/>
        <c:crosses val="autoZero"/>
        <c:crossBetween val="midCat"/>
      </c:valAx>
      <c:valAx>
        <c:axId val="317055416"/>
        <c:scaling>
          <c:orientation val="minMax"/>
          <c:max val="16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5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397934</xdr:colOff>
      <xdr:row>22</xdr:row>
      <xdr:rowOff>29633</xdr:rowOff>
    </xdr:from>
    <xdr:to>
      <xdr:col>17</xdr:col>
      <xdr:colOff>12701</xdr:colOff>
      <xdr:row>50</xdr:row>
      <xdr:rowOff>757767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2AE4D36-3F5C-41A5-B6ED-75CCB6DCA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43</xdr:row>
      <xdr:rowOff>175260</xdr:rowOff>
    </xdr:from>
    <xdr:to>
      <xdr:col>13</xdr:col>
      <xdr:colOff>2963128</xdr:colOff>
      <xdr:row>105</xdr:row>
      <xdr:rowOff>110111</xdr:rowOff>
    </xdr:to>
    <xdr:grpSp>
      <xdr:nvGrpSpPr>
        <xdr:cNvPr id="6" name="Group 5"/>
        <xdr:cNvGrpSpPr/>
      </xdr:nvGrpSpPr>
      <xdr:grpSpPr>
        <a:xfrm>
          <a:off x="129540" y="8770620"/>
          <a:ext cx="13326328" cy="11273411"/>
          <a:chOff x="129540" y="8587740"/>
          <a:chExt cx="13326328" cy="11273411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9540" y="8587740"/>
            <a:ext cx="13295238" cy="8219048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036820" y="16832580"/>
            <a:ext cx="8419048" cy="302857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853017</xdr:colOff>
      <xdr:row>13</xdr:row>
      <xdr:rowOff>31750</xdr:rowOff>
    </xdr:from>
    <xdr:to>
      <xdr:col>8</xdr:col>
      <xdr:colOff>484717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48F184F-2845-4247-8105-9BE4B2073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tabSelected="1" workbookViewId="0">
      <selection activeCell="A2" sqref="A2"/>
    </sheetView>
  </sheetViews>
  <sheetFormatPr defaultRowHeight="14.4" x14ac:dyDescent="0.3"/>
  <cols>
    <col min="1" max="1" width="19" style="1" customWidth="1"/>
    <col min="2" max="2" width="15.77734375" style="1" bestFit="1" customWidth="1"/>
    <col min="3" max="6" width="8.88671875" style="1"/>
    <col min="7" max="7" width="17.109375" style="1" bestFit="1" customWidth="1"/>
    <col min="8" max="8" width="17.109375" style="1" customWidth="1"/>
    <col min="9" max="9" width="11.33203125" customWidth="1"/>
    <col min="11" max="11" width="10.44140625" style="1" bestFit="1" customWidth="1"/>
    <col min="12" max="12" width="8.88671875" style="1"/>
    <col min="14" max="14" width="43.33203125" bestFit="1" customWidth="1"/>
    <col min="15" max="15" width="8.88671875" style="1"/>
  </cols>
  <sheetData>
    <row r="1" spans="1:15" s="3" customFormat="1" ht="72" x14ac:dyDescent="0.3">
      <c r="A1" s="34" t="s">
        <v>45</v>
      </c>
      <c r="B1" s="2" t="s">
        <v>18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26</v>
      </c>
      <c r="H1" s="2" t="s">
        <v>30</v>
      </c>
      <c r="I1" s="3" t="s">
        <v>35</v>
      </c>
      <c r="K1" s="25" t="s">
        <v>38</v>
      </c>
      <c r="L1" s="25" t="s">
        <v>4</v>
      </c>
      <c r="M1" s="26"/>
      <c r="N1" s="27" t="s">
        <v>39</v>
      </c>
      <c r="O1" s="28" t="s">
        <v>4</v>
      </c>
    </row>
    <row r="2" spans="1:15" x14ac:dyDescent="0.3">
      <c r="A2" s="31">
        <v>-14</v>
      </c>
      <c r="B2" s="10">
        <f t="shared" ref="B2:B43" si="0">$O$21-A2</f>
        <v>160.10383343663611</v>
      </c>
      <c r="C2" s="11">
        <f t="shared" ref="C2:C7" si="1">SIN(RADIANS(B2))</f>
        <v>0.34031663844829457</v>
      </c>
      <c r="D2" s="11">
        <f t="shared" ref="D2:D43" si="2">$L$5/$L$2+COS(RADIANS(B2))</f>
        <v>0.12319015135046041</v>
      </c>
      <c r="E2" s="11">
        <f t="shared" ref="E2:E43" si="3">$L$5/$L$4*COS(RADIANS(B2))+($L$2^2-$L$3^2+$L$4^2+$L$5^2)/(2*$L$2*$L$4)</f>
        <v>0.10374174247448753</v>
      </c>
      <c r="F2" s="11">
        <f t="shared" ref="F2:F7" si="4">C2^2+D2^2-E2^2</f>
        <v>0.1202288786628537</v>
      </c>
      <c r="G2" s="10">
        <f t="shared" ref="G2:G7" si="5">2*DEGREES(ATAN((C2+SQRT(F2))/(D2+E2)))</f>
        <v>143.44367763833014</v>
      </c>
      <c r="H2" s="10">
        <f t="shared" ref="H2:H7" si="6">B2/G2</f>
        <v>1.1161442321655461</v>
      </c>
      <c r="I2" s="9">
        <f t="shared" ref="I2:I43" si="7">$O$19-G2</f>
        <v>-2.103485892420224</v>
      </c>
      <c r="K2" s="19" t="s">
        <v>5</v>
      </c>
      <c r="L2" s="20">
        <f>SQRT($O$5^2+$O$6^2)</f>
        <v>6.0207972893961479</v>
      </c>
      <c r="N2" s="21" t="s">
        <v>43</v>
      </c>
      <c r="O2" s="23">
        <v>5</v>
      </c>
    </row>
    <row r="3" spans="1:15" x14ac:dyDescent="0.3">
      <c r="A3" s="32">
        <v>-13</v>
      </c>
      <c r="B3" s="5">
        <f t="shared" si="0"/>
        <v>159.10383343663611</v>
      </c>
      <c r="C3" s="4">
        <f t="shared" si="1"/>
        <v>0.35667549455167613</v>
      </c>
      <c r="D3" s="4">
        <f t="shared" si="2"/>
        <v>0.12927270954635017</v>
      </c>
      <c r="E3" s="4">
        <f t="shared" si="3"/>
        <v>0.12321543037933624</v>
      </c>
      <c r="F3" s="4">
        <f t="shared" si="4"/>
        <v>0.12874679956357271</v>
      </c>
      <c r="G3" s="5">
        <f t="shared" si="5"/>
        <v>141.12523209702141</v>
      </c>
      <c r="H3" s="5">
        <f t="shared" si="6"/>
        <v>1.1273946626869296</v>
      </c>
      <c r="I3" s="8">
        <f t="shared" si="7"/>
        <v>0.21495964888850949</v>
      </c>
      <c r="K3" s="18" t="s">
        <v>6</v>
      </c>
      <c r="L3" s="18">
        <v>2.5</v>
      </c>
      <c r="M3" t="s">
        <v>37</v>
      </c>
      <c r="N3" s="24" t="s">
        <v>44</v>
      </c>
      <c r="O3" s="22">
        <v>3.5</v>
      </c>
    </row>
    <row r="4" spans="1:15" x14ac:dyDescent="0.3">
      <c r="A4" s="30">
        <v>-12</v>
      </c>
      <c r="B4" s="5">
        <f t="shared" si="0"/>
        <v>158.10383343663611</v>
      </c>
      <c r="C4" s="4">
        <f t="shared" si="1"/>
        <v>0.37292570384422374</v>
      </c>
      <c r="D4" s="4">
        <f t="shared" si="2"/>
        <v>0.13563984274473029</v>
      </c>
      <c r="E4" s="4">
        <f t="shared" si="3"/>
        <v>0.14360020283209174</v>
      </c>
      <c r="F4" s="4">
        <f t="shared" si="4"/>
        <v>0.13685072927410696</v>
      </c>
      <c r="G4" s="5">
        <f t="shared" si="5"/>
        <v>138.79761295352739</v>
      </c>
      <c r="H4" s="5">
        <f t="shared" si="6"/>
        <v>1.1390961996556301</v>
      </c>
      <c r="I4" s="8">
        <f t="shared" si="7"/>
        <v>2.5425787923825283</v>
      </c>
      <c r="K4" s="18" t="s">
        <v>7</v>
      </c>
      <c r="L4" s="18">
        <v>2</v>
      </c>
      <c r="M4" t="s">
        <v>36</v>
      </c>
      <c r="N4" s="29" t="s">
        <v>42</v>
      </c>
      <c r="O4" s="19">
        <f>O3+O6</f>
        <v>4</v>
      </c>
    </row>
    <row r="5" spans="1:15" x14ac:dyDescent="0.3">
      <c r="A5" s="32">
        <v>-11</v>
      </c>
      <c r="B5" s="5">
        <f t="shared" si="0"/>
        <v>157.10383343663611</v>
      </c>
      <c r="C5" s="4">
        <f t="shared" si="1"/>
        <v>0.3890623163547684</v>
      </c>
      <c r="D5" s="4">
        <f t="shared" si="2"/>
        <v>0.14228961145514907</v>
      </c>
      <c r="E5" s="4">
        <f t="shared" si="3"/>
        <v>0.16488985043359428</v>
      </c>
      <c r="F5" s="4">
        <f t="shared" si="4"/>
        <v>0.14442715675938209</v>
      </c>
      <c r="G5" s="5">
        <f t="shared" si="5"/>
        <v>136.4562461058182</v>
      </c>
      <c r="H5" s="5">
        <f t="shared" si="6"/>
        <v>1.1513128780840582</v>
      </c>
      <c r="I5" s="8">
        <f t="shared" si="7"/>
        <v>4.8839456400917243</v>
      </c>
      <c r="K5" s="19" t="s">
        <v>8</v>
      </c>
      <c r="L5" s="20">
        <f>SQRT($O$2^2+$O$4^2)</f>
        <v>6.4031242374328485</v>
      </c>
      <c r="N5" s="24" t="s">
        <v>41</v>
      </c>
      <c r="O5" s="22">
        <v>6</v>
      </c>
    </row>
    <row r="6" spans="1:15" x14ac:dyDescent="0.3">
      <c r="A6" s="30">
        <v>-10</v>
      </c>
      <c r="B6" s="5">
        <f t="shared" si="0"/>
        <v>156.10383343663611</v>
      </c>
      <c r="C6" s="4">
        <f t="shared" si="1"/>
        <v>0.40508041671481965</v>
      </c>
      <c r="D6" s="4">
        <f t="shared" si="2"/>
        <v>0.14921999009363907</v>
      </c>
      <c r="E6" s="4">
        <f t="shared" si="3"/>
        <v>0.18707788815094517</v>
      </c>
      <c r="F6" s="4">
        <f t="shared" si="4"/>
        <v>0.15135861321438013</v>
      </c>
      <c r="G6" s="5">
        <f t="shared" si="5"/>
        <v>134.09659972167762</v>
      </c>
      <c r="H6" s="5">
        <f t="shared" si="6"/>
        <v>1.1641147781572039</v>
      </c>
      <c r="I6" s="8">
        <f t="shared" si="7"/>
        <v>7.2435920242322993</v>
      </c>
      <c r="N6" s="24" t="s">
        <v>40</v>
      </c>
      <c r="O6" s="22">
        <v>0.5</v>
      </c>
    </row>
    <row r="7" spans="1:15" x14ac:dyDescent="0.3">
      <c r="A7" s="32">
        <v>-9</v>
      </c>
      <c r="B7" s="5">
        <f t="shared" si="0"/>
        <v>155.10383343663611</v>
      </c>
      <c r="C7" s="4">
        <f t="shared" si="1"/>
        <v>0.42097512565583795</v>
      </c>
      <c r="D7" s="4">
        <f t="shared" si="2"/>
        <v>0.15642886759973151</v>
      </c>
      <c r="E7" s="4">
        <f t="shared" si="3"/>
        <v>0.21015755729291774</v>
      </c>
      <c r="F7" s="4">
        <f t="shared" si="4"/>
        <v>0.15752384815215686</v>
      </c>
      <c r="G7" s="5">
        <f t="shared" si="5"/>
        <v>131.71404928045754</v>
      </c>
      <c r="H7" s="5">
        <f t="shared" si="6"/>
        <v>1.1775800249400494</v>
      </c>
      <c r="I7" s="8">
        <f t="shared" si="7"/>
        <v>9.6261424654523751</v>
      </c>
    </row>
    <row r="8" spans="1:15" x14ac:dyDescent="0.3">
      <c r="A8" s="30">
        <v>-8</v>
      </c>
      <c r="B8" s="5">
        <f t="shared" si="0"/>
        <v>154.10383343663611</v>
      </c>
      <c r="C8" s="4">
        <f t="shared" ref="C8:C15" si="8">SIN(RADIANS(B8))</f>
        <v>0.4367416014955034</v>
      </c>
      <c r="D8" s="4">
        <f t="shared" si="2"/>
        <v>0.16391404807950349</v>
      </c>
      <c r="E8" s="4">
        <f t="shared" si="3"/>
        <v>0.23412182756871136</v>
      </c>
      <c r="F8" s="4">
        <f t="shared" ref="F8" si="9">C8^2+D8^2-E8^2</f>
        <v>0.16279801149055345</v>
      </c>
      <c r="G8" s="5">
        <f t="shared" ref="G8" si="10">2*DEGREES(ATAN((C8+SQRT(F8))/(D8+E8)))</f>
        <v>129.30374357601235</v>
      </c>
      <c r="H8" s="5">
        <f t="shared" ref="H8:H25" si="11">B8/G8</f>
        <v>1.1917971527718747</v>
      </c>
      <c r="I8" s="8">
        <f t="shared" si="7"/>
        <v>12.036448169897568</v>
      </c>
    </row>
    <row r="9" spans="1:15" x14ac:dyDescent="0.3">
      <c r="A9" s="32">
        <v>-7.5</v>
      </c>
      <c r="B9" s="5">
        <f t="shared" si="0"/>
        <v>153.60383343663611</v>
      </c>
      <c r="C9" s="4">
        <f t="shared" si="8"/>
        <v>0.44457524961727363</v>
      </c>
      <c r="D9" s="4">
        <f t="shared" si="2"/>
        <v>0.16775954268510451</v>
      </c>
      <c r="E9" s="4">
        <f t="shared" si="3"/>
        <v>0.24643341742573188</v>
      </c>
      <c r="F9" s="4">
        <f t="shared" ref="F9:F15" si="12">C9^2+D9^2-E9^2</f>
        <v>0.16506098751005155</v>
      </c>
      <c r="G9" s="5">
        <f t="shared" ref="G9:G15" si="13">2*DEGREES(ATAN((C9+SQRT(F9))/(D9+E9)))</f>
        <v>128.08656962328863</v>
      </c>
      <c r="H9" s="5">
        <f t="shared" si="11"/>
        <v>1.1992188867919213</v>
      </c>
      <c r="I9" s="8">
        <f t="shared" si="7"/>
        <v>13.253622122621294</v>
      </c>
      <c r="N9" s="6" t="s">
        <v>24</v>
      </c>
    </row>
    <row r="10" spans="1:15" x14ac:dyDescent="0.3">
      <c r="A10" s="30">
        <v>-7</v>
      </c>
      <c r="B10" s="5">
        <f t="shared" si="0"/>
        <v>153.10383343663611</v>
      </c>
      <c r="C10" s="4">
        <f t="shared" si="8"/>
        <v>0.45237504161254244</v>
      </c>
      <c r="D10" s="4">
        <f t="shared" si="2"/>
        <v>0.17167325147447055</v>
      </c>
      <c r="E10" s="4">
        <f t="shared" si="3"/>
        <v>0.25896339922945399</v>
      </c>
      <c r="F10" s="4">
        <f t="shared" si="12"/>
        <v>0.16705284140529275</v>
      </c>
      <c r="G10" s="5">
        <f t="shared" si="13"/>
        <v>126.86046145618974</v>
      </c>
      <c r="H10" s="5">
        <f t="shared" si="11"/>
        <v>1.2068680160800873</v>
      </c>
      <c r="I10" s="8">
        <f t="shared" si="7"/>
        <v>14.47973028972018</v>
      </c>
      <c r="N10" t="s">
        <v>11</v>
      </c>
      <c r="O10" s="1">
        <f>O5-O2</f>
        <v>1</v>
      </c>
    </row>
    <row r="11" spans="1:15" x14ac:dyDescent="0.3">
      <c r="A11" s="32">
        <v>-6.5</v>
      </c>
      <c r="B11" s="5">
        <f t="shared" si="0"/>
        <v>152.60383343663611</v>
      </c>
      <c r="C11" s="4">
        <f t="shared" si="8"/>
        <v>0.46014038349695169</v>
      </c>
      <c r="D11" s="4">
        <f t="shared" si="2"/>
        <v>0.17565487640352506</v>
      </c>
      <c r="E11" s="4">
        <f t="shared" si="3"/>
        <v>0.27171081877325154</v>
      </c>
      <c r="F11" s="4">
        <f t="shared" si="12"/>
        <v>0.16875703909062867</v>
      </c>
      <c r="G11" s="5">
        <f t="shared" si="13"/>
        <v>125.62468179847737</v>
      </c>
      <c r="H11" s="5">
        <f t="shared" si="11"/>
        <v>1.2147599600008359</v>
      </c>
      <c r="I11" s="8">
        <f t="shared" si="7"/>
        <v>15.715509947432551</v>
      </c>
      <c r="N11" t="s">
        <v>13</v>
      </c>
      <c r="O11" s="5">
        <f>SQRT(O10^2+O3^2)</f>
        <v>3.640054944640259</v>
      </c>
    </row>
    <row r="12" spans="1:15" x14ac:dyDescent="0.3">
      <c r="A12" s="30">
        <v>-6</v>
      </c>
      <c r="B12" s="5">
        <f t="shared" si="0"/>
        <v>152.10383343663611</v>
      </c>
      <c r="C12" s="4">
        <f t="shared" si="8"/>
        <v>0.46787068390965125</v>
      </c>
      <c r="D12" s="4">
        <f t="shared" si="2"/>
        <v>0.17970411425611377</v>
      </c>
      <c r="E12" s="4">
        <f t="shared" si="3"/>
        <v>0.28467470529177241</v>
      </c>
      <c r="F12" s="4">
        <f t="shared" si="12"/>
        <v>0.17015685770970171</v>
      </c>
      <c r="G12" s="5">
        <f t="shared" si="13"/>
        <v>124.3784480264472</v>
      </c>
      <c r="H12" s="5">
        <f t="shared" si="11"/>
        <v>1.222911491903272</v>
      </c>
      <c r="I12" s="8">
        <f t="shared" si="7"/>
        <v>16.961743719462717</v>
      </c>
      <c r="N12" t="s">
        <v>12</v>
      </c>
      <c r="O12" s="5">
        <f>DEGREES(ATAN(O3/O10))</f>
        <v>74.054604099077153</v>
      </c>
    </row>
    <row r="13" spans="1:15" x14ac:dyDescent="0.3">
      <c r="A13" s="32">
        <v>-5.5</v>
      </c>
      <c r="B13" s="5">
        <f t="shared" si="0"/>
        <v>151.60383343663611</v>
      </c>
      <c r="C13" s="4">
        <f t="shared" si="8"/>
        <v>0.47556535415833617</v>
      </c>
      <c r="D13" s="4">
        <f t="shared" si="2"/>
        <v>0.18382065666709713</v>
      </c>
      <c r="E13" s="4">
        <f t="shared" si="3"/>
        <v>0.29785407153486609</v>
      </c>
      <c r="F13" s="4">
        <f t="shared" si="12"/>
        <v>0.17123539196336937</v>
      </c>
      <c r="G13" s="5">
        <f t="shared" si="13"/>
        <v>123.1209248978337</v>
      </c>
      <c r="H13" s="5">
        <f t="shared" si="11"/>
        <v>1.2313409240747473</v>
      </c>
      <c r="I13" s="8">
        <f t="shared" si="7"/>
        <v>18.219266848076217</v>
      </c>
      <c r="N13" t="s">
        <v>23</v>
      </c>
      <c r="O13" s="5">
        <f>DEGREES(ACOS((-(L3^2)+L4^2+O11^2)/(2*L4*O11)))</f>
        <v>40.93239994844938</v>
      </c>
    </row>
    <row r="14" spans="1:15" x14ac:dyDescent="0.3">
      <c r="A14" s="30">
        <v>-5</v>
      </c>
      <c r="B14" s="5">
        <f t="shared" si="0"/>
        <v>151.10383343663611</v>
      </c>
      <c r="C14" s="4">
        <f t="shared" si="8"/>
        <v>0.48322380826407574</v>
      </c>
      <c r="D14" s="4">
        <f t="shared" si="2"/>
        <v>0.18800419014583269</v>
      </c>
      <c r="E14" s="4">
        <f t="shared" si="3"/>
        <v>0.31124791384276795</v>
      </c>
      <c r="F14" s="4">
        <f t="shared" si="12"/>
        <v>0.17197556051415153</v>
      </c>
      <c r="G14" s="5">
        <f t="shared" si="13"/>
        <v>121.85121627502299</v>
      </c>
      <c r="H14" s="5">
        <f t="shared" si="11"/>
        <v>1.2400683231227565</v>
      </c>
      <c r="I14" s="8">
        <f t="shared" si="7"/>
        <v>19.488975470886928</v>
      </c>
      <c r="N14" s="12" t="s">
        <v>14</v>
      </c>
      <c r="O14" s="14">
        <f>O19-O12+O13</f>
        <v>108.21798759528215</v>
      </c>
    </row>
    <row r="15" spans="1:15" x14ac:dyDescent="0.3">
      <c r="A15" s="32">
        <v>-4.5</v>
      </c>
      <c r="B15" s="5">
        <f t="shared" si="0"/>
        <v>150.60383343663611</v>
      </c>
      <c r="C15" s="4">
        <f t="shared" si="8"/>
        <v>0.4908454630059394</v>
      </c>
      <c r="D15" s="4">
        <f t="shared" si="2"/>
        <v>0.19225439610004902</v>
      </c>
      <c r="E15" s="4">
        <f t="shared" si="3"/>
        <v>0.32485521222253011</v>
      </c>
      <c r="F15" s="4">
        <f t="shared" si="12"/>
        <v>0.17236011246516447</v>
      </c>
      <c r="G15" s="5">
        <f t="shared" si="13"/>
        <v>120.5683556098831</v>
      </c>
      <c r="H15" s="5">
        <f t="shared" si="11"/>
        <v>1.2491157623807798</v>
      </c>
      <c r="I15" s="8">
        <f t="shared" si="7"/>
        <v>20.77183613602682</v>
      </c>
      <c r="N15" t="s">
        <v>27</v>
      </c>
      <c r="O15" s="5">
        <f>O19-O14</f>
        <v>33.122204150627766</v>
      </c>
    </row>
    <row r="16" spans="1:15" x14ac:dyDescent="0.3">
      <c r="A16" s="30">
        <v>-4</v>
      </c>
      <c r="B16" s="5">
        <f t="shared" si="0"/>
        <v>150.10383343663611</v>
      </c>
      <c r="C16" s="4">
        <f t="shared" ref="C16:C25" si="14">SIN(RADIANS(B16))</f>
        <v>0.49842973796540924</v>
      </c>
      <c r="D16" s="4">
        <f t="shared" si="2"/>
        <v>0.19657095086010701</v>
      </c>
      <c r="E16" s="4">
        <f t="shared" si="3"/>
        <v>0.33867493042569663</v>
      </c>
      <c r="F16" s="4">
        <f>C16^2+D16^2-E16^2</f>
        <v>0.17237163391146265</v>
      </c>
      <c r="G16" s="5">
        <f>2*DEGREES(ATAN((C16+SQRT(F16))/(D16+E16)))</f>
        <v>119.27129490171505</v>
      </c>
      <c r="H16" s="5">
        <f t="shared" si="11"/>
        <v>1.2585076196274088</v>
      </c>
      <c r="I16" s="8">
        <f t="shared" si="7"/>
        <v>22.068896844194867</v>
      </c>
    </row>
    <row r="17" spans="1:15" x14ac:dyDescent="0.3">
      <c r="A17" s="32">
        <v>-3.5</v>
      </c>
      <c r="B17" s="5">
        <f t="shared" si="0"/>
        <v>149.60383343663611</v>
      </c>
      <c r="C17" s="4">
        <f t="shared" si="14"/>
        <v>0.50597605557058378</v>
      </c>
      <c r="D17" s="4">
        <f t="shared" si="2"/>
        <v>0.20095352570364966</v>
      </c>
      <c r="E17" s="4">
        <f t="shared" si="3"/>
        <v>0.35270601602722218</v>
      </c>
      <c r="F17" s="4">
        <f>C17^2+D17^2-E17^2</f>
        <v>0.17199255456169879</v>
      </c>
      <c r="G17" s="5">
        <f>2*DEGREES(ATAN((C17+SQRT(F17))/(D17+E17)))</f>
        <v>117.95889176641639</v>
      </c>
      <c r="H17" s="5">
        <f t="shared" si="11"/>
        <v>1.2682709306296589</v>
      </c>
      <c r="I17" s="8">
        <f t="shared" si="7"/>
        <v>23.381299979493534</v>
      </c>
      <c r="N17" s="6" t="s">
        <v>25</v>
      </c>
    </row>
    <row r="18" spans="1:15" x14ac:dyDescent="0.3">
      <c r="A18" s="30">
        <v>-3</v>
      </c>
      <c r="B18" s="5">
        <f t="shared" si="0"/>
        <v>149.10383343663611</v>
      </c>
      <c r="C18" s="4">
        <f t="shared" si="14"/>
        <v>0.51348384114016077</v>
      </c>
      <c r="D18" s="4">
        <f t="shared" si="2"/>
        <v>0.20540178688063471</v>
      </c>
      <c r="E18" s="4">
        <f t="shared" si="3"/>
        <v>0.36694740050561458</v>
      </c>
      <c r="F18" s="4">
        <f t="shared" ref="F18:F24" si="15">C18^2+D18^2-E18^2</f>
        <v>0.17120515442798362</v>
      </c>
      <c r="G18" s="5">
        <f t="shared" ref="G18:G24" si="16">2*DEGREES(ATAN((C18+SQRT(F18))/(D18+E18)))</f>
        <v>116.62989415766405</v>
      </c>
      <c r="H18" s="5">
        <f t="shared" si="11"/>
        <v>1.2784358119632067</v>
      </c>
      <c r="I18" s="8">
        <f t="shared" si="7"/>
        <v>24.710297588245865</v>
      </c>
      <c r="J18" s="8"/>
      <c r="N18" t="s">
        <v>17</v>
      </c>
      <c r="O18" s="5">
        <f>DEGREES(ATAN((O3+O6)/O2))</f>
        <v>38.659808254090095</v>
      </c>
    </row>
    <row r="19" spans="1:15" x14ac:dyDescent="0.3">
      <c r="A19" s="32">
        <v>-2.5</v>
      </c>
      <c r="B19" s="5">
        <f t="shared" si="0"/>
        <v>148.60383343663611</v>
      </c>
      <c r="C19" s="4">
        <f t="shared" si="14"/>
        <v>0.5209525229272014</v>
      </c>
      <c r="D19" s="4">
        <f t="shared" si="2"/>
        <v>0.20991539563875161</v>
      </c>
      <c r="E19" s="4">
        <f t="shared" si="3"/>
        <v>0.3813979993243084</v>
      </c>
      <c r="F19" s="4">
        <f t="shared" si="15"/>
        <v>0.16999157058180481</v>
      </c>
      <c r="G19" s="5">
        <f t="shared" si="16"/>
        <v>115.28292215084547</v>
      </c>
      <c r="H19" s="5">
        <f t="shared" si="11"/>
        <v>1.2890359704986563</v>
      </c>
      <c r="I19" s="8">
        <f t="shared" si="7"/>
        <v>26.057269595064454</v>
      </c>
      <c r="N19" t="s">
        <v>29</v>
      </c>
      <c r="O19" s="5">
        <f>180-O18</f>
        <v>141.34019174590992</v>
      </c>
    </row>
    <row r="20" spans="1:15" x14ac:dyDescent="0.3">
      <c r="A20" s="30">
        <v>-2</v>
      </c>
      <c r="B20" s="5">
        <f t="shared" si="0"/>
        <v>148.10383343663611</v>
      </c>
      <c r="C20" s="4">
        <f t="shared" si="14"/>
        <v>0.5283815321626717</v>
      </c>
      <c r="D20" s="4">
        <f t="shared" si="2"/>
        <v>0.21449400824921827</v>
      </c>
      <c r="E20" s="4">
        <f t="shared" si="3"/>
        <v>0.39605671201425574</v>
      </c>
      <c r="F20" s="4">
        <f t="shared" si="15"/>
        <v>0.16833380397384506</v>
      </c>
      <c r="G20" s="5">
        <f t="shared" si="16"/>
        <v>113.9164460247371</v>
      </c>
      <c r="H20" s="5">
        <f t="shared" si="11"/>
        <v>1.3001093222700713</v>
      </c>
      <c r="I20" s="8">
        <f t="shared" si="7"/>
        <v>27.423745721172821</v>
      </c>
      <c r="N20" t="s">
        <v>16</v>
      </c>
      <c r="O20" s="5">
        <f>DEGREES(ATAN(O6/O5))</f>
        <v>4.7636416907261774</v>
      </c>
    </row>
    <row r="21" spans="1:15" x14ac:dyDescent="0.3">
      <c r="A21" s="32">
        <v>-1.5</v>
      </c>
      <c r="B21" s="5">
        <f t="shared" si="0"/>
        <v>147.60383343663611</v>
      </c>
      <c r="C21" s="4">
        <f t="shared" si="14"/>
        <v>0.53577030309875529</v>
      </c>
      <c r="D21" s="4">
        <f t="shared" si="2"/>
        <v>0.21913727603295718</v>
      </c>
      <c r="E21" s="4">
        <f t="shared" si="3"/>
        <v>0.41092242225773079</v>
      </c>
      <c r="F21" s="4">
        <f t="shared" si="15"/>
        <v>0.16621372631551576</v>
      </c>
      <c r="G21" s="5">
        <f t="shared" si="16"/>
        <v>112.52875963571084</v>
      </c>
      <c r="H21" s="5">
        <f t="shared" si="11"/>
        <v>1.3116987507413549</v>
      </c>
      <c r="I21" s="8">
        <f t="shared" si="7"/>
        <v>28.811432110199078</v>
      </c>
      <c r="N21" t="s">
        <v>28</v>
      </c>
      <c r="O21" s="5">
        <f>180-O18+O20</f>
        <v>146.10383343663611</v>
      </c>
    </row>
    <row r="22" spans="1:15" x14ac:dyDescent="0.3">
      <c r="A22" s="30">
        <v>-1</v>
      </c>
      <c r="B22" s="5">
        <f t="shared" si="0"/>
        <v>147.10383343663611</v>
      </c>
      <c r="C22" s="4">
        <f t="shared" si="14"/>
        <v>0.54311827305193872</v>
      </c>
      <c r="D22" s="4">
        <f t="shared" si="2"/>
        <v>0.22384484538714988</v>
      </c>
      <c r="E22" s="4">
        <f t="shared" si="3"/>
        <v>0.42599399797334447</v>
      </c>
      <c r="F22" s="4">
        <f t="shared" si="15"/>
        <v>0.16361308702000346</v>
      </c>
      <c r="G22" s="5">
        <f t="shared" si="16"/>
        <v>111.11794774655435</v>
      </c>
      <c r="H22" s="5">
        <f t="shared" si="11"/>
        <v>1.3238530446239063</v>
      </c>
      <c r="I22" s="8">
        <f t="shared" si="7"/>
        <v>30.22224399935557</v>
      </c>
    </row>
    <row r="23" spans="1:15" x14ac:dyDescent="0.3">
      <c r="A23" s="32">
        <v>-0.5</v>
      </c>
      <c r="B23" s="5">
        <f t="shared" si="0"/>
        <v>146.60383343663611</v>
      </c>
      <c r="C23" s="4">
        <f t="shared" si="14"/>
        <v>0.55042488244586141</v>
      </c>
      <c r="D23" s="4">
        <f t="shared" si="2"/>
        <v>0.22861635781216372</v>
      </c>
      <c r="E23" s="4">
        <f t="shared" si="3"/>
        <v>0.44127029140225327</v>
      </c>
      <c r="F23" s="4">
        <f t="shared" si="15"/>
        <v>0.1605135202006101</v>
      </c>
      <c r="G23" s="5">
        <f t="shared" si="16"/>
        <v>109.68184550448001</v>
      </c>
      <c r="H23" s="5">
        <f t="shared" si="11"/>
        <v>1.3366280696895094</v>
      </c>
      <c r="I23" s="8">
        <f t="shared" si="7"/>
        <v>31.658346241429911</v>
      </c>
    </row>
    <row r="24" spans="1:15" x14ac:dyDescent="0.3">
      <c r="A24" s="33">
        <v>0</v>
      </c>
      <c r="B24" s="14">
        <f t="shared" si="0"/>
        <v>146.10383343663611</v>
      </c>
      <c r="C24" s="15">
        <f t="shared" si="14"/>
        <v>0.55768957485392967</v>
      </c>
      <c r="D24" s="15">
        <f t="shared" si="2"/>
        <v>0.23345144993885425</v>
      </c>
      <c r="E24" s="15">
        <f t="shared" si="3"/>
        <v>0.45675013919556973</v>
      </c>
      <c r="F24" s="15">
        <f t="shared" si="15"/>
        <v>0.15689655172413786</v>
      </c>
      <c r="G24" s="14">
        <f t="shared" si="16"/>
        <v>108.21798759528215</v>
      </c>
      <c r="H24" s="14">
        <f t="shared" si="11"/>
        <v>1.3500882494973101</v>
      </c>
      <c r="I24" s="16">
        <f t="shared" si="7"/>
        <v>33.122204150627766</v>
      </c>
    </row>
    <row r="25" spans="1:15" x14ac:dyDescent="0.3">
      <c r="A25" s="32">
        <v>0.5</v>
      </c>
      <c r="B25" s="5">
        <f t="shared" si="0"/>
        <v>145.60383343663611</v>
      </c>
      <c r="C25" s="4">
        <f t="shared" si="14"/>
        <v>0.56491179704168937</v>
      </c>
      <c r="D25" s="4">
        <f t="shared" si="2"/>
        <v>0.23834975355623556</v>
      </c>
      <c r="E25" s="4">
        <f t="shared" si="3"/>
        <v>0.4724323625029494</v>
      </c>
      <c r="F25" s="4">
        <f t="shared" ref="F25" si="17">C25^2+D25^2-E25^2</f>
        <v>0.15274360631707087</v>
      </c>
      <c r="G25" s="5">
        <f t="shared" ref="G25" si="18">2*DEGREES(ATAN((C25+SQRT(F25))/(D25+E25)))</f>
        <v>106.72354363011934</v>
      </c>
      <c r="H25" s="5">
        <f t="shared" si="11"/>
        <v>1.3643084598208941</v>
      </c>
      <c r="I25" s="8">
        <f t="shared" si="7"/>
        <v>34.616648115790582</v>
      </c>
    </row>
    <row r="26" spans="1:15" x14ac:dyDescent="0.3">
      <c r="A26" s="30">
        <v>1</v>
      </c>
      <c r="B26" s="5">
        <f t="shared" si="0"/>
        <v>145.10383343663611</v>
      </c>
      <c r="C26" s="4">
        <f t="shared" ref="C26:C43" si="19">SIN(RADIANS(B26))</f>
        <v>0.57209099900895943</v>
      </c>
      <c r="D26" s="4">
        <f t="shared" si="2"/>
        <v>0.24331089563952313</v>
      </c>
      <c r="E26" s="4">
        <f t="shared" si="3"/>
        <v>0.48831576706237279</v>
      </c>
      <c r="F26" s="4">
        <f t="shared" ref="F26:F43" si="20">C26^2+D26^2-E26^2</f>
        <v>0.14803601472226263</v>
      </c>
      <c r="G26" s="5">
        <f t="shared" ref="G26:G43" si="21">2*DEGREES(ATAN((C26+SQRT(F26))/(D26+E26)))</f>
        <v>105.19523488241444</v>
      </c>
      <c r="H26" s="5">
        <f t="shared" ref="H26:H43" si="22">B26/G26</f>
        <v>1.3793764860055768</v>
      </c>
      <c r="I26" s="8">
        <f t="shared" si="7"/>
        <v>36.14495686349548</v>
      </c>
    </row>
    <row r="27" spans="1:15" x14ac:dyDescent="0.3">
      <c r="A27" s="32">
        <v>1.5</v>
      </c>
      <c r="B27" s="5">
        <f t="shared" si="0"/>
        <v>144.60383343663611</v>
      </c>
      <c r="C27" s="4">
        <f t="shared" si="19"/>
        <v>0.57922663403171459</v>
      </c>
      <c r="D27" s="4">
        <f t="shared" si="2"/>
        <v>0.24833449837853927</v>
      </c>
      <c r="E27" s="4">
        <f t="shared" si="3"/>
        <v>0.50439914329108682</v>
      </c>
      <c r="F27" s="4">
        <f t="shared" si="20"/>
        <v>0.14275502090384823</v>
      </c>
      <c r="G27" s="5">
        <f t="shared" si="21"/>
        <v>103.62922531105544</v>
      </c>
      <c r="H27" s="5">
        <f t="shared" si="22"/>
        <v>1.3953962601051058</v>
      </c>
      <c r="I27" s="8">
        <f t="shared" si="7"/>
        <v>37.710966434854484</v>
      </c>
    </row>
    <row r="28" spans="1:15" x14ac:dyDescent="0.3">
      <c r="A28" s="30">
        <v>2</v>
      </c>
      <c r="B28" s="5">
        <f t="shared" si="0"/>
        <v>144.10383343663611</v>
      </c>
      <c r="C28" s="4">
        <f t="shared" si="19"/>
        <v>0.58631815870372117</v>
      </c>
      <c r="D28" s="4">
        <f t="shared" si="2"/>
        <v>0.25342017920648585</v>
      </c>
      <c r="E28" s="4">
        <f t="shared" si="3"/>
        <v>0.52068126637772316</v>
      </c>
      <c r="F28" s="4">
        <f t="shared" si="20"/>
        <v>0.13688178929805989</v>
      </c>
      <c r="G28" s="5">
        <f t="shared" si="21"/>
        <v>102.02097641636269</v>
      </c>
      <c r="H28" s="5">
        <f t="shared" si="22"/>
        <v>1.4124922001189937</v>
      </c>
      <c r="I28" s="8">
        <f t="shared" si="7"/>
        <v>39.319215329547234</v>
      </c>
    </row>
    <row r="29" spans="1:15" x14ac:dyDescent="0.3">
      <c r="A29" s="32">
        <v>2.5</v>
      </c>
      <c r="B29" s="5">
        <f t="shared" si="0"/>
        <v>143.60383343663611</v>
      </c>
      <c r="C29" s="4">
        <f t="shared" si="19"/>
        <v>0.59336503297791976</v>
      </c>
      <c r="D29" s="4">
        <f t="shared" si="2"/>
        <v>0.2585675508290779</v>
      </c>
      <c r="E29" s="4">
        <f t="shared" si="3"/>
        <v>0.53716089637556985</v>
      </c>
      <c r="F29" s="4">
        <f t="shared" si="20"/>
        <v>0.13039741210762984</v>
      </c>
      <c r="G29" s="5">
        <f t="shared" si="21"/>
        <v>100.36505005782426</v>
      </c>
      <c r="H29" s="5">
        <f t="shared" si="22"/>
        <v>1.4308151428599925</v>
      </c>
      <c r="I29" s="8">
        <f t="shared" si="7"/>
        <v>40.975141688085657</v>
      </c>
    </row>
    <row r="30" spans="1:15" x14ac:dyDescent="0.3">
      <c r="A30" s="30">
        <v>3</v>
      </c>
      <c r="B30" s="5">
        <f t="shared" si="0"/>
        <v>143.10383343663611</v>
      </c>
      <c r="C30" s="4">
        <f t="shared" si="19"/>
        <v>0.60036672020755055</v>
      </c>
      <c r="D30" s="4">
        <f t="shared" si="2"/>
        <v>0.26377622125403721</v>
      </c>
      <c r="E30" s="4">
        <f t="shared" si="3"/>
        <v>0.55383677829699796</v>
      </c>
      <c r="F30" s="4">
        <f t="shared" si="20"/>
        <v>0.12328291663743202</v>
      </c>
      <c r="G30" s="5">
        <f t="shared" si="21"/>
        <v>98.654834422787459</v>
      </c>
      <c r="H30" s="5">
        <f t="shared" si="22"/>
        <v>1.4505506422864336</v>
      </c>
      <c r="I30" s="8">
        <f t="shared" si="7"/>
        <v>42.68535732312246</v>
      </c>
    </row>
    <row r="31" spans="1:15" x14ac:dyDescent="0.3">
      <c r="A31" s="32">
        <v>3.5</v>
      </c>
      <c r="B31" s="5">
        <f t="shared" si="0"/>
        <v>142.60383343663611</v>
      </c>
      <c r="C31" s="4">
        <f t="shared" si="19"/>
        <v>0.60732268718702331</v>
      </c>
      <c r="D31" s="4">
        <f t="shared" si="2"/>
        <v>0.26904579382094485</v>
      </c>
      <c r="E31" s="4">
        <f t="shared" si="3"/>
        <v>0.57070764220903669</v>
      </c>
      <c r="F31" s="4">
        <f t="shared" si="20"/>
        <v>0.11551927266901152</v>
      </c>
      <c r="G31" s="5">
        <f t="shared" si="21"/>
        <v>96.882153029350036</v>
      </c>
      <c r="H31" s="5">
        <f t="shared" si="22"/>
        <v>1.4719308869347163</v>
      </c>
      <c r="I31" s="8">
        <f t="shared" si="7"/>
        <v>44.458038716559884</v>
      </c>
    </row>
    <row r="32" spans="1:15" x14ac:dyDescent="0.3">
      <c r="A32" s="30">
        <v>4</v>
      </c>
      <c r="B32" s="5">
        <f t="shared" si="0"/>
        <v>142.10383343663611</v>
      </c>
      <c r="C32" s="4">
        <f t="shared" si="19"/>
        <v>0.61423240419252134</v>
      </c>
      <c r="D32" s="4">
        <f t="shared" si="2"/>
        <v>0.27437586723144791</v>
      </c>
      <c r="E32" s="4">
        <f t="shared" si="3"/>
        <v>0.58777220333008096</v>
      </c>
      <c r="F32" s="4">
        <f t="shared" si="20"/>
        <v>0.10708739987163601</v>
      </c>
      <c r="G32" s="5">
        <f t="shared" si="21"/>
        <v>95.036689292357664</v>
      </c>
      <c r="H32" s="5">
        <f t="shared" si="22"/>
        <v>1.4952523545878962</v>
      </c>
      <c r="I32" s="8">
        <f t="shared" si="7"/>
        <v>46.303502453552255</v>
      </c>
    </row>
    <row r="33" spans="1:9" x14ac:dyDescent="0.3">
      <c r="A33" s="32">
        <v>4.5</v>
      </c>
      <c r="B33" s="5">
        <f t="shared" si="0"/>
        <v>141.60383343663611</v>
      </c>
      <c r="C33" s="4">
        <f t="shared" si="19"/>
        <v>0.62109534502234309</v>
      </c>
      <c r="D33" s="4">
        <f t="shared" si="2"/>
        <v>0.27976603557982027</v>
      </c>
      <c r="E33" s="4">
        <f t="shared" si="3"/>
        <v>0.60502916212773439</v>
      </c>
      <c r="F33" s="4">
        <f t="shared" si="20"/>
        <v>9.7968175247484357E-2</v>
      </c>
      <c r="G33" s="5">
        <f t="shared" si="21"/>
        <v>93.105107753996762</v>
      </c>
      <c r="H33" s="5">
        <f t="shared" si="22"/>
        <v>1.5209029542265624</v>
      </c>
      <c r="I33" s="8">
        <f t="shared" si="7"/>
        <v>48.235083991913157</v>
      </c>
    </row>
    <row r="34" spans="1:9" x14ac:dyDescent="0.3">
      <c r="A34" s="30">
        <v>5</v>
      </c>
      <c r="B34" s="5">
        <f t="shared" si="0"/>
        <v>141.10383343663611</v>
      </c>
      <c r="C34" s="4">
        <f t="shared" si="19"/>
        <v>0.62791098703697257</v>
      </c>
      <c r="D34" s="4">
        <f t="shared" si="2"/>
        <v>0.28521588838387268</v>
      </c>
      <c r="E34" s="4">
        <f t="shared" si="3"/>
        <v>0.62247720441776888</v>
      </c>
      <c r="F34" s="4">
        <f t="shared" si="20"/>
        <v>8.8142440608586059E-2</v>
      </c>
      <c r="G34" s="5">
        <f t="shared" si="21"/>
        <v>91.069650329572781</v>
      </c>
      <c r="H34" s="5">
        <f t="shared" si="22"/>
        <v>1.5494056793453601</v>
      </c>
      <c r="I34" s="8">
        <f t="shared" si="7"/>
        <v>50.270541416337139</v>
      </c>
    </row>
    <row r="35" spans="1:9" x14ac:dyDescent="0.3">
      <c r="A35" s="32">
        <v>5.5</v>
      </c>
      <c r="B35" s="5">
        <f t="shared" si="0"/>
        <v>140.60383343663611</v>
      </c>
      <c r="C35" s="4">
        <f t="shared" si="19"/>
        <v>0.63467881119888303</v>
      </c>
      <c r="D35" s="4">
        <f t="shared" si="2"/>
        <v>0.29072501061621447</v>
      </c>
      <c r="E35" s="4">
        <f t="shared" si="3"/>
        <v>0.64011500146421296</v>
      </c>
      <c r="F35" s="4">
        <f t="shared" si="20"/>
        <v>7.7591010083096046E-2</v>
      </c>
      <c r="G35" s="5">
        <f t="shared" si="21"/>
        <v>88.905764719499174</v>
      </c>
      <c r="H35" s="5">
        <f t="shared" si="22"/>
        <v>1.5814928748461494</v>
      </c>
      <c r="I35" s="8">
        <f t="shared" si="7"/>
        <v>52.434427026410745</v>
      </c>
    </row>
    <row r="36" spans="1:9" x14ac:dyDescent="0.3">
      <c r="A36" s="30">
        <v>6</v>
      </c>
      <c r="B36" s="5">
        <f t="shared" si="0"/>
        <v>140.10383343663611</v>
      </c>
      <c r="C36" s="4">
        <f t="shared" si="19"/>
        <v>0.64139830211206172</v>
      </c>
      <c r="D36" s="4">
        <f t="shared" si="2"/>
        <v>0.29629298273585813</v>
      </c>
      <c r="E36" s="4">
        <f t="shared" si="3"/>
        <v>0.65794121008053308</v>
      </c>
      <c r="F36" s="4">
        <f t="shared" si="20"/>
        <v>6.6294677648510991E-2</v>
      </c>
      <c r="G36" s="5">
        <f t="shared" si="21"/>
        <v>86.577798976797723</v>
      </c>
      <c r="H36" s="5">
        <f t="shared" si="22"/>
        <v>1.618242033089603</v>
      </c>
      <c r="I36" s="8">
        <f t="shared" si="7"/>
        <v>54.762392769112196</v>
      </c>
    </row>
    <row r="37" spans="1:9" x14ac:dyDescent="0.3">
      <c r="A37" s="32">
        <v>6.5</v>
      </c>
      <c r="B37" s="5">
        <f t="shared" si="0"/>
        <v>139.60383343663611</v>
      </c>
      <c r="C37" s="4">
        <f t="shared" si="19"/>
        <v>0.64806894806126003</v>
      </c>
      <c r="D37" s="4">
        <f t="shared" si="2"/>
        <v>0.30191938072016966</v>
      </c>
      <c r="E37" s="4">
        <f t="shared" si="3"/>
        <v>0.67595447273192732</v>
      </c>
      <c r="F37" s="4">
        <f t="shared" si="20"/>
        <v>5.4234224689381105E-2</v>
      </c>
      <c r="G37" s="5">
        <f t="shared" si="21"/>
        <v>84.03039681952599</v>
      </c>
      <c r="H37" s="5">
        <f t="shared" si="22"/>
        <v>1.6613492107679375</v>
      </c>
      <c r="I37" s="8">
        <f t="shared" si="7"/>
        <v>57.30979492638393</v>
      </c>
    </row>
    <row r="38" spans="1:9" x14ac:dyDescent="0.3">
      <c r="A38" s="30">
        <v>7</v>
      </c>
      <c r="B38" s="5">
        <f t="shared" si="0"/>
        <v>139.10383343663611</v>
      </c>
      <c r="C38" s="4">
        <f t="shared" si="19"/>
        <v>0.65469024105096296</v>
      </c>
      <c r="D38" s="4">
        <f t="shared" si="2"/>
        <v>0.30760377609715917</v>
      </c>
      <c r="E38" s="4">
        <f t="shared" si="3"/>
        <v>0.69415341763870364</v>
      </c>
      <c r="F38" s="4">
        <f t="shared" si="20"/>
        <v>4.1390427577106703E-2</v>
      </c>
      <c r="G38" s="5">
        <f t="shared" si="21"/>
        <v>81.168791204329665</v>
      </c>
      <c r="H38" s="5">
        <f t="shared" si="22"/>
        <v>1.7137600717308219</v>
      </c>
      <c r="I38" s="8">
        <f t="shared" si="7"/>
        <v>60.171400541580255</v>
      </c>
    </row>
    <row r="39" spans="1:9" x14ac:dyDescent="0.3">
      <c r="A39" s="32">
        <v>7.5</v>
      </c>
      <c r="B39" s="5">
        <f t="shared" si="0"/>
        <v>138.60383343663611</v>
      </c>
      <c r="C39" s="4">
        <f t="shared" si="19"/>
        <v>0.66126167684407311</v>
      </c>
      <c r="D39" s="4">
        <f t="shared" si="2"/>
        <v>0.31334573597811022</v>
      </c>
      <c r="E39" s="4">
        <f t="shared" si="3"/>
        <v>0.71253665888074602</v>
      </c>
      <c r="F39" s="4">
        <f t="shared" si="20"/>
        <v>2.774406526936235E-2</v>
      </c>
      <c r="G39" s="5">
        <f t="shared" si="21"/>
        <v>77.803006142271798</v>
      </c>
      <c r="H39" s="5">
        <f t="shared" si="22"/>
        <v>1.7814714406173839</v>
      </c>
      <c r="I39" s="8">
        <f t="shared" si="7"/>
        <v>63.537185603638122</v>
      </c>
    </row>
    <row r="40" spans="1:9" x14ac:dyDescent="0.3">
      <c r="A40" s="30">
        <v>8</v>
      </c>
      <c r="B40" s="5">
        <f t="shared" si="0"/>
        <v>138.10383343663611</v>
      </c>
      <c r="C40" s="4">
        <f t="shared" si="19"/>
        <v>0.66778275500031292</v>
      </c>
      <c r="D40" s="4">
        <f t="shared" si="2"/>
        <v>0.31914482309054726</v>
      </c>
      <c r="E40" s="4">
        <f t="shared" si="3"/>
        <v>0.7311027965030612</v>
      </c>
      <c r="F40" s="4">
        <f t="shared" si="20"/>
        <v>1.3275926926708204E-2</v>
      </c>
      <c r="G40" s="5">
        <f t="shared" si="21"/>
        <v>73.412169341539411</v>
      </c>
      <c r="H40" s="5">
        <f t="shared" si="22"/>
        <v>1.8812117210993748</v>
      </c>
      <c r="I40" s="8">
        <f t="shared" si="7"/>
        <v>67.928022404370509</v>
      </c>
    </row>
    <row r="41" spans="1:9" x14ac:dyDescent="0.3">
      <c r="A41" s="32">
        <v>8.5</v>
      </c>
      <c r="B41" s="10">
        <f t="shared" si="0"/>
        <v>137.60383343663611</v>
      </c>
      <c r="C41" s="11">
        <f t="shared" si="19"/>
        <v>0.67425297891433345</v>
      </c>
      <c r="D41" s="11">
        <f t="shared" si="2"/>
        <v>0.32500059581153451</v>
      </c>
      <c r="E41" s="11">
        <f t="shared" si="3"/>
        <v>0.74985041662238716</v>
      </c>
      <c r="F41" s="11">
        <f t="shared" si="20"/>
        <v>-2.0331804560624889E-3</v>
      </c>
      <c r="G41" s="10" t="e">
        <f t="shared" si="21"/>
        <v>#NUM!</v>
      </c>
      <c r="H41" s="10" t="e">
        <f t="shared" si="22"/>
        <v>#NUM!</v>
      </c>
      <c r="I41" s="9" t="e">
        <f t="shared" si="7"/>
        <v>#NUM!</v>
      </c>
    </row>
    <row r="42" spans="1:9" x14ac:dyDescent="0.3">
      <c r="A42" s="30">
        <v>9</v>
      </c>
      <c r="B42" s="10">
        <f t="shared" si="0"/>
        <v>137.10383343663611</v>
      </c>
      <c r="C42" s="11">
        <f t="shared" si="19"/>
        <v>0.68067185585353329</v>
      </c>
      <c r="D42" s="11">
        <f t="shared" si="2"/>
        <v>0.33091260820130797</v>
      </c>
      <c r="E42" s="11">
        <f t="shared" si="3"/>
        <v>0.76877809153486787</v>
      </c>
      <c r="F42" s="11">
        <f t="shared" si="20"/>
        <v>-1.8202424406308149E-2</v>
      </c>
      <c r="G42" s="10" t="e">
        <f t="shared" si="21"/>
        <v>#NUM!</v>
      </c>
      <c r="H42" s="10" t="e">
        <f t="shared" si="22"/>
        <v>#NUM!</v>
      </c>
      <c r="I42" s="9" t="e">
        <f t="shared" si="7"/>
        <v>#NUM!</v>
      </c>
    </row>
    <row r="43" spans="1:9" x14ac:dyDescent="0.3">
      <c r="A43" s="32">
        <v>9.5</v>
      </c>
      <c r="B43" s="10">
        <f t="shared" si="0"/>
        <v>136.60383343663611</v>
      </c>
      <c r="C43" s="11">
        <f t="shared" si="19"/>
        <v>0.68703889699558141</v>
      </c>
      <c r="D43" s="11">
        <f t="shared" si="2"/>
        <v>0.33688041003723446</v>
      </c>
      <c r="E43" s="11">
        <f t="shared" si="3"/>
        <v>0.78788437982477655</v>
      </c>
      <c r="F43" s="11">
        <f t="shared" si="20"/>
        <v>-3.5250939320112362E-2</v>
      </c>
      <c r="G43" s="10" t="e">
        <f t="shared" si="21"/>
        <v>#NUM!</v>
      </c>
      <c r="H43" s="10" t="e">
        <f t="shared" si="22"/>
        <v>#NUM!</v>
      </c>
      <c r="I43" s="9" t="e">
        <f t="shared" si="7"/>
        <v>#NUM!</v>
      </c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3"/>
    </row>
    <row r="52" spans="1:9" x14ac:dyDescent="0.3">
      <c r="A52" s="2"/>
      <c r="B52" s="5"/>
      <c r="D52" s="5"/>
      <c r="F52" s="5"/>
    </row>
    <row r="53" spans="1:9" x14ac:dyDescent="0.3">
      <c r="B53" s="5"/>
      <c r="D53" s="5"/>
      <c r="F53" s="5"/>
    </row>
    <row r="54" spans="1:9" x14ac:dyDescent="0.3">
      <c r="A54" s="2"/>
      <c r="B54" s="5"/>
      <c r="D54" s="5"/>
      <c r="F54" s="5"/>
      <c r="G54" s="5"/>
    </row>
    <row r="55" spans="1:9" x14ac:dyDescent="0.3">
      <c r="B55" s="5"/>
      <c r="D55" s="5"/>
      <c r="F55" s="5"/>
    </row>
    <row r="56" spans="1:9" x14ac:dyDescent="0.3">
      <c r="A56" s="2"/>
      <c r="B56" s="5"/>
      <c r="D56" s="5"/>
      <c r="F56" s="5"/>
    </row>
    <row r="57" spans="1:9" x14ac:dyDescent="0.3">
      <c r="B57" s="5"/>
      <c r="D57" s="5"/>
      <c r="F57" s="5"/>
    </row>
    <row r="58" spans="1:9" x14ac:dyDescent="0.3">
      <c r="A58" s="2"/>
      <c r="B58" s="5"/>
      <c r="D58" s="5"/>
      <c r="F58" s="5"/>
    </row>
    <row r="59" spans="1:9" x14ac:dyDescent="0.3">
      <c r="B59" s="5"/>
      <c r="D59" s="5"/>
      <c r="F59" s="5"/>
    </row>
    <row r="60" spans="1:9" x14ac:dyDescent="0.3">
      <c r="A60" s="2"/>
      <c r="B60" s="5"/>
      <c r="D60" s="5"/>
      <c r="F60" s="5"/>
    </row>
    <row r="61" spans="1:9" x14ac:dyDescent="0.3">
      <c r="B61" s="5"/>
      <c r="D61" s="5"/>
      <c r="F61" s="5"/>
    </row>
    <row r="62" spans="1:9" x14ac:dyDescent="0.3">
      <c r="A62" s="2"/>
      <c r="B62" s="5"/>
      <c r="D62" s="5"/>
      <c r="F62" s="5"/>
    </row>
    <row r="63" spans="1:9" x14ac:dyDescent="0.3">
      <c r="B63" s="5"/>
      <c r="D63" s="5"/>
      <c r="F63" s="5"/>
    </row>
    <row r="64" spans="1:9" x14ac:dyDescent="0.3">
      <c r="A64" s="2"/>
      <c r="B64" s="5"/>
      <c r="D64" s="5"/>
      <c r="F64" s="5"/>
    </row>
    <row r="65" spans="1:6" x14ac:dyDescent="0.3">
      <c r="B65" s="5"/>
      <c r="D65" s="5"/>
      <c r="F65" s="5"/>
    </row>
    <row r="66" spans="1:6" x14ac:dyDescent="0.3">
      <c r="A66" s="2"/>
      <c r="B66" s="5"/>
      <c r="D66" s="5"/>
      <c r="F66" s="5"/>
    </row>
    <row r="67" spans="1:6" x14ac:dyDescent="0.3">
      <c r="B67" s="5"/>
      <c r="D67" s="5"/>
      <c r="F67" s="5"/>
    </row>
    <row r="68" spans="1:6" x14ac:dyDescent="0.3">
      <c r="A68" s="2"/>
      <c r="B68" s="5"/>
      <c r="D68"/>
      <c r="F68" s="5"/>
    </row>
    <row r="69" spans="1:6" x14ac:dyDescent="0.3">
      <c r="B69" s="5"/>
      <c r="D69" s="5"/>
      <c r="F69" s="5"/>
    </row>
    <row r="70" spans="1:6" x14ac:dyDescent="0.3">
      <c r="A70" s="2"/>
      <c r="B70" s="5"/>
      <c r="D70" s="5"/>
      <c r="F70" s="5"/>
    </row>
    <row r="71" spans="1:6" x14ac:dyDescent="0.3">
      <c r="B71" s="5"/>
      <c r="D71" s="5"/>
      <c r="F71" s="5"/>
    </row>
    <row r="72" spans="1:6" x14ac:dyDescent="0.3">
      <c r="A72" s="2"/>
      <c r="B72" s="5"/>
      <c r="D72" s="5"/>
      <c r="F72" s="5"/>
    </row>
    <row r="73" spans="1:6" x14ac:dyDescent="0.3">
      <c r="B73" s="5"/>
      <c r="D73" s="5"/>
      <c r="F73" s="5"/>
    </row>
    <row r="74" spans="1:6" x14ac:dyDescent="0.3">
      <c r="A74" s="2"/>
      <c r="B74" s="5"/>
      <c r="D74" s="5"/>
      <c r="F74" s="5"/>
    </row>
    <row r="75" spans="1:6" x14ac:dyDescent="0.3">
      <c r="B75" s="5"/>
      <c r="D75" s="5"/>
      <c r="F75" s="5"/>
    </row>
    <row r="76" spans="1:6" x14ac:dyDescent="0.3">
      <c r="A76" s="2"/>
      <c r="B76" s="5"/>
      <c r="D76" s="5"/>
      <c r="F76" s="5"/>
    </row>
    <row r="77" spans="1:6" x14ac:dyDescent="0.3">
      <c r="B77" s="5"/>
      <c r="D77" s="5"/>
      <c r="F77" s="5"/>
    </row>
    <row r="78" spans="1:6" x14ac:dyDescent="0.3">
      <c r="A78" s="2"/>
      <c r="B78" s="5"/>
      <c r="D78" s="5"/>
      <c r="F78" s="5"/>
    </row>
    <row r="79" spans="1:6" x14ac:dyDescent="0.3">
      <c r="B79" s="5"/>
      <c r="D79" s="5"/>
      <c r="F79" s="5"/>
    </row>
    <row r="80" spans="1:6" x14ac:dyDescent="0.3">
      <c r="A80" s="2"/>
      <c r="B80" s="5"/>
      <c r="D80" s="5"/>
      <c r="F80" s="5"/>
    </row>
    <row r="81" spans="1:8" x14ac:dyDescent="0.3">
      <c r="B81" s="5"/>
      <c r="D81" s="5"/>
      <c r="F81" s="5"/>
    </row>
    <row r="82" spans="1:8" x14ac:dyDescent="0.3">
      <c r="A82" s="2"/>
      <c r="B82" s="5"/>
      <c r="D82" s="5"/>
      <c r="F82" s="5"/>
    </row>
    <row r="83" spans="1:8" x14ac:dyDescent="0.3">
      <c r="B83" s="5"/>
      <c r="D83" s="5"/>
      <c r="F83" s="5"/>
    </row>
    <row r="84" spans="1:8" x14ac:dyDescent="0.3">
      <c r="A84" s="2"/>
      <c r="B84" s="5"/>
      <c r="D84" s="5"/>
      <c r="F84" s="5"/>
    </row>
    <row r="87" spans="1:8" x14ac:dyDescent="0.3">
      <c r="A87" s="2"/>
      <c r="B87" s="2"/>
      <c r="C87" s="2"/>
      <c r="D87" s="2"/>
      <c r="E87" s="2"/>
      <c r="F87" s="2"/>
      <c r="G87" s="2"/>
    </row>
    <row r="88" spans="1:8" x14ac:dyDescent="0.3">
      <c r="A88" s="5"/>
      <c r="H88" s="5"/>
    </row>
    <row r="89" spans="1:8" x14ac:dyDescent="0.3">
      <c r="H89" s="5"/>
    </row>
    <row r="90" spans="1:8" x14ac:dyDescent="0.3">
      <c r="A90" s="5"/>
      <c r="H90" s="5"/>
    </row>
    <row r="91" spans="1:8" x14ac:dyDescent="0.3">
      <c r="H91" s="5"/>
    </row>
    <row r="92" spans="1:8" x14ac:dyDescent="0.3">
      <c r="A92" s="5"/>
      <c r="H92" s="5"/>
    </row>
    <row r="93" spans="1:8" x14ac:dyDescent="0.3">
      <c r="H93" s="5"/>
    </row>
    <row r="94" spans="1:8" x14ac:dyDescent="0.3">
      <c r="A94" s="5"/>
      <c r="H94" s="5"/>
    </row>
    <row r="95" spans="1:8" x14ac:dyDescent="0.3">
      <c r="H95" s="5"/>
    </row>
    <row r="96" spans="1:8" x14ac:dyDescent="0.3">
      <c r="A96" s="5"/>
      <c r="H96" s="5"/>
    </row>
    <row r="97" spans="1:18" x14ac:dyDescent="0.3">
      <c r="H97" s="5"/>
    </row>
    <row r="98" spans="1:18" x14ac:dyDescent="0.3">
      <c r="A98" s="5"/>
      <c r="H98" s="5"/>
    </row>
    <row r="99" spans="1:18" x14ac:dyDescent="0.3">
      <c r="H99" s="5"/>
    </row>
    <row r="100" spans="1:18" x14ac:dyDescent="0.3">
      <c r="A100" s="5"/>
      <c r="H100" s="5"/>
    </row>
    <row r="101" spans="1:18" x14ac:dyDescent="0.3">
      <c r="H101" s="5"/>
    </row>
    <row r="102" spans="1:18" x14ac:dyDescent="0.3">
      <c r="A102" s="5"/>
      <c r="H102" s="5"/>
    </row>
    <row r="103" spans="1:18" x14ac:dyDescent="0.3">
      <c r="A103" s="5"/>
      <c r="H103" s="5"/>
    </row>
    <row r="104" spans="1:18" x14ac:dyDescent="0.3">
      <c r="H104" s="5"/>
    </row>
    <row r="105" spans="1:18" x14ac:dyDescent="0.3">
      <c r="A105" s="5"/>
      <c r="H105" s="5"/>
    </row>
    <row r="106" spans="1:18" x14ac:dyDescent="0.3">
      <c r="H106" s="5"/>
    </row>
    <row r="107" spans="1:18" x14ac:dyDescent="0.3">
      <c r="A107" s="5"/>
      <c r="H107" s="5"/>
    </row>
    <row r="110" spans="1:1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/>
      <c r="L110"/>
      <c r="R110" s="1"/>
    </row>
    <row r="111" spans="1:18" x14ac:dyDescent="0.3">
      <c r="A111" s="5"/>
      <c r="B111" s="5"/>
      <c r="C111" s="5"/>
      <c r="D111" s="5"/>
      <c r="I111" s="1"/>
      <c r="J111" s="5"/>
      <c r="K111"/>
      <c r="L111"/>
      <c r="N111" s="1"/>
      <c r="R111" s="1"/>
    </row>
    <row r="112" spans="1:18" x14ac:dyDescent="0.3">
      <c r="B112" s="5"/>
      <c r="C112" s="5"/>
      <c r="D112" s="5"/>
      <c r="I112" s="1"/>
      <c r="J112" s="5"/>
      <c r="K112"/>
      <c r="L112"/>
      <c r="N112" s="1"/>
      <c r="R112" s="1"/>
    </row>
    <row r="113" spans="1:18" x14ac:dyDescent="0.3">
      <c r="A113" s="5"/>
      <c r="B113" s="5"/>
      <c r="C113" s="5"/>
      <c r="D113" s="5"/>
      <c r="I113" s="1"/>
      <c r="J113" s="5"/>
      <c r="K113"/>
      <c r="L113"/>
      <c r="N113" s="1"/>
      <c r="R113" s="1"/>
    </row>
    <row r="114" spans="1:18" x14ac:dyDescent="0.3">
      <c r="B114" s="5"/>
      <c r="C114" s="5"/>
      <c r="D114" s="5"/>
      <c r="I114" s="1"/>
      <c r="J114" s="5"/>
      <c r="K114"/>
      <c r="L114"/>
      <c r="N114" s="1"/>
      <c r="R114" s="1"/>
    </row>
    <row r="115" spans="1:18" x14ac:dyDescent="0.3">
      <c r="A115" s="5"/>
      <c r="B115" s="5"/>
      <c r="C115" s="5"/>
      <c r="D115" s="5"/>
      <c r="I115" s="1"/>
      <c r="J115" s="5"/>
      <c r="K115"/>
      <c r="L115"/>
      <c r="N115" s="1"/>
      <c r="R115" s="1"/>
    </row>
    <row r="116" spans="1:18" x14ac:dyDescent="0.3">
      <c r="B116" s="5"/>
      <c r="C116" s="5"/>
      <c r="D116" s="5"/>
      <c r="I116" s="1"/>
      <c r="J116" s="5"/>
      <c r="K116"/>
      <c r="L116"/>
      <c r="N116" s="1"/>
      <c r="R116" s="1"/>
    </row>
    <row r="117" spans="1:18" x14ac:dyDescent="0.3">
      <c r="A117" s="5"/>
      <c r="B117" s="5"/>
      <c r="C117" s="5"/>
      <c r="D117" s="5"/>
      <c r="I117" s="1"/>
      <c r="J117" s="5"/>
      <c r="K117"/>
      <c r="L117"/>
      <c r="N117" s="1"/>
      <c r="R117" s="1"/>
    </row>
    <row r="118" spans="1:18" x14ac:dyDescent="0.3">
      <c r="B118" s="5"/>
      <c r="C118" s="5"/>
      <c r="D118" s="5"/>
      <c r="I118" s="1"/>
      <c r="J118" s="5"/>
      <c r="K118"/>
      <c r="L118"/>
      <c r="N118" s="1"/>
      <c r="R118" s="1"/>
    </row>
    <row r="119" spans="1:18" x14ac:dyDescent="0.3">
      <c r="A119" s="5"/>
      <c r="B119" s="5"/>
      <c r="C119" s="5"/>
      <c r="D119" s="5"/>
      <c r="I119" s="1"/>
      <c r="J119" s="5"/>
      <c r="K119"/>
      <c r="L119"/>
      <c r="N119" s="1"/>
      <c r="R119" s="1"/>
    </row>
    <row r="120" spans="1:18" x14ac:dyDescent="0.3">
      <c r="B120" s="5"/>
      <c r="C120" s="5"/>
      <c r="D120" s="5"/>
      <c r="I120" s="1"/>
      <c r="J120" s="5"/>
      <c r="K120"/>
      <c r="L120"/>
      <c r="N120" s="1"/>
      <c r="R120" s="1"/>
    </row>
    <row r="121" spans="1:18" x14ac:dyDescent="0.3">
      <c r="A121" s="5"/>
      <c r="B121" s="5"/>
      <c r="C121" s="5"/>
      <c r="D121" s="5"/>
      <c r="I121" s="1"/>
      <c r="J121" s="5"/>
      <c r="K121"/>
      <c r="L121"/>
      <c r="N121" s="1"/>
      <c r="R121" s="1"/>
    </row>
    <row r="122" spans="1:18" x14ac:dyDescent="0.3">
      <c r="B122" s="5"/>
      <c r="C122" s="5"/>
      <c r="D122" s="5"/>
      <c r="I122" s="1"/>
      <c r="J122" s="5"/>
      <c r="K122"/>
      <c r="L122"/>
      <c r="N122" s="1"/>
      <c r="R122" s="1"/>
    </row>
    <row r="123" spans="1:18" x14ac:dyDescent="0.3">
      <c r="A123" s="5"/>
      <c r="B123" s="5"/>
      <c r="C123" s="5"/>
      <c r="D123" s="5"/>
      <c r="I123" s="1"/>
      <c r="J123" s="5"/>
      <c r="K123"/>
      <c r="L123"/>
      <c r="N123" s="1"/>
      <c r="R123" s="1"/>
    </row>
    <row r="124" spans="1:18" x14ac:dyDescent="0.3">
      <c r="B124" s="5"/>
      <c r="C124" s="5"/>
      <c r="D124" s="5"/>
      <c r="I124" s="1"/>
      <c r="J124" s="5"/>
      <c r="K124"/>
      <c r="L124"/>
      <c r="N124" s="1"/>
      <c r="R124" s="1"/>
    </row>
    <row r="125" spans="1:18" x14ac:dyDescent="0.3">
      <c r="A125" s="5"/>
      <c r="B125" s="5"/>
      <c r="C125" s="5"/>
      <c r="D125" s="5"/>
      <c r="I125" s="1"/>
      <c r="J125" s="5"/>
      <c r="K125"/>
      <c r="L125"/>
      <c r="N125" s="1"/>
      <c r="R125" s="1"/>
    </row>
    <row r="126" spans="1:18" x14ac:dyDescent="0.3">
      <c r="A126" s="5"/>
      <c r="B126" s="5"/>
      <c r="C126" s="5"/>
      <c r="D126" s="5"/>
      <c r="I126" s="1"/>
      <c r="J126" s="5"/>
      <c r="K126"/>
      <c r="L126"/>
      <c r="N126" s="1"/>
      <c r="R126" s="1"/>
    </row>
    <row r="127" spans="1:18" x14ac:dyDescent="0.3">
      <c r="B127" s="5"/>
      <c r="C127" s="5"/>
      <c r="D127" s="5"/>
      <c r="I127" s="1"/>
      <c r="J127" s="5"/>
      <c r="K127"/>
      <c r="L127"/>
      <c r="N127" s="1"/>
      <c r="R127" s="1"/>
    </row>
    <row r="128" spans="1:18" x14ac:dyDescent="0.3">
      <c r="A128" s="5"/>
      <c r="B128" s="5"/>
      <c r="C128" s="5"/>
      <c r="D128" s="5"/>
      <c r="I128" s="1"/>
      <c r="J128" s="5"/>
      <c r="K128"/>
      <c r="L128"/>
      <c r="N128" s="1"/>
      <c r="R128" s="1"/>
    </row>
    <row r="129" spans="1:18" x14ac:dyDescent="0.3">
      <c r="B129" s="5"/>
      <c r="C129" s="5"/>
      <c r="D129" s="5"/>
      <c r="I129" s="1"/>
      <c r="J129" s="5"/>
      <c r="K129"/>
      <c r="L129"/>
      <c r="N129" s="1"/>
      <c r="R129" s="1"/>
    </row>
    <row r="130" spans="1:18" x14ac:dyDescent="0.3">
      <c r="A130" s="5"/>
      <c r="B130" s="5"/>
      <c r="C130" s="5"/>
      <c r="D130" s="5"/>
      <c r="I130" s="1"/>
      <c r="J130" s="5"/>
      <c r="K130"/>
      <c r="L130"/>
      <c r="N130" s="1"/>
      <c r="R130" s="1"/>
    </row>
    <row r="131" spans="1:18" x14ac:dyDescent="0.3">
      <c r="N131" s="1"/>
    </row>
    <row r="133" spans="1:18" x14ac:dyDescent="0.3">
      <c r="C133" s="2"/>
      <c r="F133" s="17"/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K14" sqref="K14"/>
    </sheetView>
  </sheetViews>
  <sheetFormatPr defaultRowHeight="14.4" x14ac:dyDescent="0.3"/>
  <cols>
    <col min="1" max="1" width="8.88671875" style="1"/>
    <col min="2" max="2" width="19" style="5" customWidth="1"/>
    <col min="3" max="3" width="15.77734375" style="1" customWidth="1"/>
    <col min="4" max="7" width="8.88671875" style="1"/>
    <col min="8" max="9" width="17.109375" style="1" customWidth="1"/>
    <col min="11" max="11" width="10.44140625" style="1" customWidth="1"/>
    <col min="12" max="12" width="8.88671875" style="1"/>
    <col min="14" max="14" width="41.77734375" customWidth="1"/>
    <col min="15" max="15" width="8.88671875" style="1"/>
  </cols>
  <sheetData>
    <row r="1" spans="1:15" s="3" customFormat="1" ht="57.6" x14ac:dyDescent="0.3">
      <c r="A1" s="2" t="s">
        <v>31</v>
      </c>
      <c r="B1" s="7" t="s">
        <v>15</v>
      </c>
      <c r="C1" s="2" t="s">
        <v>18</v>
      </c>
      <c r="D1" s="2" t="s">
        <v>1</v>
      </c>
      <c r="E1" s="2" t="s">
        <v>2</v>
      </c>
      <c r="F1" s="2" t="s">
        <v>3</v>
      </c>
      <c r="G1" s="2" t="s">
        <v>9</v>
      </c>
      <c r="H1" s="2" t="s">
        <v>26</v>
      </c>
      <c r="I1" s="2" t="s">
        <v>30</v>
      </c>
      <c r="K1" s="2" t="s">
        <v>0</v>
      </c>
      <c r="L1" s="2" t="s">
        <v>4</v>
      </c>
      <c r="N1" s="3" t="s">
        <v>19</v>
      </c>
      <c r="O1" s="2">
        <v>5</v>
      </c>
    </row>
    <row r="2" spans="1:15" x14ac:dyDescent="0.3">
      <c r="A2" s="1">
        <v>0</v>
      </c>
      <c r="B2" s="7">
        <f>$O$24*SIN(2*PI()*$O$25*A2)</f>
        <v>0</v>
      </c>
      <c r="C2" s="5">
        <f>$O$20-B2</f>
        <v>146.10383343663611</v>
      </c>
      <c r="D2" s="4">
        <f>SIN(RADIANS(C2))</f>
        <v>0.55768957485392967</v>
      </c>
      <c r="E2" s="4">
        <f t="shared" ref="E2:E10" si="0">$L$5/$L$2+COS(RADIANS(C2))</f>
        <v>0.23345144993885425</v>
      </c>
      <c r="F2" s="4">
        <f>$L$5/$L$4*COS(RADIANS(C2))+($L$2^2-$L$3^2+$L$4^2+$L$5^2)/(2*$L$2*$L$4)</f>
        <v>0.45675013919556973</v>
      </c>
      <c r="G2" s="4">
        <f>D2^2+E2^2-F2^2</f>
        <v>0.15689655172413786</v>
      </c>
      <c r="H2" s="5">
        <f>2*DEGREES(ATAN((D2+SQRT(G2))/(E2+F2)))</f>
        <v>108.21798759528215</v>
      </c>
      <c r="I2" s="5">
        <f>C2/H2</f>
        <v>1.3500882494973101</v>
      </c>
      <c r="K2" s="1" t="s">
        <v>5</v>
      </c>
      <c r="L2" s="5">
        <f>SQRT($O$3^2+$O$4^2)</f>
        <v>6.0207972893961479</v>
      </c>
      <c r="N2" t="s">
        <v>20</v>
      </c>
      <c r="O2" s="1">
        <f>O8+O4</f>
        <v>4</v>
      </c>
    </row>
    <row r="3" spans="1:15" x14ac:dyDescent="0.3">
      <c r="A3" s="1">
        <f>A2+0.2</f>
        <v>0.2</v>
      </c>
      <c r="B3" s="7">
        <f t="shared" ref="B3:B27" si="1">$O$24*SIN(2*PI()*$O$25*A3)</f>
        <v>4.4083893921935484</v>
      </c>
      <c r="C3" s="5">
        <f>$O$20-B3</f>
        <v>141.69544404444255</v>
      </c>
      <c r="D3" s="4">
        <f>SIN(RADIANS(C3))</f>
        <v>0.61984143244713574</v>
      </c>
      <c r="E3" s="4">
        <f t="shared" si="0"/>
        <v>0.27877396428225931</v>
      </c>
      <c r="F3" s="4">
        <f>$L$5/$L$4*COS(RADIANS(C3))+($L$2^2-$L$3^2+$L$4^2+$L$5^2)/(2*$L$2*$L$4)</f>
        <v>0.60185298424239742</v>
      </c>
      <c r="G3" s="4">
        <f>D3^2+E3^2-F3^2</f>
        <v>9.9691309898284064E-2</v>
      </c>
      <c r="H3" s="5">
        <f>2*DEGREES(ATAN((D3+SQRT(G3))/(E3+F3)))</f>
        <v>93.466189425022975</v>
      </c>
      <c r="I3" s="5">
        <f t="shared" ref="I3:I10" si="2">C3/H3</f>
        <v>1.5160074987127647</v>
      </c>
      <c r="K3" s="1" t="s">
        <v>6</v>
      </c>
      <c r="L3" s="1">
        <v>2.5</v>
      </c>
      <c r="N3" t="s">
        <v>21</v>
      </c>
      <c r="O3" s="1">
        <v>6</v>
      </c>
    </row>
    <row r="4" spans="1:15" x14ac:dyDescent="0.3">
      <c r="A4" s="1">
        <f t="shared" ref="A4:A27" si="3">A3+0.2</f>
        <v>0.4</v>
      </c>
      <c r="B4" s="7">
        <f t="shared" si="1"/>
        <v>7.1329238722136514</v>
      </c>
      <c r="C4" s="5">
        <f t="shared" ref="C4:C10" si="4">$O$20-B4</f>
        <v>138.97090956442247</v>
      </c>
      <c r="D4" s="4">
        <f t="shared" ref="D4:D10" si="5">SIN(RADIANS(C4))</f>
        <v>0.65644212849103878</v>
      </c>
      <c r="E4" s="4">
        <f t="shared" si="0"/>
        <v>0.30912466359701773</v>
      </c>
      <c r="F4" s="4">
        <f t="shared" ref="F4:F9" si="6">$L$5/$L$4*COS(RADIANS(C4))+($L$2^2-$L$3^2+$L$4^2+$L$5^2)/(2*$L$2*$L$4)</f>
        <v>0.6990226334450802</v>
      </c>
      <c r="G4" s="4">
        <f t="shared" ref="G4:G10" si="7">D4^2+E4^2-F4^2</f>
        <v>3.7841683633319911E-2</v>
      </c>
      <c r="H4" s="5">
        <f t="shared" ref="H4:H10" si="8">2*DEGREES(ATAN((D4+SQRT(G4))/(E4+F4)))</f>
        <v>80.335050721378011</v>
      </c>
      <c r="I4" s="5">
        <f t="shared" si="2"/>
        <v>1.7298913527347888</v>
      </c>
      <c r="K4" s="1" t="s">
        <v>7</v>
      </c>
      <c r="L4" s="1">
        <v>2</v>
      </c>
      <c r="N4" t="s">
        <v>22</v>
      </c>
      <c r="O4" s="1">
        <v>0.5</v>
      </c>
    </row>
    <row r="5" spans="1:15" x14ac:dyDescent="0.3">
      <c r="A5" s="1">
        <f t="shared" si="3"/>
        <v>0.60000000000000009</v>
      </c>
      <c r="B5" s="7">
        <f t="shared" si="1"/>
        <v>7.1329238722136514</v>
      </c>
      <c r="C5" s="5">
        <f t="shared" si="4"/>
        <v>138.97090956442247</v>
      </c>
      <c r="D5" s="4">
        <f t="shared" si="5"/>
        <v>0.65644212849103878</v>
      </c>
      <c r="E5" s="4">
        <f t="shared" si="0"/>
        <v>0.30912466359701773</v>
      </c>
      <c r="F5" s="4">
        <f t="shared" si="6"/>
        <v>0.6990226334450802</v>
      </c>
      <c r="G5" s="4">
        <f t="shared" si="7"/>
        <v>3.7841683633319911E-2</v>
      </c>
      <c r="H5" s="5">
        <f t="shared" si="8"/>
        <v>80.335050721378011</v>
      </c>
      <c r="I5" s="5">
        <f t="shared" si="2"/>
        <v>1.7298913527347888</v>
      </c>
      <c r="K5" s="1" t="s">
        <v>8</v>
      </c>
      <c r="L5" s="5">
        <f>SQRT($O$1^2+$O$2^2)</f>
        <v>6.4031242374328485</v>
      </c>
    </row>
    <row r="6" spans="1:15" x14ac:dyDescent="0.3">
      <c r="A6" s="1">
        <f t="shared" si="3"/>
        <v>0.8</v>
      </c>
      <c r="B6" s="7">
        <f t="shared" si="1"/>
        <v>4.4083893921935493</v>
      </c>
      <c r="C6" s="5">
        <f t="shared" si="4"/>
        <v>141.69544404444255</v>
      </c>
      <c r="D6" s="4">
        <f t="shared" si="5"/>
        <v>0.61984143244713574</v>
      </c>
      <c r="E6" s="4">
        <f t="shared" si="0"/>
        <v>0.27877396428225931</v>
      </c>
      <c r="F6" s="4">
        <f t="shared" si="6"/>
        <v>0.60185298424239742</v>
      </c>
      <c r="G6" s="4">
        <f t="shared" si="7"/>
        <v>9.9691309898284064E-2</v>
      </c>
      <c r="H6" s="5">
        <f t="shared" si="8"/>
        <v>93.466189425022975</v>
      </c>
      <c r="I6" s="5">
        <f t="shared" si="2"/>
        <v>1.5160074987127647</v>
      </c>
    </row>
    <row r="7" spans="1:15" x14ac:dyDescent="0.3">
      <c r="A7" s="1">
        <f t="shared" si="3"/>
        <v>1</v>
      </c>
      <c r="B7" s="7">
        <f t="shared" si="1"/>
        <v>9.1886134118146501E-16</v>
      </c>
      <c r="C7" s="5">
        <f t="shared" si="4"/>
        <v>146.10383343663611</v>
      </c>
      <c r="D7" s="4">
        <f t="shared" si="5"/>
        <v>0.55768957485392967</v>
      </c>
      <c r="E7" s="4">
        <f t="shared" si="0"/>
        <v>0.23345144993885425</v>
      </c>
      <c r="F7" s="4">
        <f t="shared" si="6"/>
        <v>0.45675013919556973</v>
      </c>
      <c r="G7" s="4">
        <f t="shared" si="7"/>
        <v>0.15689655172413786</v>
      </c>
      <c r="H7" s="5">
        <f t="shared" si="8"/>
        <v>108.21798759528215</v>
      </c>
      <c r="I7" s="5">
        <f t="shared" si="2"/>
        <v>1.3500882494973101</v>
      </c>
      <c r="N7" s="6" t="s">
        <v>24</v>
      </c>
    </row>
    <row r="8" spans="1:15" x14ac:dyDescent="0.3">
      <c r="A8" s="1">
        <f t="shared" si="3"/>
        <v>1.2</v>
      </c>
      <c r="B8" s="7">
        <f t="shared" si="1"/>
        <v>-4.4083893921935475</v>
      </c>
      <c r="C8" s="5">
        <f t="shared" si="4"/>
        <v>150.51222282882966</v>
      </c>
      <c r="D8" s="4">
        <f t="shared" si="5"/>
        <v>0.49223787713180384</v>
      </c>
      <c r="E8" s="4">
        <f t="shared" si="0"/>
        <v>0.1930403255547708</v>
      </c>
      <c r="F8" s="4">
        <f t="shared" si="6"/>
        <v>0.32737141419275062</v>
      </c>
      <c r="G8" s="4">
        <f t="shared" si="7"/>
        <v>0.17239065214295524</v>
      </c>
      <c r="H8" s="5">
        <f t="shared" si="8"/>
        <v>120.3318014632636</v>
      </c>
      <c r="I8" s="5">
        <f t="shared" si="2"/>
        <v>1.2508100186198901</v>
      </c>
      <c r="N8" t="s">
        <v>10</v>
      </c>
      <c r="O8" s="1">
        <v>3.5</v>
      </c>
    </row>
    <row r="9" spans="1:15" x14ac:dyDescent="0.3">
      <c r="A9" s="1">
        <f t="shared" si="3"/>
        <v>1.4</v>
      </c>
      <c r="B9" s="7">
        <f t="shared" si="1"/>
        <v>-7.1329238722136514</v>
      </c>
      <c r="C9" s="5">
        <f t="shared" si="4"/>
        <v>153.23675730884975</v>
      </c>
      <c r="D9" s="4">
        <f t="shared" si="5"/>
        <v>0.45030482195281629</v>
      </c>
      <c r="E9" s="4">
        <f t="shared" si="0"/>
        <v>0.17062616076664971</v>
      </c>
      <c r="F9" s="4">
        <f t="shared" si="6"/>
        <v>0.25561107328443455</v>
      </c>
      <c r="G9" s="4">
        <f t="shared" si="7"/>
        <v>0.16655069862630362</v>
      </c>
      <c r="H9" s="5">
        <f t="shared" si="8"/>
        <v>127.1873322393714</v>
      </c>
      <c r="I9" s="5">
        <f t="shared" si="2"/>
        <v>1.204811474624315</v>
      </c>
      <c r="N9" t="s">
        <v>11</v>
      </c>
      <c r="O9" s="1">
        <f>O3-O1</f>
        <v>1</v>
      </c>
    </row>
    <row r="10" spans="1:15" x14ac:dyDescent="0.3">
      <c r="A10" s="1">
        <f t="shared" si="3"/>
        <v>1.5999999999999999</v>
      </c>
      <c r="B10" s="7">
        <f t="shared" si="1"/>
        <v>-7.1329238722136523</v>
      </c>
      <c r="C10" s="5">
        <f t="shared" si="4"/>
        <v>153.23675730884975</v>
      </c>
      <c r="D10" s="4">
        <f t="shared" si="5"/>
        <v>0.45030482195281629</v>
      </c>
      <c r="E10" s="4">
        <f t="shared" si="0"/>
        <v>0.17062616076664971</v>
      </c>
      <c r="F10" s="4">
        <f>$L$5/$L$4*COS(RADIANS(C10))+($L$2^2-$L$3^2+$L$4^2+$L$5^2)/(2*$L$2*$L$4)</f>
        <v>0.25561107328443455</v>
      </c>
      <c r="G10" s="4">
        <f t="shared" si="7"/>
        <v>0.16655069862630362</v>
      </c>
      <c r="H10" s="5">
        <f t="shared" si="8"/>
        <v>127.1873322393714</v>
      </c>
      <c r="I10" s="5">
        <f t="shared" si="2"/>
        <v>1.204811474624315</v>
      </c>
      <c r="N10" t="s">
        <v>13</v>
      </c>
      <c r="O10" s="5">
        <f>SQRT(O9^2+O8^2)</f>
        <v>3.640054944640259</v>
      </c>
    </row>
    <row r="11" spans="1:15" x14ac:dyDescent="0.3">
      <c r="A11" s="1">
        <f t="shared" si="3"/>
        <v>1.7999999999999998</v>
      </c>
      <c r="B11" s="7">
        <f t="shared" si="1"/>
        <v>-4.4083893921935555</v>
      </c>
      <c r="C11" s="5">
        <f t="shared" ref="C11:C27" si="9">$O$20-B11</f>
        <v>150.51222282882966</v>
      </c>
      <c r="D11" s="4">
        <f t="shared" ref="D11:D27" si="10">SIN(RADIANS(C11))</f>
        <v>0.49223787713180384</v>
      </c>
      <c r="E11" s="4">
        <f t="shared" ref="E11:E27" si="11">$L$5/$L$2+COS(RADIANS(C11))</f>
        <v>0.1930403255547708</v>
      </c>
      <c r="F11" s="4">
        <f t="shared" ref="F11:F27" si="12">$L$5/$L$4*COS(RADIANS(C11))+($L$2^2-$L$3^2+$L$4^2+$L$5^2)/(2*$L$2*$L$4)</f>
        <v>0.32737141419275062</v>
      </c>
      <c r="G11" s="4">
        <f t="shared" ref="G11:G27" si="13">D11^2+E11^2-F11^2</f>
        <v>0.17239065214295524</v>
      </c>
      <c r="H11" s="5">
        <f t="shared" ref="H11:H27" si="14">2*DEGREES(ATAN((D11+SQRT(G11))/(E11+F11)))</f>
        <v>120.3318014632636</v>
      </c>
      <c r="I11" s="5">
        <f t="shared" ref="I11:I27" si="15">C11/H11</f>
        <v>1.2508100186198901</v>
      </c>
      <c r="N11" t="s">
        <v>12</v>
      </c>
      <c r="O11" s="5">
        <f>DEGREES(ATAN(O8/O9))</f>
        <v>74.054604099077153</v>
      </c>
    </row>
    <row r="12" spans="1:15" x14ac:dyDescent="0.3">
      <c r="A12" s="1">
        <f t="shared" si="3"/>
        <v>1.9999999999999998</v>
      </c>
      <c r="B12" s="7">
        <f t="shared" si="1"/>
        <v>-8.4990608301138693E-15</v>
      </c>
      <c r="C12" s="5">
        <f t="shared" si="9"/>
        <v>146.10383343663611</v>
      </c>
      <c r="D12" s="4">
        <f t="shared" si="10"/>
        <v>0.55768957485392967</v>
      </c>
      <c r="E12" s="4">
        <f t="shared" si="11"/>
        <v>0.23345144993885425</v>
      </c>
      <c r="F12" s="4">
        <f t="shared" si="12"/>
        <v>0.45675013919556973</v>
      </c>
      <c r="G12" s="4">
        <f t="shared" si="13"/>
        <v>0.15689655172413786</v>
      </c>
      <c r="H12" s="5">
        <f t="shared" si="14"/>
        <v>108.21798759528215</v>
      </c>
      <c r="I12" s="5">
        <f t="shared" si="15"/>
        <v>1.3500882494973101</v>
      </c>
      <c r="N12" t="s">
        <v>23</v>
      </c>
      <c r="O12" s="5">
        <f>DEGREES(ACOS((-(L3^2)+L4^2+O10^2)/(2*L4*O10)))</f>
        <v>40.93239994844938</v>
      </c>
    </row>
    <row r="13" spans="1:15" x14ac:dyDescent="0.3">
      <c r="A13" s="1">
        <f t="shared" si="3"/>
        <v>2.1999999999999997</v>
      </c>
      <c r="B13" s="7">
        <f t="shared" si="1"/>
        <v>4.4083893921935413</v>
      </c>
      <c r="C13" s="5">
        <f t="shared" si="9"/>
        <v>141.69544404444258</v>
      </c>
      <c r="D13" s="4">
        <f t="shared" si="10"/>
        <v>0.61984143244713541</v>
      </c>
      <c r="E13" s="4">
        <f t="shared" si="11"/>
        <v>0.27877396428225898</v>
      </c>
      <c r="F13" s="4">
        <f t="shared" si="12"/>
        <v>0.60185298424239608</v>
      </c>
      <c r="G13" s="4">
        <f t="shared" si="13"/>
        <v>9.9691309898285008E-2</v>
      </c>
      <c r="H13" s="5">
        <f t="shared" si="14"/>
        <v>93.466189425023146</v>
      </c>
      <c r="I13" s="5">
        <f t="shared" si="15"/>
        <v>1.5160074987127623</v>
      </c>
      <c r="N13" t="s">
        <v>14</v>
      </c>
      <c r="O13" s="5">
        <f>O18-O11+O12</f>
        <v>108.21798759528215</v>
      </c>
    </row>
    <row r="14" spans="1:15" x14ac:dyDescent="0.3">
      <c r="A14" s="1">
        <f t="shared" si="3"/>
        <v>2.4</v>
      </c>
      <c r="B14" s="7">
        <f t="shared" si="1"/>
        <v>7.1329238722136514</v>
      </c>
      <c r="C14" s="5">
        <f t="shared" si="9"/>
        <v>138.97090956442247</v>
      </c>
      <c r="D14" s="4">
        <f t="shared" si="10"/>
        <v>0.65644212849103878</v>
      </c>
      <c r="E14" s="4">
        <f t="shared" si="11"/>
        <v>0.30912466359701773</v>
      </c>
      <c r="F14" s="4">
        <f t="shared" si="12"/>
        <v>0.6990226334450802</v>
      </c>
      <c r="G14" s="4">
        <f t="shared" si="13"/>
        <v>3.7841683633319911E-2</v>
      </c>
      <c r="H14" s="5">
        <f t="shared" si="14"/>
        <v>80.335050721378011</v>
      </c>
      <c r="I14" s="5">
        <f t="shared" si="15"/>
        <v>1.7298913527347888</v>
      </c>
      <c r="N14" t="s">
        <v>27</v>
      </c>
      <c r="O14" s="5">
        <f>O20-O13</f>
        <v>37.885845841353955</v>
      </c>
    </row>
    <row r="15" spans="1:15" x14ac:dyDescent="0.3">
      <c r="A15" s="1">
        <f t="shared" si="3"/>
        <v>2.6</v>
      </c>
      <c r="B15" s="7">
        <f t="shared" si="1"/>
        <v>7.1329238722136523</v>
      </c>
      <c r="C15" s="5">
        <f t="shared" si="9"/>
        <v>138.97090956442247</v>
      </c>
      <c r="D15" s="4">
        <f t="shared" si="10"/>
        <v>0.65644212849103878</v>
      </c>
      <c r="E15" s="4">
        <f t="shared" si="11"/>
        <v>0.30912466359701773</v>
      </c>
      <c r="F15" s="4">
        <f t="shared" si="12"/>
        <v>0.6990226334450802</v>
      </c>
      <c r="G15" s="4">
        <f t="shared" si="13"/>
        <v>3.7841683633319911E-2</v>
      </c>
      <c r="H15" s="5">
        <f t="shared" si="14"/>
        <v>80.335050721378011</v>
      </c>
      <c r="I15" s="5">
        <f t="shared" si="15"/>
        <v>1.7298913527347888</v>
      </c>
    </row>
    <row r="16" spans="1:15" x14ac:dyDescent="0.3">
      <c r="A16" s="1">
        <f t="shared" si="3"/>
        <v>2.8000000000000003</v>
      </c>
      <c r="B16" s="7">
        <f t="shared" si="1"/>
        <v>4.4083893921935502</v>
      </c>
      <c r="C16" s="5">
        <f t="shared" si="9"/>
        <v>141.69544404444255</v>
      </c>
      <c r="D16" s="4">
        <f t="shared" si="10"/>
        <v>0.61984143244713574</v>
      </c>
      <c r="E16" s="4">
        <f t="shared" si="11"/>
        <v>0.27877396428225931</v>
      </c>
      <c r="F16" s="4">
        <f t="shared" si="12"/>
        <v>0.60185298424239742</v>
      </c>
      <c r="G16" s="4">
        <f t="shared" si="13"/>
        <v>9.9691309898284064E-2</v>
      </c>
      <c r="H16" s="5">
        <f t="shared" si="14"/>
        <v>93.466189425022975</v>
      </c>
      <c r="I16" s="5">
        <f t="shared" si="15"/>
        <v>1.5160074987127647</v>
      </c>
      <c r="N16" s="6" t="s">
        <v>25</v>
      </c>
    </row>
    <row r="17" spans="1:15" x14ac:dyDescent="0.3">
      <c r="A17" s="1">
        <f t="shared" si="3"/>
        <v>3.0000000000000004</v>
      </c>
      <c r="B17" s="7">
        <f t="shared" si="1"/>
        <v>-1.0566092271957483E-14</v>
      </c>
      <c r="C17" s="5">
        <f t="shared" si="9"/>
        <v>146.10383343663611</v>
      </c>
      <c r="D17" s="4">
        <f t="shared" si="10"/>
        <v>0.55768957485392967</v>
      </c>
      <c r="E17" s="4">
        <f t="shared" si="11"/>
        <v>0.23345144993885425</v>
      </c>
      <c r="F17" s="4">
        <f t="shared" si="12"/>
        <v>0.45675013919556973</v>
      </c>
      <c r="G17" s="4">
        <f t="shared" si="13"/>
        <v>0.15689655172413786</v>
      </c>
      <c r="H17" s="5">
        <f t="shared" si="14"/>
        <v>108.21798759528215</v>
      </c>
      <c r="I17" s="5">
        <f t="shared" si="15"/>
        <v>1.3500882494973101</v>
      </c>
      <c r="N17" t="s">
        <v>17</v>
      </c>
      <c r="O17" s="5">
        <f>DEGREES(ATAN((O8+O4)/O1))</f>
        <v>38.659808254090095</v>
      </c>
    </row>
    <row r="18" spans="1:15" x14ac:dyDescent="0.3">
      <c r="A18" s="1">
        <f t="shared" si="3"/>
        <v>3.2000000000000006</v>
      </c>
      <c r="B18" s="7">
        <f t="shared" si="1"/>
        <v>-4.4083893921935573</v>
      </c>
      <c r="C18" s="5">
        <f t="shared" si="9"/>
        <v>150.51222282882966</v>
      </c>
      <c r="D18" s="4">
        <f t="shared" si="10"/>
        <v>0.49223787713180384</v>
      </c>
      <c r="E18" s="4">
        <f t="shared" si="11"/>
        <v>0.1930403255547708</v>
      </c>
      <c r="F18" s="4">
        <f t="shared" si="12"/>
        <v>0.32737141419275062</v>
      </c>
      <c r="G18" s="4">
        <f t="shared" si="13"/>
        <v>0.17239065214295524</v>
      </c>
      <c r="H18" s="5">
        <f t="shared" si="14"/>
        <v>120.3318014632636</v>
      </c>
      <c r="I18" s="5">
        <f t="shared" si="15"/>
        <v>1.2508100186198901</v>
      </c>
      <c r="N18" t="s">
        <v>29</v>
      </c>
      <c r="O18" s="5">
        <f>180-O17</f>
        <v>141.34019174590992</v>
      </c>
    </row>
    <row r="19" spans="1:15" x14ac:dyDescent="0.3">
      <c r="A19" s="1">
        <f t="shared" si="3"/>
        <v>3.4000000000000008</v>
      </c>
      <c r="B19" s="7">
        <f t="shared" si="1"/>
        <v>-7.132923872213655</v>
      </c>
      <c r="C19" s="5">
        <f t="shared" si="9"/>
        <v>153.23675730884977</v>
      </c>
      <c r="D19" s="4">
        <f t="shared" si="10"/>
        <v>0.4503048219528159</v>
      </c>
      <c r="E19" s="4">
        <f t="shared" si="11"/>
        <v>0.17062616076664949</v>
      </c>
      <c r="F19" s="4">
        <f t="shared" si="12"/>
        <v>0.25561107328443411</v>
      </c>
      <c r="G19" s="4">
        <f t="shared" si="13"/>
        <v>0.1665506986263034</v>
      </c>
      <c r="H19" s="5">
        <f t="shared" si="14"/>
        <v>127.18733223937143</v>
      </c>
      <c r="I19" s="5">
        <f t="shared" si="15"/>
        <v>1.204811474624315</v>
      </c>
      <c r="N19" t="s">
        <v>16</v>
      </c>
      <c r="O19" s="5">
        <f>DEGREES(ATAN(O4/O3))</f>
        <v>4.7636416907261774</v>
      </c>
    </row>
    <row r="20" spans="1:15" x14ac:dyDescent="0.3">
      <c r="A20" s="1">
        <f t="shared" si="3"/>
        <v>3.600000000000001</v>
      </c>
      <c r="B20" s="7">
        <f t="shared" si="1"/>
        <v>-7.1329238722136452</v>
      </c>
      <c r="C20" s="5">
        <f t="shared" si="9"/>
        <v>153.23675730884975</v>
      </c>
      <c r="D20" s="4">
        <f t="shared" si="10"/>
        <v>0.45030482195281629</v>
      </c>
      <c r="E20" s="4">
        <f t="shared" si="11"/>
        <v>0.17062616076664971</v>
      </c>
      <c r="F20" s="4">
        <f t="shared" si="12"/>
        <v>0.25561107328443455</v>
      </c>
      <c r="G20" s="4">
        <f t="shared" si="13"/>
        <v>0.16655069862630362</v>
      </c>
      <c r="H20" s="5">
        <f t="shared" si="14"/>
        <v>127.1873322393714</v>
      </c>
      <c r="I20" s="5">
        <f t="shared" si="15"/>
        <v>1.204811474624315</v>
      </c>
      <c r="N20" t="s">
        <v>28</v>
      </c>
      <c r="O20" s="5">
        <f>180-O17+O19</f>
        <v>146.10383343663611</v>
      </c>
    </row>
    <row r="21" spans="1:15" x14ac:dyDescent="0.3">
      <c r="A21" s="1">
        <f t="shared" si="3"/>
        <v>3.8000000000000012</v>
      </c>
      <c r="B21" s="7">
        <f t="shared" si="1"/>
        <v>-4.4083893921935298</v>
      </c>
      <c r="C21" s="5">
        <f t="shared" si="9"/>
        <v>150.51222282882964</v>
      </c>
      <c r="D21" s="4">
        <f t="shared" si="10"/>
        <v>0.49223787713180422</v>
      </c>
      <c r="E21" s="4">
        <f t="shared" si="11"/>
        <v>0.19304032555477102</v>
      </c>
      <c r="F21" s="4">
        <f t="shared" si="12"/>
        <v>0.32737141419275151</v>
      </c>
      <c r="G21" s="4">
        <f t="shared" si="13"/>
        <v>0.1723906521429551</v>
      </c>
      <c r="H21" s="5">
        <f t="shared" si="14"/>
        <v>120.3318014632635</v>
      </c>
      <c r="I21" s="5">
        <f t="shared" si="15"/>
        <v>1.2508100186198909</v>
      </c>
    </row>
    <row r="22" spans="1:15" x14ac:dyDescent="0.3">
      <c r="A22" s="1">
        <f t="shared" si="3"/>
        <v>4.0000000000000009</v>
      </c>
      <c r="B22" s="7">
        <f t="shared" si="1"/>
        <v>2.2969907226277897E-14</v>
      </c>
      <c r="C22" s="5">
        <f t="shared" si="9"/>
        <v>146.10383343663608</v>
      </c>
      <c r="D22" s="4">
        <f t="shared" si="10"/>
        <v>0.55768957485393</v>
      </c>
      <c r="E22" s="4">
        <f t="shared" si="11"/>
        <v>0.23345144993885447</v>
      </c>
      <c r="F22" s="4">
        <f t="shared" si="12"/>
        <v>0.45675013919557061</v>
      </c>
      <c r="G22" s="4">
        <f t="shared" si="13"/>
        <v>0.15689655172413755</v>
      </c>
      <c r="H22" s="5">
        <f t="shared" si="14"/>
        <v>108.21798759528207</v>
      </c>
      <c r="I22" s="5">
        <f t="shared" si="15"/>
        <v>1.350088249497311</v>
      </c>
    </row>
    <row r="23" spans="1:15" x14ac:dyDescent="0.3">
      <c r="A23" s="1">
        <f t="shared" si="3"/>
        <v>4.2000000000000011</v>
      </c>
      <c r="B23" s="7">
        <f t="shared" si="1"/>
        <v>4.4083893921935671</v>
      </c>
      <c r="C23" s="5">
        <f t="shared" si="9"/>
        <v>141.69544404444255</v>
      </c>
      <c r="D23" s="4">
        <f t="shared" si="10"/>
        <v>0.61984143244713574</v>
      </c>
      <c r="E23" s="4">
        <f t="shared" si="11"/>
        <v>0.27877396428225931</v>
      </c>
      <c r="F23" s="4">
        <f t="shared" si="12"/>
        <v>0.60185298424239742</v>
      </c>
      <c r="G23" s="4">
        <f t="shared" si="13"/>
        <v>9.9691309898284064E-2</v>
      </c>
      <c r="H23" s="5">
        <f t="shared" si="14"/>
        <v>93.466189425022975</v>
      </c>
      <c r="I23" s="5">
        <f t="shared" si="15"/>
        <v>1.5160074987127647</v>
      </c>
      <c r="N23" s="12" t="s">
        <v>32</v>
      </c>
      <c r="O23" s="13"/>
    </row>
    <row r="24" spans="1:15" x14ac:dyDescent="0.3">
      <c r="A24" s="1">
        <f t="shared" si="3"/>
        <v>4.4000000000000012</v>
      </c>
      <c r="B24" s="7">
        <f t="shared" si="1"/>
        <v>7.1329238722136594</v>
      </c>
      <c r="C24" s="5">
        <f t="shared" si="9"/>
        <v>138.97090956442244</v>
      </c>
      <c r="D24" s="4">
        <f t="shared" si="10"/>
        <v>0.65644212849103911</v>
      </c>
      <c r="E24" s="4">
        <f t="shared" si="11"/>
        <v>0.30912466359701807</v>
      </c>
      <c r="F24" s="4">
        <f t="shared" si="12"/>
        <v>0.69902263344508153</v>
      </c>
      <c r="G24" s="4">
        <f t="shared" si="13"/>
        <v>3.784168363331869E-2</v>
      </c>
      <c r="H24" s="5">
        <f t="shared" si="14"/>
        <v>80.335050721377726</v>
      </c>
      <c r="I24" s="5">
        <f t="shared" si="15"/>
        <v>1.7298913527347946</v>
      </c>
      <c r="N24" t="s">
        <v>33</v>
      </c>
      <c r="O24">
        <v>7.5</v>
      </c>
    </row>
    <row r="25" spans="1:15" x14ac:dyDescent="0.3">
      <c r="A25" s="1">
        <f t="shared" si="3"/>
        <v>4.6000000000000014</v>
      </c>
      <c r="B25" s="7">
        <f t="shared" si="1"/>
        <v>7.1329238722136408</v>
      </c>
      <c r="C25" s="5">
        <f t="shared" si="9"/>
        <v>138.97090956442247</v>
      </c>
      <c r="D25" s="4">
        <f t="shared" si="10"/>
        <v>0.65644212849103878</v>
      </c>
      <c r="E25" s="4">
        <f t="shared" si="11"/>
        <v>0.30912466359701773</v>
      </c>
      <c r="F25" s="4">
        <f t="shared" si="12"/>
        <v>0.6990226334450802</v>
      </c>
      <c r="G25" s="4">
        <f t="shared" si="13"/>
        <v>3.7841683633319911E-2</v>
      </c>
      <c r="H25" s="5">
        <f t="shared" si="14"/>
        <v>80.335050721378011</v>
      </c>
      <c r="I25" s="5">
        <f t="shared" si="15"/>
        <v>1.7298913527347888</v>
      </c>
      <c r="N25" t="s">
        <v>34</v>
      </c>
      <c r="O25">
        <v>0.5</v>
      </c>
    </row>
    <row r="26" spans="1:15" x14ac:dyDescent="0.3">
      <c r="A26" s="1">
        <f t="shared" si="3"/>
        <v>4.8000000000000016</v>
      </c>
      <c r="B26" s="7">
        <f t="shared" si="1"/>
        <v>4.4083893921935191</v>
      </c>
      <c r="C26" s="5">
        <f t="shared" si="9"/>
        <v>141.69544404444258</v>
      </c>
      <c r="D26" s="4">
        <f t="shared" si="10"/>
        <v>0.61984143244713541</v>
      </c>
      <c r="E26" s="4">
        <f t="shared" si="11"/>
        <v>0.27877396428225898</v>
      </c>
      <c r="F26" s="4">
        <f t="shared" si="12"/>
        <v>0.60185298424239608</v>
      </c>
      <c r="G26" s="4">
        <f t="shared" si="13"/>
        <v>9.9691309898285008E-2</v>
      </c>
      <c r="H26" s="5">
        <f t="shared" si="14"/>
        <v>93.466189425023146</v>
      </c>
      <c r="I26" s="5">
        <f t="shared" si="15"/>
        <v>1.5160074987127623</v>
      </c>
    </row>
    <row r="27" spans="1:15" x14ac:dyDescent="0.3">
      <c r="A27" s="1">
        <f t="shared" si="3"/>
        <v>5.0000000000000018</v>
      </c>
      <c r="B27" s="7">
        <f t="shared" si="1"/>
        <v>-3.537372218059831E-14</v>
      </c>
      <c r="C27" s="5">
        <f t="shared" si="9"/>
        <v>146.10383343663614</v>
      </c>
      <c r="D27" s="4">
        <f t="shared" si="10"/>
        <v>0.55768957485392889</v>
      </c>
      <c r="E27" s="4">
        <f t="shared" si="11"/>
        <v>0.23345144993885369</v>
      </c>
      <c r="F27" s="4">
        <f t="shared" si="12"/>
        <v>0.45675013919556795</v>
      </c>
      <c r="G27" s="4">
        <f t="shared" si="13"/>
        <v>0.15689655172413838</v>
      </c>
      <c r="H27" s="5">
        <f t="shared" si="14"/>
        <v>108.21798759528232</v>
      </c>
      <c r="I27" s="5">
        <f t="shared" si="15"/>
        <v>1.3500882494973083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Model</vt:lpstr>
      <vt:lpstr>Test Sine Wave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Stager</dc:creator>
  <cp:lastModifiedBy>Hamstreet, Tiffany</cp:lastModifiedBy>
  <dcterms:created xsi:type="dcterms:W3CDTF">2017-05-07T13:31:27Z</dcterms:created>
  <dcterms:modified xsi:type="dcterms:W3CDTF">2017-05-10T14:33:52Z</dcterms:modified>
</cp:coreProperties>
</file>