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Capstone 492\Encoder Work\"/>
    </mc:Choice>
  </mc:AlternateContent>
  <bookViews>
    <workbookView xWindow="0" yWindow="0" windowWidth="12444" windowHeight="7176"/>
  </bookViews>
  <sheets>
    <sheet name="Velocity Sampling" sheetId="1" r:id="rId1"/>
    <sheet name="Position 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AB30" i="2"/>
  <c r="AF5" i="2" l="1"/>
  <c r="AF6" i="2"/>
  <c r="AF7" i="2"/>
  <c r="AF8" i="2"/>
  <c r="AF9" i="2"/>
  <c r="AF10" i="2"/>
  <c r="AF11" i="2"/>
  <c r="AF12" i="2"/>
  <c r="AF13" i="2"/>
  <c r="AF14" i="2"/>
  <c r="AF15" i="2"/>
  <c r="AF4" i="2"/>
  <c r="S4" i="1"/>
  <c r="I4" i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28" i="2"/>
  <c r="AF28" i="2" s="1"/>
  <c r="AE5" i="2"/>
  <c r="AE6" i="2"/>
  <c r="AE7" i="2"/>
  <c r="AE8" i="2"/>
  <c r="AE9" i="2"/>
  <c r="AE10" i="2"/>
  <c r="AE11" i="2"/>
  <c r="AE12" i="2"/>
  <c r="AE13" i="2"/>
  <c r="AE14" i="2"/>
  <c r="AE15" i="2"/>
  <c r="AE4" i="2"/>
  <c r="Z38" i="2"/>
  <c r="W38" i="2"/>
  <c r="X38" i="2" s="1"/>
  <c r="Y38" i="2" s="1"/>
  <c r="AB38" i="2" s="1"/>
  <c r="AC38" i="2" s="1"/>
  <c r="AD38" i="2" s="1"/>
  <c r="Z37" i="2"/>
  <c r="X37" i="2"/>
  <c r="Y37" i="2" s="1"/>
  <c r="AB37" i="2" s="1"/>
  <c r="AC37" i="2" s="1"/>
  <c r="AD37" i="2" s="1"/>
  <c r="W37" i="2"/>
  <c r="Z36" i="2"/>
  <c r="W36" i="2"/>
  <c r="X36" i="2" s="1"/>
  <c r="Y36" i="2" s="1"/>
  <c r="AB36" i="2" s="1"/>
  <c r="AC36" i="2" s="1"/>
  <c r="AD36" i="2" s="1"/>
  <c r="Z35" i="2"/>
  <c r="W35" i="2"/>
  <c r="X35" i="2" s="1"/>
  <c r="Y35" i="2" s="1"/>
  <c r="AB35" i="2" s="1"/>
  <c r="AC35" i="2" s="1"/>
  <c r="AD35" i="2" s="1"/>
  <c r="Z34" i="2"/>
  <c r="W34" i="2"/>
  <c r="X34" i="2" s="1"/>
  <c r="Y34" i="2" s="1"/>
  <c r="AB34" i="2" s="1"/>
  <c r="AC34" i="2" s="1"/>
  <c r="AD34" i="2" s="1"/>
  <c r="Z33" i="2"/>
  <c r="X33" i="2"/>
  <c r="Y33" i="2" s="1"/>
  <c r="AB33" i="2" s="1"/>
  <c r="AC33" i="2" s="1"/>
  <c r="AD33" i="2" s="1"/>
  <c r="W33" i="2"/>
  <c r="Z32" i="2"/>
  <c r="W32" i="2"/>
  <c r="X32" i="2" s="1"/>
  <c r="Y32" i="2" s="1"/>
  <c r="AB32" i="2" s="1"/>
  <c r="AC32" i="2" s="1"/>
  <c r="AD32" i="2" s="1"/>
  <c r="Z31" i="2"/>
  <c r="W31" i="2"/>
  <c r="X31" i="2" s="1"/>
  <c r="Y31" i="2" s="1"/>
  <c r="AB31" i="2" s="1"/>
  <c r="AC31" i="2" s="1"/>
  <c r="AD31" i="2" s="1"/>
  <c r="Z30" i="2"/>
  <c r="W30" i="2"/>
  <c r="X30" i="2" s="1"/>
  <c r="Y30" i="2" s="1"/>
  <c r="AC30" i="2" s="1"/>
  <c r="AD30" i="2" s="1"/>
  <c r="Z29" i="2"/>
  <c r="X29" i="2"/>
  <c r="Y29" i="2" s="1"/>
  <c r="AB29" i="2" s="1"/>
  <c r="AC29" i="2" s="1"/>
  <c r="AD29" i="2" s="1"/>
  <c r="W29" i="2"/>
  <c r="Z28" i="2"/>
  <c r="W28" i="2"/>
  <c r="X28" i="2" s="1"/>
  <c r="Y28" i="2" s="1"/>
  <c r="AB28" i="2" s="1"/>
  <c r="AC28" i="2" s="1"/>
  <c r="AD28" i="2" s="1"/>
  <c r="AD26" i="2"/>
  <c r="AB26" i="2"/>
  <c r="S4" i="2"/>
  <c r="R4" i="2"/>
  <c r="Q4" i="2"/>
  <c r="Z14" i="2"/>
  <c r="Z15" i="2"/>
  <c r="W15" i="2"/>
  <c r="X15" i="2" s="1"/>
  <c r="Y15" i="2" s="1"/>
  <c r="W14" i="2"/>
  <c r="X14" i="2" s="1"/>
  <c r="Y14" i="2" s="1"/>
  <c r="Z13" i="2"/>
  <c r="W13" i="2"/>
  <c r="X13" i="2" s="1"/>
  <c r="Y13" i="2" s="1"/>
  <c r="Z12" i="2"/>
  <c r="X12" i="2"/>
  <c r="Y12" i="2" s="1"/>
  <c r="W12" i="2"/>
  <c r="Z11" i="2"/>
  <c r="W11" i="2"/>
  <c r="X11" i="2" s="1"/>
  <c r="Y11" i="2" s="1"/>
  <c r="Z10" i="2"/>
  <c r="W10" i="2"/>
  <c r="X10" i="2" s="1"/>
  <c r="Y10" i="2" s="1"/>
  <c r="Z9" i="2"/>
  <c r="W9" i="2"/>
  <c r="X9" i="2" s="1"/>
  <c r="Y9" i="2" s="1"/>
  <c r="Z8" i="2"/>
  <c r="X8" i="2"/>
  <c r="Y8" i="2" s="1"/>
  <c r="W8" i="2"/>
  <c r="Z7" i="2"/>
  <c r="W7" i="2"/>
  <c r="X7" i="2" s="1"/>
  <c r="Y7" i="2" s="1"/>
  <c r="Z6" i="2"/>
  <c r="W6" i="2"/>
  <c r="X6" i="2" s="1"/>
  <c r="Y6" i="2" s="1"/>
  <c r="Z5" i="2"/>
  <c r="W5" i="2"/>
  <c r="X5" i="2" s="1"/>
  <c r="Y5" i="2" s="1"/>
  <c r="Z4" i="2"/>
  <c r="X4" i="2"/>
  <c r="Y4" i="2" s="1"/>
  <c r="W4" i="2"/>
  <c r="AD2" i="2"/>
  <c r="AA5" i="2" s="1"/>
  <c r="AB2" i="2"/>
  <c r="G4" i="1"/>
  <c r="O15" i="2"/>
  <c r="O14" i="2"/>
  <c r="O13" i="2"/>
  <c r="O12" i="2"/>
  <c r="O11" i="2"/>
  <c r="O10" i="2"/>
  <c r="O9" i="2"/>
  <c r="O8" i="2"/>
  <c r="O7" i="2"/>
  <c r="O6" i="2"/>
  <c r="O5" i="2"/>
  <c r="O4" i="2"/>
  <c r="Q5" i="2"/>
  <c r="R5" i="2"/>
  <c r="S5" i="2"/>
  <c r="Q6" i="2"/>
  <c r="R6" i="2" s="1"/>
  <c r="S6" i="2" s="1"/>
  <c r="Q7" i="2"/>
  <c r="R7" i="2"/>
  <c r="S7" i="2" s="1"/>
  <c r="Q8" i="2"/>
  <c r="R8" i="2"/>
  <c r="S8" i="2"/>
  <c r="Q9" i="2"/>
  <c r="R9" i="2"/>
  <c r="S9" i="2"/>
  <c r="Q10" i="2"/>
  <c r="R10" i="2" s="1"/>
  <c r="S10" i="2" s="1"/>
  <c r="Q11" i="2"/>
  <c r="R11" i="2"/>
  <c r="S11" i="2" s="1"/>
  <c r="Q12" i="2"/>
  <c r="R12" i="2"/>
  <c r="S12" i="2"/>
  <c r="Q13" i="2"/>
  <c r="R13" i="2"/>
  <c r="S13" i="2"/>
  <c r="Q14" i="2"/>
  <c r="R14" i="2" s="1"/>
  <c r="S14" i="2" s="1"/>
  <c r="Q15" i="2"/>
  <c r="R15" i="2"/>
  <c r="S15" i="2" s="1"/>
  <c r="S2" i="2"/>
  <c r="Q2" i="2"/>
  <c r="L15" i="2"/>
  <c r="M15" i="2" s="1"/>
  <c r="N15" i="2" s="1"/>
  <c r="L14" i="2"/>
  <c r="M14" i="2" s="1"/>
  <c r="N14" i="2" s="1"/>
  <c r="M13" i="2"/>
  <c r="N13" i="2" s="1"/>
  <c r="L13" i="2"/>
  <c r="L12" i="2"/>
  <c r="M12" i="2" s="1"/>
  <c r="N12" i="2" s="1"/>
  <c r="L11" i="2"/>
  <c r="M11" i="2" s="1"/>
  <c r="N11" i="2" s="1"/>
  <c r="L10" i="2"/>
  <c r="M10" i="2" s="1"/>
  <c r="N10" i="2" s="1"/>
  <c r="M9" i="2"/>
  <c r="N9" i="2" s="1"/>
  <c r="L9" i="2"/>
  <c r="L8" i="2"/>
  <c r="M8" i="2" s="1"/>
  <c r="N8" i="2" s="1"/>
  <c r="L7" i="2"/>
  <c r="M7" i="2" s="1"/>
  <c r="N7" i="2" s="1"/>
  <c r="L6" i="2"/>
  <c r="M6" i="2" s="1"/>
  <c r="N6" i="2" s="1"/>
  <c r="M5" i="2"/>
  <c r="N5" i="2" s="1"/>
  <c r="L5" i="2"/>
  <c r="L4" i="2"/>
  <c r="M4" i="2" s="1"/>
  <c r="N4" i="2" s="1"/>
  <c r="H5" i="2"/>
  <c r="H9" i="2"/>
  <c r="H13" i="2"/>
  <c r="H15" i="2"/>
  <c r="H16" i="2"/>
  <c r="H17" i="2"/>
  <c r="H18" i="2"/>
  <c r="H19" i="2"/>
  <c r="H20" i="2"/>
  <c r="H21" i="2"/>
  <c r="H22" i="2"/>
  <c r="H23" i="2"/>
  <c r="B5" i="2"/>
  <c r="C5" i="2" s="1"/>
  <c r="D5" i="2" s="1"/>
  <c r="G15" i="2"/>
  <c r="G16" i="2"/>
  <c r="G17" i="2"/>
  <c r="G18" i="2"/>
  <c r="G19" i="2"/>
  <c r="G20" i="2"/>
  <c r="G21" i="2"/>
  <c r="G22" i="2"/>
  <c r="G23" i="2"/>
  <c r="F15" i="2"/>
  <c r="F16" i="2"/>
  <c r="F17" i="2"/>
  <c r="F18" i="2"/>
  <c r="F19" i="2"/>
  <c r="F20" i="2"/>
  <c r="F21" i="2"/>
  <c r="F22" i="2"/>
  <c r="F23" i="2"/>
  <c r="F4" i="2"/>
  <c r="G4" i="2" s="1"/>
  <c r="H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/>
  <c r="D21" i="2" s="1"/>
  <c r="B22" i="2"/>
  <c r="C22" i="2" s="1"/>
  <c r="D22" i="2" s="1"/>
  <c r="B23" i="2"/>
  <c r="C23" i="2" s="1"/>
  <c r="D23" i="2" s="1"/>
  <c r="H2" i="2"/>
  <c r="F2" i="2"/>
  <c r="B14" i="2"/>
  <c r="C14" i="2" s="1"/>
  <c r="D14" i="2" s="1"/>
  <c r="F14" i="2" s="1"/>
  <c r="G14" i="2" s="1"/>
  <c r="H14" i="2" s="1"/>
  <c r="B13" i="2"/>
  <c r="C13" i="2" s="1"/>
  <c r="D13" i="2" s="1"/>
  <c r="F13" i="2" s="1"/>
  <c r="G13" i="2" s="1"/>
  <c r="B12" i="2"/>
  <c r="C12" i="2" s="1"/>
  <c r="D12" i="2" s="1"/>
  <c r="F12" i="2" s="1"/>
  <c r="G12" i="2" s="1"/>
  <c r="H12" i="2" s="1"/>
  <c r="B11" i="2"/>
  <c r="C11" i="2" s="1"/>
  <c r="D11" i="2" s="1"/>
  <c r="F11" i="2" s="1"/>
  <c r="G11" i="2" s="1"/>
  <c r="H11" i="2" s="1"/>
  <c r="B10" i="2"/>
  <c r="C10" i="2" s="1"/>
  <c r="D10" i="2" s="1"/>
  <c r="F10" i="2" s="1"/>
  <c r="G10" i="2" s="1"/>
  <c r="H10" i="2" s="1"/>
  <c r="B9" i="2"/>
  <c r="C9" i="2" s="1"/>
  <c r="D9" i="2" s="1"/>
  <c r="F9" i="2" s="1"/>
  <c r="G9" i="2" s="1"/>
  <c r="B8" i="2"/>
  <c r="C8" i="2" s="1"/>
  <c r="D8" i="2" s="1"/>
  <c r="F8" i="2" s="1"/>
  <c r="G8" i="2" s="1"/>
  <c r="H8" i="2" s="1"/>
  <c r="B7" i="2"/>
  <c r="C7" i="2" s="1"/>
  <c r="D7" i="2" s="1"/>
  <c r="F7" i="2" s="1"/>
  <c r="G7" i="2" s="1"/>
  <c r="H7" i="2" s="1"/>
  <c r="B6" i="2"/>
  <c r="C6" i="2" s="1"/>
  <c r="D6" i="2" s="1"/>
  <c r="F6" i="2" s="1"/>
  <c r="G6" i="2" s="1"/>
  <c r="H6" i="2" s="1"/>
  <c r="B4" i="2"/>
  <c r="C4" i="2" s="1"/>
  <c r="D4" i="2" s="1"/>
  <c r="AA12" i="2" l="1"/>
  <c r="AB12" i="2" s="1"/>
  <c r="AC12" i="2" s="1"/>
  <c r="AA8" i="2"/>
  <c r="AB5" i="2"/>
  <c r="AC5" i="2" s="1"/>
  <c r="AA15" i="2"/>
  <c r="AB15" i="2" s="1"/>
  <c r="AC15" i="2" s="1"/>
  <c r="AA11" i="2"/>
  <c r="AB11" i="2" s="1"/>
  <c r="AC11" i="2" s="1"/>
  <c r="AA7" i="2"/>
  <c r="AB7" i="2" s="1"/>
  <c r="AC7" i="2" s="1"/>
  <c r="AA14" i="2"/>
  <c r="AB14" i="2" s="1"/>
  <c r="AC14" i="2" s="1"/>
  <c r="AA10" i="2"/>
  <c r="AB10" i="2" s="1"/>
  <c r="AC10" i="2" s="1"/>
  <c r="AA6" i="2"/>
  <c r="AB6" i="2"/>
  <c r="AC6" i="2" s="1"/>
  <c r="AA13" i="2"/>
  <c r="AB13" i="2" s="1"/>
  <c r="AC13" i="2" s="1"/>
  <c r="AA9" i="2"/>
  <c r="AB9" i="2" s="1"/>
  <c r="AC9" i="2" s="1"/>
  <c r="AB8" i="2"/>
  <c r="AC8" i="2" s="1"/>
  <c r="AB4" i="2"/>
  <c r="AC4" i="2" s="1"/>
  <c r="F5" i="2"/>
  <c r="G5" i="2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2" i="1" l="1"/>
  <c r="F4" i="1"/>
  <c r="E4" i="1"/>
  <c r="K13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R4" i="1"/>
  <c r="N4" i="1"/>
  <c r="J4" i="1"/>
  <c r="Q4" i="1"/>
  <c r="O4" i="1"/>
  <c r="R2" i="1"/>
  <c r="P2" i="1"/>
  <c r="P4" i="1"/>
  <c r="M4" i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4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N2" i="1"/>
  <c r="J2" i="1"/>
  <c r="J7" i="1" s="1"/>
  <c r="L2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6" i="1" l="1"/>
  <c r="B16" i="1"/>
  <c r="C16" i="1" s="1"/>
  <c r="D16" i="1" s="1"/>
  <c r="E16" i="1"/>
  <c r="F16" i="1" s="1"/>
  <c r="H16" i="1"/>
  <c r="I16" i="1" s="1"/>
  <c r="S16" i="1" s="1"/>
  <c r="B17" i="1"/>
  <c r="C17" i="1"/>
  <c r="D17" i="1"/>
  <c r="E17" i="1"/>
  <c r="F17" i="1" s="1"/>
  <c r="H17" i="1"/>
  <c r="I17" i="1" s="1"/>
  <c r="S17" i="1" s="1"/>
  <c r="B18" i="1"/>
  <c r="C18" i="1"/>
  <c r="D18" i="1" s="1"/>
  <c r="E18" i="1"/>
  <c r="F18" i="1"/>
  <c r="H18" i="1"/>
  <c r="I18" i="1" s="1"/>
  <c r="S18" i="1" s="1"/>
  <c r="B19" i="1"/>
  <c r="C19" i="1" s="1"/>
  <c r="D19" i="1" s="1"/>
  <c r="E19" i="1"/>
  <c r="F19" i="1"/>
  <c r="H19" i="1"/>
  <c r="I19" i="1" s="1"/>
  <c r="S19" i="1" s="1"/>
  <c r="B20" i="1"/>
  <c r="C20" i="1" s="1"/>
  <c r="D20" i="1" s="1"/>
  <c r="E20" i="1"/>
  <c r="F20" i="1" s="1"/>
  <c r="H20" i="1"/>
  <c r="I20" i="1" s="1"/>
  <c r="S20" i="1" s="1"/>
  <c r="B21" i="1"/>
  <c r="C21" i="1"/>
  <c r="D21" i="1"/>
  <c r="E21" i="1"/>
  <c r="F21" i="1"/>
  <c r="H21" i="1"/>
  <c r="I21" i="1" s="1"/>
  <c r="S21" i="1" s="1"/>
  <c r="B22" i="1"/>
  <c r="C22" i="1"/>
  <c r="D22" i="1" s="1"/>
  <c r="E22" i="1"/>
  <c r="F22" i="1"/>
  <c r="H22" i="1"/>
  <c r="I22" i="1" s="1"/>
  <c r="S22" i="1" s="1"/>
  <c r="B23" i="1"/>
  <c r="C23" i="1" s="1"/>
  <c r="D23" i="1" s="1"/>
  <c r="E23" i="1"/>
  <c r="F23" i="1"/>
  <c r="H23" i="1"/>
  <c r="I23" i="1" s="1"/>
  <c r="S23" i="1" s="1"/>
  <c r="B24" i="1"/>
  <c r="C24" i="1"/>
  <c r="D24" i="1"/>
  <c r="E24" i="1"/>
  <c r="F24" i="1" s="1"/>
  <c r="H24" i="1"/>
  <c r="I24" i="1" s="1"/>
  <c r="S24" i="1" s="1"/>
  <c r="B25" i="1"/>
  <c r="C25" i="1"/>
  <c r="D25" i="1"/>
  <c r="E25" i="1"/>
  <c r="F25" i="1"/>
  <c r="H25" i="1"/>
  <c r="I25" i="1" s="1"/>
  <c r="S25" i="1" s="1"/>
  <c r="B26" i="1"/>
  <c r="C26" i="1"/>
  <c r="D26" i="1" s="1"/>
  <c r="E26" i="1"/>
  <c r="F26" i="1"/>
  <c r="H26" i="1"/>
  <c r="I26" i="1" s="1"/>
  <c r="S26" i="1" s="1"/>
  <c r="B27" i="1"/>
  <c r="C27" i="1" s="1"/>
  <c r="D27" i="1" s="1"/>
  <c r="E27" i="1"/>
  <c r="F27" i="1"/>
  <c r="H27" i="1"/>
  <c r="I27" i="1" s="1"/>
  <c r="S27" i="1" s="1"/>
  <c r="B28" i="1"/>
  <c r="C28" i="1"/>
  <c r="D28" i="1"/>
  <c r="E28" i="1"/>
  <c r="F28" i="1" s="1"/>
  <c r="H28" i="1"/>
  <c r="I28" i="1" s="1"/>
  <c r="S28" i="1" s="1"/>
  <c r="B29" i="1"/>
  <c r="C29" i="1"/>
  <c r="D29" i="1"/>
  <c r="E29" i="1"/>
  <c r="F29" i="1"/>
  <c r="H29" i="1"/>
  <c r="I29" i="1" s="1"/>
  <c r="S29" i="1" s="1"/>
  <c r="B30" i="1"/>
  <c r="C30" i="1"/>
  <c r="D30" i="1" s="1"/>
  <c r="E30" i="1"/>
  <c r="F30" i="1"/>
  <c r="H30" i="1"/>
  <c r="I30" i="1" s="1"/>
  <c r="S30" i="1" s="1"/>
  <c r="B31" i="1"/>
  <c r="C31" i="1" s="1"/>
  <c r="D31" i="1" s="1"/>
  <c r="E31" i="1"/>
  <c r="F31" i="1"/>
  <c r="H31" i="1"/>
  <c r="I31" i="1" s="1"/>
  <c r="S31" i="1" s="1"/>
  <c r="B32" i="1"/>
  <c r="C32" i="1"/>
  <c r="D32" i="1"/>
  <c r="E32" i="1"/>
  <c r="F32" i="1" s="1"/>
  <c r="H32" i="1"/>
  <c r="I32" i="1" s="1"/>
  <c r="S32" i="1" s="1"/>
  <c r="B33" i="1"/>
  <c r="C33" i="1"/>
  <c r="D33" i="1"/>
  <c r="E33" i="1"/>
  <c r="F33" i="1"/>
  <c r="H33" i="1"/>
  <c r="I33" i="1" s="1"/>
  <c r="S33" i="1" s="1"/>
  <c r="B34" i="1"/>
  <c r="C34" i="1"/>
  <c r="D34" i="1" s="1"/>
  <c r="E34" i="1"/>
  <c r="F34" i="1"/>
  <c r="H34" i="1"/>
  <c r="I34" i="1" s="1"/>
  <c r="S34" i="1" s="1"/>
  <c r="B35" i="1"/>
  <c r="C35" i="1" s="1"/>
  <c r="D35" i="1" s="1"/>
  <c r="E35" i="1"/>
  <c r="F35" i="1"/>
  <c r="H35" i="1"/>
  <c r="I35" i="1" s="1"/>
  <c r="S35" i="1" s="1"/>
  <c r="B36" i="1"/>
  <c r="C36" i="1"/>
  <c r="D36" i="1"/>
  <c r="E36" i="1"/>
  <c r="F36" i="1" s="1"/>
  <c r="H36" i="1"/>
  <c r="I36" i="1" s="1"/>
  <c r="S36" i="1" s="1"/>
  <c r="B37" i="1"/>
  <c r="C37" i="1"/>
  <c r="D37" i="1"/>
  <c r="E37" i="1"/>
  <c r="F37" i="1"/>
  <c r="H37" i="1"/>
  <c r="I37" i="1" s="1"/>
  <c r="S37" i="1" s="1"/>
  <c r="B38" i="1"/>
  <c r="C38" i="1"/>
  <c r="D38" i="1" s="1"/>
  <c r="E38" i="1"/>
  <c r="F38" i="1"/>
  <c r="H38" i="1"/>
  <c r="I38" i="1" s="1"/>
  <c r="S38" i="1" s="1"/>
  <c r="B39" i="1"/>
  <c r="C39" i="1" s="1"/>
  <c r="D39" i="1" s="1"/>
  <c r="E39" i="1"/>
  <c r="F39" i="1"/>
  <c r="H39" i="1"/>
  <c r="I39" i="1" s="1"/>
  <c r="S39" i="1" s="1"/>
  <c r="H6" i="1"/>
  <c r="I6" i="1" s="1"/>
  <c r="S6" i="1" s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B5" i="1"/>
  <c r="B6" i="1"/>
  <c r="B7" i="1"/>
  <c r="B8" i="1"/>
  <c r="B9" i="1"/>
  <c r="B10" i="1"/>
  <c r="B11" i="1"/>
  <c r="B12" i="1"/>
  <c r="B13" i="1"/>
  <c r="B14" i="1"/>
  <c r="B15" i="1"/>
  <c r="B4" i="1"/>
  <c r="H9" i="1"/>
  <c r="I9" i="1" s="1"/>
  <c r="S9" i="1" s="1"/>
  <c r="H15" i="1"/>
  <c r="I15" i="1" s="1"/>
  <c r="S15" i="1" s="1"/>
  <c r="H14" i="1"/>
  <c r="I14" i="1" s="1"/>
  <c r="S1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H12" i="1" l="1"/>
  <c r="I12" i="1" s="1"/>
  <c r="S12" i="1" s="1"/>
  <c r="H10" i="1"/>
  <c r="I10" i="1" s="1"/>
  <c r="S10" i="1" s="1"/>
  <c r="H13" i="1"/>
  <c r="I13" i="1" s="1"/>
  <c r="S13" i="1" s="1"/>
  <c r="H5" i="1"/>
  <c r="I5" i="1" s="1"/>
  <c r="S5" i="1" s="1"/>
  <c r="H7" i="1"/>
  <c r="I7" i="1" s="1"/>
  <c r="S7" i="1" s="1"/>
  <c r="H4" i="1"/>
  <c r="H8" i="1"/>
  <c r="I8" i="1" s="1"/>
  <c r="S8" i="1" s="1"/>
  <c r="H11" i="1"/>
  <c r="I11" i="1" s="1"/>
  <c r="S11" i="1" s="1"/>
</calcChain>
</file>

<file path=xl/sharedStrings.xml><?xml version="1.0" encoding="utf-8"?>
<sst xmlns="http://schemas.openxmlformats.org/spreadsheetml/2006/main" count="86" uniqueCount="31">
  <si>
    <t>Operating Frequency (Hz)</t>
  </si>
  <si>
    <t>Minimum Sample Time (s)</t>
  </si>
  <si>
    <t>Maximum Sample Time (s)</t>
  </si>
  <si>
    <t>Minimum Sampling Frequency (Hz)</t>
  </si>
  <si>
    <t>Maximum Sampling Frequency (Hz)</t>
  </si>
  <si>
    <t>Resolution at Max Sampling Frequency (dps)</t>
  </si>
  <si>
    <t>Resolution at Min Sampling Frequency (dps)</t>
  </si>
  <si>
    <t>2*pi*(Op Freq)</t>
  </si>
  <si>
    <t>Maximum Angular Velocity (dps)</t>
  </si>
  <si>
    <t>Enc Res (d/ct)</t>
  </si>
  <si>
    <t>Encoder Hardware Resolution (2048) =</t>
  </si>
  <si>
    <t>Encoder Hardware Resolution (1024) =</t>
  </si>
  <si>
    <t>Encoder Hardware Resolution (512) =</t>
  </si>
  <si>
    <t>Average Angular Velocity (dps)</t>
  </si>
  <si>
    <t>counts/cycle</t>
  </si>
  <si>
    <t>% Error in Velocity</t>
  </si>
  <si>
    <t>Average Position Change per Control Loop (deg)</t>
  </si>
  <si>
    <t># Encoder Counts per Control Loop</t>
  </si>
  <si>
    <t>% Position Error at Average Velocity</t>
  </si>
  <si>
    <t>Sampling Frequency (Hz)</t>
  </si>
  <si>
    <t>Fix Lowest Operating Frequency, Vary Sample Frequency</t>
  </si>
  <si>
    <t>Actual Sampling Frequency (Hz)</t>
  </si>
  <si>
    <t>Fix Sampling Frequency, Vary Operating Frequency (Direct Mount at Platform Level)</t>
  </si>
  <si>
    <t>**Note, at max speeds, the Actual Sampling Frequency is lower than the minimum, defined as 10*Op Frequency</t>
  </si>
  <si>
    <t>Calculated Sampling Frequency (Hz)</t>
  </si>
  <si>
    <t>Fix % Error, Vary Operating Frequency (Direct Mount at Platform Level), Vary Sampling Frequency</t>
  </si>
  <si>
    <t>**Note, this method requires distinct control equations for each sampling frequency or frequency band</t>
  </si>
  <si>
    <t>Using sampling frequency bands is a compromise to have fewer control equations for more consistent performance</t>
  </si>
  <si>
    <t>Velocity Resolution at Sampling Frequency (dps)</t>
  </si>
  <si>
    <t>% Velocity Error</t>
  </si>
  <si>
    <t>Fixed Sampling Frequency Bands, Varied Operating Frequency (Encoders are Direct Mounted at Platform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</si>
</sst>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7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66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7" fontId="0" fillId="0" borderId="0" xfId="0" applyNumberFormat="1"/>
    <xf numFmtId="167" fontId="0" fillId="9" borderId="0" xfId="0" applyNumberFormat="1" applyFill="1"/>
    <xf numFmtId="10" fontId="0" fillId="0" borderId="0" xfId="0" applyNumberFormat="1"/>
    <xf numFmtId="10" fontId="1" fillId="0" borderId="0" xfId="0" applyNumberFormat="1" applyFont="1" applyAlignment="1">
      <alignment horizontal="center" wrapText="1"/>
    </xf>
    <xf numFmtId="164" fontId="0" fillId="0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3" fillId="7" borderId="0" xfId="2" applyAlignment="1">
      <alignment horizontal="center"/>
    </xf>
    <xf numFmtId="166" fontId="3" fillId="7" borderId="0" xfId="2" applyNumberFormat="1" applyAlignment="1">
      <alignment horizontal="left"/>
    </xf>
    <xf numFmtId="164" fontId="3" fillId="7" borderId="0" xfId="2" applyNumberFormat="1" applyAlignment="1">
      <alignment horizontal="center"/>
    </xf>
    <xf numFmtId="166" fontId="3" fillId="7" borderId="0" xfId="2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7" fontId="3" fillId="7" borderId="0" xfId="2" applyNumberFormat="1" applyAlignment="1">
      <alignment horizontal="center"/>
    </xf>
    <xf numFmtId="0" fontId="3" fillId="7" borderId="0" xfId="2"/>
    <xf numFmtId="167" fontId="0" fillId="10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Fill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336126</xdr:colOff>
      <xdr:row>12</xdr:row>
      <xdr:rowOff>92288</xdr:rowOff>
    </xdr:from>
    <xdr:to>
      <xdr:col>27</xdr:col>
      <xdr:colOff>259082</xdr:colOff>
      <xdr:row>62</xdr:row>
      <xdr:rowOff>3388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753CA-CD02-4C6E-ACBA-D796885826AE}"/>
            </a:ext>
          </a:extLst>
        </xdr:cNvPr>
        <xdr:cNvSpPr txBox="1"/>
      </xdr:nvSpPr>
      <xdr:spPr>
        <a:xfrm>
          <a:off x="8238066" y="3018368"/>
          <a:ext cx="5020736" cy="905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Calculation of Maximum Angular Velocity</a:t>
          </a:r>
        </a:p>
        <a:p>
          <a:r>
            <a:rPr lang="en-US" sz="1100" u="none"/>
            <a:t>d/dt(Amp*sin(2*pi*f*t)),</a:t>
          </a:r>
          <a:r>
            <a:rPr lang="en-US" sz="1100" u="none" baseline="0"/>
            <a:t> where Amp =7.5 degrees, f is frequency of oscilation in Hz.</a:t>
          </a:r>
          <a:endParaRPr lang="en-US" sz="1100" u="none"/>
        </a:p>
        <a:p>
          <a:endParaRPr lang="en-US" sz="1100" u="sng"/>
        </a:p>
        <a:p>
          <a:r>
            <a:rPr lang="en-US" sz="1100" u="sng"/>
            <a:t>Calculation of Approximate Angular Velocity</a:t>
          </a:r>
        </a:p>
        <a:p>
          <a:r>
            <a:rPr lang="en-US" sz="1100" baseline="0"/>
            <a:t>Assumption: Average speed is 2/3*Max speed</a:t>
          </a:r>
        </a:p>
        <a:p>
          <a:endParaRPr lang="en-US" sz="1100" baseline="0"/>
        </a:p>
        <a:p>
          <a:r>
            <a:rPr lang="en-US" sz="1100" u="sng"/>
            <a:t>Calculation of Minimum Sample requency</a:t>
          </a:r>
          <a:r>
            <a:rPr lang="en-US" sz="1100" u="sng" baseline="0"/>
            <a:t> (Hz)</a:t>
          </a:r>
        </a:p>
        <a:p>
          <a:r>
            <a:rPr lang="en-US" sz="1100"/>
            <a:t>This boundary condition is intended</a:t>
          </a:r>
          <a:r>
            <a:rPr lang="en-US" sz="1100" baseline="0"/>
            <a:t> to avoid aliasing.</a:t>
          </a:r>
        </a:p>
        <a:p>
          <a:r>
            <a:rPr lang="en-US" sz="1100"/>
            <a:t>This is 10x the operating frequency (Nyquist*5 for good measure)</a:t>
          </a:r>
        </a:p>
        <a:p>
          <a:endParaRPr lang="en-US" sz="1100"/>
        </a:p>
        <a:p>
          <a:r>
            <a:rPr lang="en-US" sz="1100" u="sng"/>
            <a:t>Calculation of Minimium</a:t>
          </a:r>
          <a:r>
            <a:rPr lang="en-US" sz="1100" u="sng" baseline="0"/>
            <a:t> Sample Time (s)</a:t>
          </a:r>
        </a:p>
        <a:p>
          <a:r>
            <a:rPr lang="en-US" sz="1100"/>
            <a:t>Ts = 1/min</a:t>
          </a:r>
          <a:r>
            <a:rPr lang="en-US" sz="1100" baseline="0"/>
            <a:t> sample rate (Hz)</a:t>
          </a:r>
        </a:p>
        <a:p>
          <a:endParaRPr lang="en-US" sz="1100" baseline="0"/>
        </a:p>
        <a:p>
          <a:r>
            <a:rPr lang="en-US" sz="1100" u="sng" baseline="0"/>
            <a:t>Calculation of Maximum Sample Frequency (Hz)</a:t>
          </a:r>
        </a:p>
        <a:p>
          <a:r>
            <a:rPr lang="en-US" sz="1100"/>
            <a:t>This is boundary condition is intended to avoid encoder zero error.  If either</a:t>
          </a:r>
          <a:r>
            <a:rPr lang="en-US" sz="1100" baseline="0"/>
            <a:t> the sampling frequency is too high, or the operating frequency is very low, the encoder count might not change during a control loop.  In this case, when calculating velocity, the change in displacement will read as zero (x2 - x1 = 0, so v = 0).</a:t>
          </a:r>
        </a:p>
        <a:p>
          <a:endParaRPr lang="en-US" sz="1100" baseline="0"/>
        </a:p>
        <a:p>
          <a:r>
            <a:rPr lang="en-US" sz="1100" baseline="0"/>
            <a:t>The encoder reads a maximum of 8192 counts/360 degrees of rotation.  As we are only interested in a total of 15 degrees displacement, we are only using (8192 cts/rev)/(360 deg/rev)*15 degrees = 341 cts peak to peak (1/2 cycle).   So a full cycle (30 degrees total displacement) takes 682 counts/loop.</a:t>
          </a:r>
        </a:p>
        <a:p>
          <a:endParaRPr lang="en-US" sz="1100" baseline="0"/>
        </a:p>
        <a:p>
          <a:r>
            <a:rPr lang="en-US" sz="1100" baseline="0"/>
            <a:t>Add a factor of safety </a:t>
          </a:r>
          <a:r>
            <a:rPr lang="en-US" sz="1100" baseline="0">
              <a:solidFill>
                <a:srgbClr val="FF0000"/>
              </a:solidFill>
            </a:rPr>
            <a:t>of 5 cts/loop</a:t>
          </a:r>
          <a:r>
            <a:rPr lang="en-US" sz="1100" baseline="0"/>
            <a:t>, to ensure a minimum change of 1 (aim for 5) encoder count per loop (if set close to 1 change/loop, any error in loop timing or encoder count could result in zero error), and calculate at 1Hz.  So (682 counts/s)/(5 counts/cycle) = 136.4 Hz max sample speed at 1 Hz operating speed.</a:t>
          </a:r>
        </a:p>
        <a:p>
          <a:endParaRPr lang="en-US" sz="1100" baseline="0"/>
        </a:p>
        <a:p>
          <a:r>
            <a:rPr lang="en-US" sz="1100" baseline="0"/>
            <a:t>Ts = 682*f/(FS)</a:t>
          </a:r>
        </a:p>
        <a:p>
          <a:endParaRPr lang="en-US" sz="1100" baseline="0"/>
        </a:p>
        <a:p>
          <a:r>
            <a:rPr lang="en-US" sz="1100" u="sng" baseline="0"/>
            <a:t>Calculation of Maximum Sample Time (s)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Ts = 1/max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sample rate (Hz)</a:t>
          </a:r>
          <a:endParaRPr lang="en-US">
            <a:effectLst/>
          </a:endParaRPr>
        </a:p>
        <a:p>
          <a:endParaRPr lang="en-US" sz="1100"/>
        </a:p>
        <a:p>
          <a:r>
            <a:rPr lang="en-US" sz="1100" u="sng" baseline="0"/>
            <a:t>Calculation of Resolution</a:t>
          </a:r>
        </a:p>
        <a:p>
          <a:r>
            <a:rPr lang="en-US" sz="1100"/>
            <a:t>Each</a:t>
          </a:r>
          <a:r>
            <a:rPr lang="en-US" sz="1100" baseline="0"/>
            <a:t> encoder count = 360 deg/8192 counts = 0.0439 deg/count.</a:t>
          </a:r>
        </a:p>
        <a:p>
          <a:r>
            <a:rPr lang="en-US" sz="1100" baseline="0"/>
            <a:t>So, resolution = (0.0439 deg/count)/Ts</a:t>
          </a:r>
        </a:p>
        <a:p>
          <a:endParaRPr lang="en-US" sz="1100" baseline="0"/>
        </a:p>
        <a:p>
          <a:r>
            <a:rPr lang="en-US" sz="1100" b="1" u="sng" baseline="0"/>
            <a:t>Conclusion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Slower sample rates or higher encoder resolution improve velocity resolution calculated from encoder counts, and reduce encoder position/velocity error.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368300</xdr:colOff>
      <xdr:row>17</xdr:row>
      <xdr:rowOff>80433</xdr:rowOff>
    </xdr:from>
    <xdr:to>
      <xdr:col>21</xdr:col>
      <xdr:colOff>368300</xdr:colOff>
      <xdr:row>21</xdr:row>
      <xdr:rowOff>8467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4E93E5-C4C3-4156-819F-E0AC5DE55620}"/>
            </a:ext>
          </a:extLst>
        </xdr:cNvPr>
        <xdr:cNvCxnSpPr/>
      </xdr:nvCxnSpPr>
      <xdr:spPr>
        <a:xfrm>
          <a:off x="17001067" y="3903133"/>
          <a:ext cx="0" cy="656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pane ySplit="3" topLeftCell="A13" activePane="bottomLeft" state="frozen"/>
      <selection pane="bottomLeft" activeCell="AD30" sqref="AD30"/>
    </sheetView>
  </sheetViews>
  <sheetFormatPr defaultRowHeight="14.4" x14ac:dyDescent="0.3"/>
  <cols>
    <col min="1" max="1" width="12.109375" style="2" customWidth="1"/>
    <col min="2" max="2" width="12.109375" style="2" hidden="1" customWidth="1"/>
    <col min="3" max="6" width="12.109375" style="2" customWidth="1"/>
    <col min="7" max="8" width="11.44140625" style="2" customWidth="1"/>
    <col min="9" max="9" width="11.44140625" customWidth="1"/>
    <col min="10" max="10" width="11.44140625" style="2" customWidth="1"/>
    <col min="11" max="13" width="11.44140625" hidden="1" customWidth="1"/>
    <col min="14" max="14" width="11.44140625" style="2" hidden="1" customWidth="1"/>
    <col min="15" max="17" width="11.44140625" hidden="1" customWidth="1"/>
    <col min="18" max="18" width="11.44140625" style="2" hidden="1" customWidth="1"/>
    <col min="19" max="19" width="8.88671875" style="28"/>
    <col min="21" max="21" width="12.109375" customWidth="1"/>
  </cols>
  <sheetData>
    <row r="1" spans="1:21" x14ac:dyDescent="0.3">
      <c r="G1" s="45" t="s">
        <v>10</v>
      </c>
      <c r="H1" s="45"/>
      <c r="I1" s="45"/>
      <c r="J1" s="16">
        <v>8192</v>
      </c>
      <c r="K1" s="46" t="s">
        <v>11</v>
      </c>
      <c r="L1" s="46"/>
      <c r="M1" s="46"/>
      <c r="N1" s="19">
        <v>4096</v>
      </c>
      <c r="O1" s="45" t="s">
        <v>12</v>
      </c>
      <c r="P1" s="45"/>
      <c r="Q1" s="45"/>
      <c r="R1" s="16">
        <v>2048</v>
      </c>
    </row>
    <row r="2" spans="1:21" x14ac:dyDescent="0.3">
      <c r="G2" s="12" t="s">
        <v>14</v>
      </c>
      <c r="H2" s="17">
        <f>J1/360*30</f>
        <v>682.66666666666674</v>
      </c>
      <c r="I2" s="12" t="s">
        <v>9</v>
      </c>
      <c r="J2" s="13">
        <f>360/J1</f>
        <v>4.39453125E-2</v>
      </c>
      <c r="K2" s="12" t="s">
        <v>14</v>
      </c>
      <c r="L2" s="17">
        <f>N1/360*30</f>
        <v>341.33333333333337</v>
      </c>
      <c r="M2" s="12" t="s">
        <v>9</v>
      </c>
      <c r="N2" s="13">
        <f>360/N1</f>
        <v>8.7890625E-2</v>
      </c>
      <c r="O2" s="12" t="s">
        <v>14</v>
      </c>
      <c r="P2" s="17">
        <f>R1/360*30</f>
        <v>170.66666666666669</v>
      </c>
      <c r="Q2" s="12" t="s">
        <v>9</v>
      </c>
      <c r="R2" s="13">
        <f>360/R1</f>
        <v>0.17578125</v>
      </c>
    </row>
    <row r="3" spans="1:21" s="1" customFormat="1" ht="72" x14ac:dyDescent="0.3">
      <c r="A3" s="8" t="s">
        <v>0</v>
      </c>
      <c r="B3" s="8" t="s">
        <v>7</v>
      </c>
      <c r="C3" s="8" t="s">
        <v>8</v>
      </c>
      <c r="D3" s="8" t="s">
        <v>13</v>
      </c>
      <c r="E3" s="14" t="s">
        <v>3</v>
      </c>
      <c r="F3" s="8" t="s">
        <v>1</v>
      </c>
      <c r="G3" s="9" t="s">
        <v>4</v>
      </c>
      <c r="H3" s="8" t="s">
        <v>2</v>
      </c>
      <c r="I3" s="10" t="s">
        <v>5</v>
      </c>
      <c r="J3" s="20" t="s">
        <v>6</v>
      </c>
      <c r="K3" s="9" t="s">
        <v>4</v>
      </c>
      <c r="L3" s="8" t="s">
        <v>2</v>
      </c>
      <c r="M3" s="10" t="s">
        <v>5</v>
      </c>
      <c r="N3" s="20" t="s">
        <v>6</v>
      </c>
      <c r="O3" s="9" t="s">
        <v>4</v>
      </c>
      <c r="P3" s="8" t="s">
        <v>2</v>
      </c>
      <c r="Q3" s="10" t="s">
        <v>5</v>
      </c>
      <c r="R3" s="20" t="s">
        <v>6</v>
      </c>
      <c r="S3" s="29" t="s">
        <v>15</v>
      </c>
      <c r="U3" s="8"/>
    </row>
    <row r="4" spans="1:21" x14ac:dyDescent="0.3">
      <c r="A4" s="11">
        <v>0.1</v>
      </c>
      <c r="B4" s="5">
        <f>A4*2*PI()</f>
        <v>0.62831853071795862</v>
      </c>
      <c r="C4" s="5">
        <f>7.5*B4*COS(B4*0)</f>
        <v>4.7123889803846897</v>
      </c>
      <c r="D4" s="3">
        <f>C4*(2/3)</f>
        <v>3.1415926535897931</v>
      </c>
      <c r="E4" s="15">
        <f>A4*10</f>
        <v>1</v>
      </c>
      <c r="F4" s="4">
        <f>1/E4</f>
        <v>1</v>
      </c>
      <c r="G4" s="6">
        <f>$H$2/10*$A4</f>
        <v>6.826666666666668</v>
      </c>
      <c r="H4" s="5">
        <f>1/G4</f>
        <v>0.14648437499999997</v>
      </c>
      <c r="I4" s="7">
        <f>0.0439/H4</f>
        <v>0.29969066666666672</v>
      </c>
      <c r="J4" s="21">
        <f>$J$2/$F4</f>
        <v>4.39453125E-2</v>
      </c>
      <c r="K4" s="6">
        <f>$L$2/5*$A4</f>
        <v>6.826666666666668</v>
      </c>
      <c r="L4" s="18">
        <f>1/K4</f>
        <v>0.14648437499999997</v>
      </c>
      <c r="M4" s="7">
        <f>$N$2/L4</f>
        <v>0.60000000000000009</v>
      </c>
      <c r="N4" s="21">
        <f>$N$2/$F4</f>
        <v>8.7890625E-2</v>
      </c>
      <c r="O4" s="6">
        <f>$P$2/5*$A4</f>
        <v>3.413333333333334</v>
      </c>
      <c r="P4" s="18">
        <f>1/O4</f>
        <v>0.29296874999999994</v>
      </c>
      <c r="Q4" s="7">
        <f>$R$2/P4</f>
        <v>0.60000000000000009</v>
      </c>
      <c r="R4" s="21">
        <f>$R$2/$F4</f>
        <v>0.17578125</v>
      </c>
      <c r="S4" s="28">
        <f>I4/D4</f>
        <v>9.5394501997011036E-2</v>
      </c>
    </row>
    <row r="5" spans="1:21" x14ac:dyDescent="0.3">
      <c r="A5" s="11">
        <v>0.2</v>
      </c>
      <c r="B5" s="5">
        <f t="shared" ref="B5:B39" si="0">A5*2*PI()</f>
        <v>1.2566370614359172</v>
      </c>
      <c r="C5" s="5">
        <f t="shared" ref="C5:C39" si="1">7.5*B5*COS(B5*0)</f>
        <v>9.4247779607693793</v>
      </c>
      <c r="D5" s="3">
        <f t="shared" ref="D5:D39" si="2">C5*(2/3)</f>
        <v>6.2831853071795862</v>
      </c>
      <c r="E5" s="15">
        <f t="shared" ref="E5:E15" si="3">A5*10</f>
        <v>2</v>
      </c>
      <c r="F5" s="4">
        <f t="shared" ref="F5:F39" si="4">1/E5</f>
        <v>0.5</v>
      </c>
      <c r="G5" s="6">
        <f t="shared" ref="G5:G39" si="5">$H$2/10*$A5</f>
        <v>13.653333333333336</v>
      </c>
      <c r="H5" s="5">
        <f t="shared" ref="H5:H39" si="6">1/G5</f>
        <v>7.3242187499999986E-2</v>
      </c>
      <c r="I5" s="7">
        <f t="shared" ref="I5:I12" si="7">0.0439/H5</f>
        <v>0.59938133333333343</v>
      </c>
      <c r="J5" s="21">
        <f t="shared" ref="J5:J39" si="8">$J$2/F5</f>
        <v>8.7890625E-2</v>
      </c>
      <c r="K5" s="6">
        <f t="shared" ref="K5:K39" si="9">$L$2/5*$A5</f>
        <v>13.653333333333336</v>
      </c>
      <c r="L5" s="18">
        <f t="shared" ref="L5:L39" si="10">1/K5</f>
        <v>7.3242187499999986E-2</v>
      </c>
      <c r="M5" s="7">
        <f t="shared" ref="M5:M39" si="11">$N$2/L5</f>
        <v>1.2000000000000002</v>
      </c>
      <c r="N5" s="21">
        <f t="shared" ref="N5:N39" si="12">$N$2/$F5</f>
        <v>0.17578125</v>
      </c>
      <c r="O5" s="6">
        <f t="shared" ref="O5:O39" si="13">$P$2/5*$A5</f>
        <v>6.826666666666668</v>
      </c>
      <c r="P5" s="18">
        <f t="shared" ref="P5:P39" si="14">1/O5</f>
        <v>0.14648437499999997</v>
      </c>
      <c r="Q5" s="7">
        <f t="shared" ref="Q5:Q39" si="15">$R$2/P5</f>
        <v>1.2000000000000002</v>
      </c>
      <c r="R5" s="21">
        <f t="shared" ref="R5:R39" si="16">$R$2/$F5</f>
        <v>0.3515625</v>
      </c>
      <c r="S5" s="28">
        <f t="shared" ref="S5:S39" si="17">I5/D5</f>
        <v>9.5394501997011036E-2</v>
      </c>
    </row>
    <row r="6" spans="1:21" x14ac:dyDescent="0.3">
      <c r="A6" s="11">
        <v>0.3</v>
      </c>
      <c r="B6" s="5">
        <f t="shared" si="0"/>
        <v>1.8849555921538759</v>
      </c>
      <c r="C6" s="5">
        <f t="shared" si="1"/>
        <v>14.137166941154069</v>
      </c>
      <c r="D6" s="3">
        <f t="shared" si="2"/>
        <v>9.4247779607693793</v>
      </c>
      <c r="E6" s="15">
        <f t="shared" si="3"/>
        <v>3</v>
      </c>
      <c r="F6" s="4">
        <f t="shared" si="4"/>
        <v>0.33333333333333331</v>
      </c>
      <c r="G6" s="6">
        <f t="shared" si="5"/>
        <v>20.480000000000004</v>
      </c>
      <c r="H6" s="5">
        <f t="shared" si="6"/>
        <v>4.8828124999999993E-2</v>
      </c>
      <c r="I6" s="7">
        <f t="shared" si="7"/>
        <v>0.8990720000000002</v>
      </c>
      <c r="J6" s="21">
        <f t="shared" si="8"/>
        <v>0.1318359375</v>
      </c>
      <c r="K6" s="6">
        <f t="shared" si="9"/>
        <v>20.480000000000004</v>
      </c>
      <c r="L6" s="18">
        <f t="shared" si="10"/>
        <v>4.8828124999999993E-2</v>
      </c>
      <c r="M6" s="7">
        <f t="shared" si="11"/>
        <v>1.8000000000000003</v>
      </c>
      <c r="N6" s="21">
        <f t="shared" si="12"/>
        <v>0.263671875</v>
      </c>
      <c r="O6" s="6">
        <f t="shared" si="13"/>
        <v>10.240000000000002</v>
      </c>
      <c r="P6" s="18">
        <f t="shared" si="14"/>
        <v>9.7656249999999986E-2</v>
      </c>
      <c r="Q6" s="7">
        <f t="shared" si="15"/>
        <v>1.8000000000000003</v>
      </c>
      <c r="R6" s="21">
        <f t="shared" si="16"/>
        <v>0.52734375</v>
      </c>
      <c r="S6" s="28">
        <f t="shared" si="17"/>
        <v>9.5394501997011036E-2</v>
      </c>
    </row>
    <row r="7" spans="1:21" x14ac:dyDescent="0.3">
      <c r="A7" s="11">
        <v>0.4</v>
      </c>
      <c r="B7" s="5">
        <f t="shared" si="0"/>
        <v>2.5132741228718345</v>
      </c>
      <c r="C7" s="5">
        <f t="shared" si="1"/>
        <v>18.849555921538759</v>
      </c>
      <c r="D7" s="3">
        <f t="shared" si="2"/>
        <v>12.566370614359172</v>
      </c>
      <c r="E7" s="15">
        <f t="shared" si="3"/>
        <v>4</v>
      </c>
      <c r="F7" s="4">
        <f t="shared" si="4"/>
        <v>0.25</v>
      </c>
      <c r="G7" s="6">
        <f t="shared" si="5"/>
        <v>27.306666666666672</v>
      </c>
      <c r="H7" s="5">
        <f t="shared" si="6"/>
        <v>3.6621093749999993E-2</v>
      </c>
      <c r="I7" s="7">
        <f t="shared" si="7"/>
        <v>1.1987626666666669</v>
      </c>
      <c r="J7" s="21">
        <f t="shared" si="8"/>
        <v>0.17578125</v>
      </c>
      <c r="K7" s="6">
        <f t="shared" si="9"/>
        <v>27.306666666666672</v>
      </c>
      <c r="L7" s="18">
        <f t="shared" si="10"/>
        <v>3.6621093749999993E-2</v>
      </c>
      <c r="M7" s="7">
        <f t="shared" si="11"/>
        <v>2.4000000000000004</v>
      </c>
      <c r="N7" s="21">
        <f t="shared" si="12"/>
        <v>0.3515625</v>
      </c>
      <c r="O7" s="6">
        <f t="shared" si="13"/>
        <v>13.653333333333336</v>
      </c>
      <c r="P7" s="18">
        <f t="shared" si="14"/>
        <v>7.3242187499999986E-2</v>
      </c>
      <c r="Q7" s="7">
        <f t="shared" si="15"/>
        <v>2.4000000000000004</v>
      </c>
      <c r="R7" s="21">
        <f t="shared" si="16"/>
        <v>0.703125</v>
      </c>
      <c r="S7" s="28">
        <f t="shared" si="17"/>
        <v>9.5394501997011036E-2</v>
      </c>
    </row>
    <row r="8" spans="1:21" x14ac:dyDescent="0.3">
      <c r="A8" s="11">
        <v>0.5</v>
      </c>
      <c r="B8" s="5">
        <f t="shared" si="0"/>
        <v>3.1415926535897931</v>
      </c>
      <c r="C8" s="5">
        <f t="shared" si="1"/>
        <v>23.561944901923447</v>
      </c>
      <c r="D8" s="3">
        <f t="shared" si="2"/>
        <v>15.707963267948964</v>
      </c>
      <c r="E8" s="15">
        <f t="shared" si="3"/>
        <v>5</v>
      </c>
      <c r="F8" s="4">
        <f t="shared" si="4"/>
        <v>0.2</v>
      </c>
      <c r="G8" s="6">
        <f t="shared" si="5"/>
        <v>34.13333333333334</v>
      </c>
      <c r="H8" s="5">
        <f t="shared" si="6"/>
        <v>2.9296874999999993E-2</v>
      </c>
      <c r="I8" s="7">
        <f t="shared" si="7"/>
        <v>1.4984533333333336</v>
      </c>
      <c r="J8" s="21">
        <f t="shared" si="8"/>
        <v>0.2197265625</v>
      </c>
      <c r="K8" s="6">
        <f t="shared" si="9"/>
        <v>34.13333333333334</v>
      </c>
      <c r="L8" s="18">
        <f t="shared" si="10"/>
        <v>2.9296874999999993E-2</v>
      </c>
      <c r="M8" s="7">
        <f t="shared" si="11"/>
        <v>3.0000000000000009</v>
      </c>
      <c r="N8" s="21">
        <f t="shared" si="12"/>
        <v>0.439453125</v>
      </c>
      <c r="O8" s="6">
        <f t="shared" si="13"/>
        <v>17.06666666666667</v>
      </c>
      <c r="P8" s="18">
        <f t="shared" si="14"/>
        <v>5.8593749999999986E-2</v>
      </c>
      <c r="Q8" s="7">
        <f t="shared" si="15"/>
        <v>3.0000000000000009</v>
      </c>
      <c r="R8" s="21">
        <f t="shared" si="16"/>
        <v>0.87890625</v>
      </c>
      <c r="S8" s="28">
        <f t="shared" si="17"/>
        <v>9.539450199701105E-2</v>
      </c>
    </row>
    <row r="9" spans="1:21" x14ac:dyDescent="0.3">
      <c r="A9" s="11">
        <v>0.6</v>
      </c>
      <c r="B9" s="5">
        <f t="shared" si="0"/>
        <v>3.7699111843077517</v>
      </c>
      <c r="C9" s="5">
        <f t="shared" si="1"/>
        <v>28.274333882308138</v>
      </c>
      <c r="D9" s="3">
        <f t="shared" si="2"/>
        <v>18.849555921538759</v>
      </c>
      <c r="E9" s="15">
        <f t="shared" si="3"/>
        <v>6</v>
      </c>
      <c r="F9" s="4">
        <f t="shared" si="4"/>
        <v>0.16666666666666666</v>
      </c>
      <c r="G9" s="6">
        <f t="shared" si="5"/>
        <v>40.960000000000008</v>
      </c>
      <c r="H9" s="5">
        <f t="shared" si="6"/>
        <v>2.4414062499999997E-2</v>
      </c>
      <c r="I9" s="7">
        <f t="shared" si="7"/>
        <v>1.7981440000000004</v>
      </c>
      <c r="J9" s="21">
        <f t="shared" si="8"/>
        <v>0.263671875</v>
      </c>
      <c r="K9" s="6">
        <f t="shared" si="9"/>
        <v>40.960000000000008</v>
      </c>
      <c r="L9" s="18">
        <f t="shared" si="10"/>
        <v>2.4414062499999997E-2</v>
      </c>
      <c r="M9" s="7">
        <f t="shared" si="11"/>
        <v>3.6000000000000005</v>
      </c>
      <c r="N9" s="21">
        <f t="shared" si="12"/>
        <v>0.52734375</v>
      </c>
      <c r="O9" s="6">
        <f t="shared" si="13"/>
        <v>20.480000000000004</v>
      </c>
      <c r="P9" s="18">
        <f t="shared" si="14"/>
        <v>4.8828124999999993E-2</v>
      </c>
      <c r="Q9" s="7">
        <f t="shared" si="15"/>
        <v>3.6000000000000005</v>
      </c>
      <c r="R9" s="21">
        <f t="shared" si="16"/>
        <v>1.0546875</v>
      </c>
      <c r="S9" s="28">
        <f t="shared" si="17"/>
        <v>9.5394501997011036E-2</v>
      </c>
    </row>
    <row r="10" spans="1:21" x14ac:dyDescent="0.3">
      <c r="A10" s="11">
        <v>0.7</v>
      </c>
      <c r="B10" s="5">
        <f t="shared" si="0"/>
        <v>4.3982297150257104</v>
      </c>
      <c r="C10" s="5">
        <f t="shared" si="1"/>
        <v>32.986722862692829</v>
      </c>
      <c r="D10" s="3">
        <f t="shared" si="2"/>
        <v>21.991148575128552</v>
      </c>
      <c r="E10" s="15">
        <f t="shared" si="3"/>
        <v>7</v>
      </c>
      <c r="F10" s="4">
        <f t="shared" si="4"/>
        <v>0.14285714285714285</v>
      </c>
      <c r="G10" s="6">
        <f t="shared" si="5"/>
        <v>47.786666666666676</v>
      </c>
      <c r="H10" s="5">
        <f t="shared" si="6"/>
        <v>2.0926339285714281E-2</v>
      </c>
      <c r="I10" s="7">
        <f t="shared" si="7"/>
        <v>2.0978346666666674</v>
      </c>
      <c r="J10" s="21">
        <f t="shared" si="8"/>
        <v>0.3076171875</v>
      </c>
      <c r="K10" s="6">
        <f t="shared" si="9"/>
        <v>47.786666666666676</v>
      </c>
      <c r="L10" s="18">
        <f t="shared" si="10"/>
        <v>2.0926339285714281E-2</v>
      </c>
      <c r="M10" s="7">
        <f t="shared" si="11"/>
        <v>4.2000000000000011</v>
      </c>
      <c r="N10" s="21">
        <f t="shared" si="12"/>
        <v>0.615234375</v>
      </c>
      <c r="O10" s="6">
        <f t="shared" si="13"/>
        <v>23.893333333333338</v>
      </c>
      <c r="P10" s="18">
        <f t="shared" si="14"/>
        <v>4.1852678571428562E-2</v>
      </c>
      <c r="Q10" s="7">
        <f t="shared" si="15"/>
        <v>4.2000000000000011</v>
      </c>
      <c r="R10" s="21">
        <f t="shared" si="16"/>
        <v>1.23046875</v>
      </c>
      <c r="S10" s="28">
        <f t="shared" si="17"/>
        <v>9.539450199701105E-2</v>
      </c>
    </row>
    <row r="11" spans="1:21" x14ac:dyDescent="0.3">
      <c r="A11" s="11">
        <v>0.8</v>
      </c>
      <c r="B11" s="5">
        <f t="shared" si="0"/>
        <v>5.026548245743669</v>
      </c>
      <c r="C11" s="5">
        <f t="shared" si="1"/>
        <v>37.699111843077517</v>
      </c>
      <c r="D11" s="3">
        <f t="shared" si="2"/>
        <v>25.132741228718345</v>
      </c>
      <c r="E11" s="15">
        <f t="shared" si="3"/>
        <v>8</v>
      </c>
      <c r="F11" s="4">
        <f t="shared" si="4"/>
        <v>0.125</v>
      </c>
      <c r="G11" s="6">
        <f t="shared" si="5"/>
        <v>54.613333333333344</v>
      </c>
      <c r="H11" s="5">
        <f t="shared" si="6"/>
        <v>1.8310546874999997E-2</v>
      </c>
      <c r="I11" s="7">
        <f t="shared" si="7"/>
        <v>2.3975253333333337</v>
      </c>
      <c r="J11" s="21">
        <f t="shared" si="8"/>
        <v>0.3515625</v>
      </c>
      <c r="K11" s="6">
        <f t="shared" si="9"/>
        <v>54.613333333333344</v>
      </c>
      <c r="L11" s="18">
        <f t="shared" si="10"/>
        <v>1.8310546874999997E-2</v>
      </c>
      <c r="M11" s="7">
        <f t="shared" si="11"/>
        <v>4.8000000000000007</v>
      </c>
      <c r="N11" s="21">
        <f t="shared" si="12"/>
        <v>0.703125</v>
      </c>
      <c r="O11" s="6">
        <f t="shared" si="13"/>
        <v>27.306666666666672</v>
      </c>
      <c r="P11" s="18">
        <f t="shared" si="14"/>
        <v>3.6621093749999993E-2</v>
      </c>
      <c r="Q11" s="7">
        <f t="shared" si="15"/>
        <v>4.8000000000000007</v>
      </c>
      <c r="R11" s="21">
        <f t="shared" si="16"/>
        <v>1.40625</v>
      </c>
      <c r="S11" s="28">
        <f t="shared" si="17"/>
        <v>9.5394501997011036E-2</v>
      </c>
    </row>
    <row r="12" spans="1:21" x14ac:dyDescent="0.3">
      <c r="A12" s="11">
        <v>0.9</v>
      </c>
      <c r="B12" s="5">
        <f t="shared" si="0"/>
        <v>5.6548667764616276</v>
      </c>
      <c r="C12" s="5">
        <f t="shared" si="1"/>
        <v>42.411500823462205</v>
      </c>
      <c r="D12" s="3">
        <f t="shared" si="2"/>
        <v>28.274333882308134</v>
      </c>
      <c r="E12" s="15">
        <f t="shared" si="3"/>
        <v>9</v>
      </c>
      <c r="F12" s="4">
        <f t="shared" si="4"/>
        <v>0.1111111111111111</v>
      </c>
      <c r="G12" s="6">
        <f t="shared" si="5"/>
        <v>61.440000000000012</v>
      </c>
      <c r="H12" s="5">
        <f t="shared" si="6"/>
        <v>1.6276041666666664E-2</v>
      </c>
      <c r="I12" s="7">
        <f t="shared" si="7"/>
        <v>2.6972160000000005</v>
      </c>
      <c r="J12" s="21">
        <f t="shared" si="8"/>
        <v>0.3955078125</v>
      </c>
      <c r="K12" s="6">
        <f t="shared" si="9"/>
        <v>61.440000000000012</v>
      </c>
      <c r="L12" s="18">
        <f t="shared" si="10"/>
        <v>1.6276041666666664E-2</v>
      </c>
      <c r="M12" s="7">
        <f t="shared" si="11"/>
        <v>5.4</v>
      </c>
      <c r="N12" s="21">
        <f t="shared" si="12"/>
        <v>0.791015625</v>
      </c>
      <c r="O12" s="6">
        <f t="shared" si="13"/>
        <v>30.720000000000006</v>
      </c>
      <c r="P12" s="18">
        <f t="shared" si="14"/>
        <v>3.2552083333333329E-2</v>
      </c>
      <c r="Q12" s="7">
        <f t="shared" si="15"/>
        <v>5.4</v>
      </c>
      <c r="R12" s="21">
        <f t="shared" si="16"/>
        <v>1.58203125</v>
      </c>
      <c r="S12" s="28">
        <f t="shared" si="17"/>
        <v>9.539450199701105E-2</v>
      </c>
    </row>
    <row r="13" spans="1:21" x14ac:dyDescent="0.3">
      <c r="A13" s="11">
        <v>1</v>
      </c>
      <c r="B13" s="5">
        <f t="shared" si="0"/>
        <v>6.2831853071795862</v>
      </c>
      <c r="C13" s="5">
        <f t="shared" si="1"/>
        <v>47.123889803846893</v>
      </c>
      <c r="D13" s="3">
        <f t="shared" si="2"/>
        <v>31.415926535897928</v>
      </c>
      <c r="E13" s="15">
        <f t="shared" si="3"/>
        <v>10</v>
      </c>
      <c r="F13" s="4">
        <f t="shared" si="4"/>
        <v>0.1</v>
      </c>
      <c r="G13" s="6">
        <f t="shared" si="5"/>
        <v>68.26666666666668</v>
      </c>
      <c r="H13" s="5">
        <f t="shared" si="6"/>
        <v>1.4648437499999997E-2</v>
      </c>
      <c r="I13" s="7">
        <f>0.0439/H13</f>
        <v>2.9969066666666673</v>
      </c>
      <c r="J13" s="21">
        <f t="shared" si="8"/>
        <v>0.439453125</v>
      </c>
      <c r="K13" s="6">
        <f>$L$2/5*$A13</f>
        <v>68.26666666666668</v>
      </c>
      <c r="L13" s="18">
        <f t="shared" si="10"/>
        <v>1.4648437499999997E-2</v>
      </c>
      <c r="M13" s="7">
        <f t="shared" si="11"/>
        <v>6.0000000000000018</v>
      </c>
      <c r="N13" s="21">
        <f t="shared" si="12"/>
        <v>0.87890625</v>
      </c>
      <c r="O13" s="6">
        <f t="shared" si="13"/>
        <v>34.13333333333334</v>
      </c>
      <c r="P13" s="18">
        <f t="shared" si="14"/>
        <v>2.9296874999999993E-2</v>
      </c>
      <c r="Q13" s="7">
        <f t="shared" si="15"/>
        <v>6.0000000000000018</v>
      </c>
      <c r="R13" s="21">
        <f t="shared" si="16"/>
        <v>1.7578125</v>
      </c>
      <c r="S13" s="28">
        <f t="shared" si="17"/>
        <v>9.539450199701105E-2</v>
      </c>
    </row>
    <row r="14" spans="1:21" x14ac:dyDescent="0.3">
      <c r="A14" s="11">
        <v>1.1000000000000001</v>
      </c>
      <c r="B14" s="5">
        <f t="shared" si="0"/>
        <v>6.9115038378975457</v>
      </c>
      <c r="C14" s="5">
        <f t="shared" si="1"/>
        <v>51.836278784231595</v>
      </c>
      <c r="D14" s="3">
        <f t="shared" si="2"/>
        <v>34.557519189487728</v>
      </c>
      <c r="E14" s="15">
        <f t="shared" si="3"/>
        <v>11</v>
      </c>
      <c r="F14" s="4">
        <f t="shared" si="4"/>
        <v>9.0909090909090912E-2</v>
      </c>
      <c r="G14" s="6">
        <f t="shared" si="5"/>
        <v>75.093333333333348</v>
      </c>
      <c r="H14" s="5">
        <f t="shared" si="6"/>
        <v>1.331676136363636E-2</v>
      </c>
      <c r="I14" s="7">
        <f t="shared" ref="I14:I39" si="18">0.0439/H14</f>
        <v>3.296597333333334</v>
      </c>
      <c r="J14" s="21">
        <f t="shared" si="8"/>
        <v>0.4833984375</v>
      </c>
      <c r="K14" s="6">
        <f t="shared" si="9"/>
        <v>75.093333333333348</v>
      </c>
      <c r="L14" s="18">
        <f t="shared" si="10"/>
        <v>1.331676136363636E-2</v>
      </c>
      <c r="M14" s="7">
        <f t="shared" si="11"/>
        <v>6.6000000000000014</v>
      </c>
      <c r="N14" s="21">
        <f t="shared" si="12"/>
        <v>0.966796875</v>
      </c>
      <c r="O14" s="6">
        <f t="shared" si="13"/>
        <v>37.546666666666674</v>
      </c>
      <c r="P14" s="18">
        <f t="shared" si="14"/>
        <v>2.6633522727272721E-2</v>
      </c>
      <c r="Q14" s="7">
        <f t="shared" si="15"/>
        <v>6.6000000000000014</v>
      </c>
      <c r="R14" s="21">
        <f t="shared" si="16"/>
        <v>1.93359375</v>
      </c>
      <c r="S14" s="28">
        <f t="shared" si="17"/>
        <v>9.5394501997011036E-2</v>
      </c>
    </row>
    <row r="15" spans="1:21" x14ac:dyDescent="0.3">
      <c r="A15" s="11">
        <v>1.2</v>
      </c>
      <c r="B15" s="5">
        <f t="shared" si="0"/>
        <v>7.5398223686155035</v>
      </c>
      <c r="C15" s="5">
        <f t="shared" si="1"/>
        <v>56.548667764616276</v>
      </c>
      <c r="D15" s="3">
        <f t="shared" si="2"/>
        <v>37.699111843077517</v>
      </c>
      <c r="E15" s="15">
        <f t="shared" si="3"/>
        <v>12</v>
      </c>
      <c r="F15" s="4">
        <f t="shared" si="4"/>
        <v>8.3333333333333329E-2</v>
      </c>
      <c r="G15" s="6">
        <f t="shared" si="5"/>
        <v>81.920000000000016</v>
      </c>
      <c r="H15" s="5">
        <f t="shared" si="6"/>
        <v>1.2207031249999998E-2</v>
      </c>
      <c r="I15" s="7">
        <f t="shared" si="18"/>
        <v>3.5962880000000008</v>
      </c>
      <c r="J15" s="21">
        <f t="shared" si="8"/>
        <v>0.52734375</v>
      </c>
      <c r="K15" s="6">
        <f t="shared" si="9"/>
        <v>81.920000000000016</v>
      </c>
      <c r="L15" s="18">
        <f t="shared" si="10"/>
        <v>1.2207031249999998E-2</v>
      </c>
      <c r="M15" s="7">
        <f t="shared" si="11"/>
        <v>7.2000000000000011</v>
      </c>
      <c r="N15" s="21">
        <f t="shared" si="12"/>
        <v>1.0546875</v>
      </c>
      <c r="O15" s="6">
        <f t="shared" si="13"/>
        <v>40.960000000000008</v>
      </c>
      <c r="P15" s="18">
        <f t="shared" si="14"/>
        <v>2.4414062499999997E-2</v>
      </c>
      <c r="Q15" s="7">
        <f t="shared" si="15"/>
        <v>7.2000000000000011</v>
      </c>
      <c r="R15" s="21">
        <f t="shared" si="16"/>
        <v>2.109375</v>
      </c>
      <c r="S15" s="28">
        <f t="shared" si="17"/>
        <v>9.5394501997011036E-2</v>
      </c>
    </row>
    <row r="16" spans="1:21" x14ac:dyDescent="0.3">
      <c r="A16" s="2">
        <v>1.3</v>
      </c>
      <c r="B16" s="5">
        <f t="shared" si="0"/>
        <v>8.1681408993334621</v>
      </c>
      <c r="C16" s="5">
        <f t="shared" si="1"/>
        <v>61.261056745000964</v>
      </c>
      <c r="D16" s="3">
        <f t="shared" si="2"/>
        <v>40.840704496667307</v>
      </c>
      <c r="E16" s="15">
        <f t="shared" ref="E16:E39" si="19">A16*10</f>
        <v>13</v>
      </c>
      <c r="F16" s="4">
        <f t="shared" si="4"/>
        <v>7.6923076923076927E-2</v>
      </c>
      <c r="G16" s="6">
        <f t="shared" si="5"/>
        <v>88.746666666666684</v>
      </c>
      <c r="H16" s="5">
        <f t="shared" si="6"/>
        <v>1.1268028846153844E-2</v>
      </c>
      <c r="I16" s="7">
        <f t="shared" si="18"/>
        <v>3.8959786666666676</v>
      </c>
      <c r="J16" s="21">
        <f t="shared" si="8"/>
        <v>0.5712890625</v>
      </c>
      <c r="K16" s="6">
        <f t="shared" si="9"/>
        <v>88.746666666666684</v>
      </c>
      <c r="L16" s="18">
        <f t="shared" si="10"/>
        <v>1.1268028846153844E-2</v>
      </c>
      <c r="M16" s="7">
        <f t="shared" si="11"/>
        <v>7.8000000000000016</v>
      </c>
      <c r="N16" s="21">
        <f t="shared" si="12"/>
        <v>1.142578125</v>
      </c>
      <c r="O16" s="6">
        <f t="shared" si="13"/>
        <v>44.373333333333342</v>
      </c>
      <c r="P16" s="18">
        <f t="shared" si="14"/>
        <v>2.2536057692307689E-2</v>
      </c>
      <c r="Q16" s="7">
        <f t="shared" si="15"/>
        <v>7.8000000000000016</v>
      </c>
      <c r="R16" s="21">
        <f t="shared" si="16"/>
        <v>2.28515625</v>
      </c>
      <c r="S16" s="28">
        <f t="shared" si="17"/>
        <v>9.539450199701105E-2</v>
      </c>
    </row>
    <row r="17" spans="1:19" x14ac:dyDescent="0.3">
      <c r="A17" s="2">
        <v>1.4</v>
      </c>
      <c r="B17" s="5">
        <f t="shared" si="0"/>
        <v>8.7964594300514207</v>
      </c>
      <c r="C17" s="5">
        <f t="shared" si="1"/>
        <v>65.973445725385659</v>
      </c>
      <c r="D17" s="3">
        <f t="shared" si="2"/>
        <v>43.982297150257104</v>
      </c>
      <c r="E17" s="15">
        <f t="shared" si="19"/>
        <v>14</v>
      </c>
      <c r="F17" s="4">
        <f t="shared" si="4"/>
        <v>7.1428571428571425E-2</v>
      </c>
      <c r="G17" s="6">
        <f t="shared" si="5"/>
        <v>95.573333333333352</v>
      </c>
      <c r="H17" s="5">
        <f t="shared" si="6"/>
        <v>1.046316964285714E-2</v>
      </c>
      <c r="I17" s="7">
        <f t="shared" si="18"/>
        <v>4.1956693333333348</v>
      </c>
      <c r="J17" s="21">
        <f t="shared" si="8"/>
        <v>0.615234375</v>
      </c>
      <c r="K17" s="6">
        <f t="shared" si="9"/>
        <v>95.573333333333352</v>
      </c>
      <c r="L17" s="18">
        <f t="shared" si="10"/>
        <v>1.046316964285714E-2</v>
      </c>
      <c r="M17" s="7">
        <f t="shared" si="11"/>
        <v>8.4000000000000021</v>
      </c>
      <c r="N17" s="21">
        <f t="shared" si="12"/>
        <v>1.23046875</v>
      </c>
      <c r="O17" s="6">
        <f t="shared" si="13"/>
        <v>47.786666666666676</v>
      </c>
      <c r="P17" s="18">
        <f t="shared" si="14"/>
        <v>2.0926339285714281E-2</v>
      </c>
      <c r="Q17" s="7">
        <f t="shared" si="15"/>
        <v>8.4000000000000021</v>
      </c>
      <c r="R17" s="21">
        <f t="shared" si="16"/>
        <v>2.4609375</v>
      </c>
      <c r="S17" s="28">
        <f t="shared" si="17"/>
        <v>9.539450199701105E-2</v>
      </c>
    </row>
    <row r="18" spans="1:19" x14ac:dyDescent="0.3">
      <c r="A18" s="2">
        <v>1.5</v>
      </c>
      <c r="B18" s="5">
        <f t="shared" si="0"/>
        <v>9.4247779607693793</v>
      </c>
      <c r="C18" s="5">
        <f t="shared" si="1"/>
        <v>70.685834705770347</v>
      </c>
      <c r="D18" s="3">
        <f t="shared" si="2"/>
        <v>47.123889803846893</v>
      </c>
      <c r="E18" s="15">
        <f t="shared" si="19"/>
        <v>15</v>
      </c>
      <c r="F18" s="4">
        <f t="shared" si="4"/>
        <v>6.6666666666666666E-2</v>
      </c>
      <c r="G18" s="6">
        <f t="shared" si="5"/>
        <v>102.40000000000002</v>
      </c>
      <c r="H18" s="5">
        <f t="shared" si="6"/>
        <v>9.7656249999999983E-3</v>
      </c>
      <c r="I18" s="7">
        <f t="shared" si="18"/>
        <v>4.4953600000000007</v>
      </c>
      <c r="J18" s="21">
        <f t="shared" si="8"/>
        <v>0.6591796875</v>
      </c>
      <c r="K18" s="6">
        <f t="shared" si="9"/>
        <v>102.40000000000002</v>
      </c>
      <c r="L18" s="18">
        <f t="shared" si="10"/>
        <v>9.7656249999999983E-3</v>
      </c>
      <c r="M18" s="7">
        <f t="shared" si="11"/>
        <v>9.0000000000000018</v>
      </c>
      <c r="N18" s="21">
        <f t="shared" si="12"/>
        <v>1.318359375</v>
      </c>
      <c r="O18" s="6">
        <f t="shared" si="13"/>
        <v>51.20000000000001</v>
      </c>
      <c r="P18" s="18">
        <f t="shared" si="14"/>
        <v>1.9531249999999997E-2</v>
      </c>
      <c r="Q18" s="7">
        <f t="shared" si="15"/>
        <v>9.0000000000000018</v>
      </c>
      <c r="R18" s="21">
        <f t="shared" si="16"/>
        <v>2.63671875</v>
      </c>
      <c r="S18" s="28">
        <f t="shared" si="17"/>
        <v>9.5394501997011036E-2</v>
      </c>
    </row>
    <row r="19" spans="1:19" x14ac:dyDescent="0.3">
      <c r="A19" s="2">
        <v>1.6</v>
      </c>
      <c r="B19" s="5">
        <f t="shared" si="0"/>
        <v>10.053096491487338</v>
      </c>
      <c r="C19" s="5">
        <f t="shared" si="1"/>
        <v>75.398223686155035</v>
      </c>
      <c r="D19" s="3">
        <f t="shared" si="2"/>
        <v>50.26548245743669</v>
      </c>
      <c r="E19" s="15">
        <f t="shared" si="19"/>
        <v>16</v>
      </c>
      <c r="F19" s="4">
        <f t="shared" si="4"/>
        <v>6.25E-2</v>
      </c>
      <c r="G19" s="6">
        <f t="shared" si="5"/>
        <v>109.22666666666669</v>
      </c>
      <c r="H19" s="5">
        <f t="shared" si="6"/>
        <v>9.1552734374999983E-3</v>
      </c>
      <c r="I19" s="7">
        <f t="shared" si="18"/>
        <v>4.7950506666666675</v>
      </c>
      <c r="J19" s="21">
        <f t="shared" si="8"/>
        <v>0.703125</v>
      </c>
      <c r="K19" s="6">
        <f t="shared" si="9"/>
        <v>109.22666666666669</v>
      </c>
      <c r="L19" s="18">
        <f t="shared" si="10"/>
        <v>9.1552734374999983E-3</v>
      </c>
      <c r="M19" s="7">
        <f t="shared" si="11"/>
        <v>9.6000000000000014</v>
      </c>
      <c r="N19" s="21">
        <f t="shared" si="12"/>
        <v>1.40625</v>
      </c>
      <c r="O19" s="6">
        <f t="shared" si="13"/>
        <v>54.613333333333344</v>
      </c>
      <c r="P19" s="18">
        <f t="shared" si="14"/>
        <v>1.8310546874999997E-2</v>
      </c>
      <c r="Q19" s="7">
        <f t="shared" si="15"/>
        <v>9.6000000000000014</v>
      </c>
      <c r="R19" s="21">
        <f t="shared" si="16"/>
        <v>2.8125</v>
      </c>
      <c r="S19" s="28">
        <f t="shared" si="17"/>
        <v>9.5394501997011036E-2</v>
      </c>
    </row>
    <row r="20" spans="1:19" x14ac:dyDescent="0.3">
      <c r="A20" s="2">
        <v>1.7</v>
      </c>
      <c r="B20" s="5">
        <f t="shared" si="0"/>
        <v>10.681415022205297</v>
      </c>
      <c r="C20" s="5">
        <f t="shared" si="1"/>
        <v>80.110612666539723</v>
      </c>
      <c r="D20" s="3">
        <f t="shared" si="2"/>
        <v>53.407075111026479</v>
      </c>
      <c r="E20" s="15">
        <f t="shared" si="19"/>
        <v>17</v>
      </c>
      <c r="F20" s="4">
        <f t="shared" si="4"/>
        <v>5.8823529411764705E-2</v>
      </c>
      <c r="G20" s="6">
        <f t="shared" si="5"/>
        <v>116.05333333333336</v>
      </c>
      <c r="H20" s="5">
        <f t="shared" si="6"/>
        <v>8.6167279411764695E-3</v>
      </c>
      <c r="I20" s="7">
        <f t="shared" si="18"/>
        <v>5.0947413333333342</v>
      </c>
      <c r="J20" s="21">
        <f t="shared" si="8"/>
        <v>0.7470703125</v>
      </c>
      <c r="K20" s="6">
        <f t="shared" si="9"/>
        <v>116.05333333333336</v>
      </c>
      <c r="L20" s="18">
        <f t="shared" si="10"/>
        <v>8.6167279411764695E-3</v>
      </c>
      <c r="M20" s="7">
        <f t="shared" si="11"/>
        <v>10.200000000000001</v>
      </c>
      <c r="N20" s="21">
        <f t="shared" si="12"/>
        <v>1.494140625</v>
      </c>
      <c r="O20" s="6">
        <f t="shared" si="13"/>
        <v>58.026666666666678</v>
      </c>
      <c r="P20" s="18">
        <f t="shared" si="14"/>
        <v>1.7233455882352939E-2</v>
      </c>
      <c r="Q20" s="7">
        <f t="shared" si="15"/>
        <v>10.200000000000001</v>
      </c>
      <c r="R20" s="21">
        <f t="shared" si="16"/>
        <v>2.98828125</v>
      </c>
      <c r="S20" s="28">
        <f t="shared" si="17"/>
        <v>9.5394501997011036E-2</v>
      </c>
    </row>
    <row r="21" spans="1:19" x14ac:dyDescent="0.3">
      <c r="A21" s="2">
        <v>1.8</v>
      </c>
      <c r="B21" s="5">
        <f t="shared" si="0"/>
        <v>11.309733552923255</v>
      </c>
      <c r="C21" s="5">
        <f t="shared" si="1"/>
        <v>84.823001646924411</v>
      </c>
      <c r="D21" s="3">
        <f t="shared" si="2"/>
        <v>56.548667764616269</v>
      </c>
      <c r="E21" s="15">
        <f t="shared" si="19"/>
        <v>18</v>
      </c>
      <c r="F21" s="4">
        <f t="shared" si="4"/>
        <v>5.5555555555555552E-2</v>
      </c>
      <c r="G21" s="6">
        <f t="shared" si="5"/>
        <v>122.88000000000002</v>
      </c>
      <c r="H21" s="5">
        <f t="shared" si="6"/>
        <v>8.1380208333333322E-3</v>
      </c>
      <c r="I21" s="7">
        <f t="shared" si="18"/>
        <v>5.394432000000001</v>
      </c>
      <c r="J21" s="21">
        <f t="shared" si="8"/>
        <v>0.791015625</v>
      </c>
      <c r="K21" s="6">
        <f t="shared" si="9"/>
        <v>122.88000000000002</v>
      </c>
      <c r="L21" s="18">
        <f t="shared" si="10"/>
        <v>8.1380208333333322E-3</v>
      </c>
      <c r="M21" s="7">
        <f t="shared" si="11"/>
        <v>10.8</v>
      </c>
      <c r="N21" s="21">
        <f t="shared" si="12"/>
        <v>1.58203125</v>
      </c>
      <c r="O21" s="6">
        <f t="shared" si="13"/>
        <v>61.440000000000012</v>
      </c>
      <c r="P21" s="18">
        <f t="shared" si="14"/>
        <v>1.6276041666666664E-2</v>
      </c>
      <c r="Q21" s="7">
        <f t="shared" si="15"/>
        <v>10.8</v>
      </c>
      <c r="R21" s="21">
        <f t="shared" si="16"/>
        <v>3.1640625</v>
      </c>
      <c r="S21" s="28">
        <f t="shared" si="17"/>
        <v>9.539450199701105E-2</v>
      </c>
    </row>
    <row r="22" spans="1:19" x14ac:dyDescent="0.3">
      <c r="A22" s="2">
        <v>1.9</v>
      </c>
      <c r="B22" s="5">
        <f t="shared" si="0"/>
        <v>11.938052083641214</v>
      </c>
      <c r="C22" s="5">
        <f t="shared" si="1"/>
        <v>89.535390627309098</v>
      </c>
      <c r="D22" s="3">
        <f t="shared" si="2"/>
        <v>59.690260418206066</v>
      </c>
      <c r="E22" s="15">
        <f t="shared" si="19"/>
        <v>19</v>
      </c>
      <c r="F22" s="4">
        <f t="shared" si="4"/>
        <v>5.2631578947368418E-2</v>
      </c>
      <c r="G22" s="6">
        <f t="shared" si="5"/>
        <v>129.70666666666668</v>
      </c>
      <c r="H22" s="5">
        <f t="shared" si="6"/>
        <v>7.7097039473684207E-3</v>
      </c>
      <c r="I22" s="7">
        <f t="shared" si="18"/>
        <v>5.6941226666666669</v>
      </c>
      <c r="J22" s="21">
        <f t="shared" si="8"/>
        <v>0.8349609375</v>
      </c>
      <c r="K22" s="6">
        <f t="shared" si="9"/>
        <v>129.70666666666668</v>
      </c>
      <c r="L22" s="18">
        <f t="shared" si="10"/>
        <v>7.7097039473684207E-3</v>
      </c>
      <c r="M22" s="7">
        <f t="shared" si="11"/>
        <v>11.4</v>
      </c>
      <c r="N22" s="21">
        <f t="shared" si="12"/>
        <v>1.669921875</v>
      </c>
      <c r="O22" s="6">
        <f t="shared" si="13"/>
        <v>64.853333333333339</v>
      </c>
      <c r="P22" s="18">
        <f t="shared" si="14"/>
        <v>1.5419407894736841E-2</v>
      </c>
      <c r="Q22" s="7">
        <f t="shared" si="15"/>
        <v>11.4</v>
      </c>
      <c r="R22" s="21">
        <f t="shared" si="16"/>
        <v>3.33984375</v>
      </c>
      <c r="S22" s="28">
        <f t="shared" si="17"/>
        <v>9.5394501997011022E-2</v>
      </c>
    </row>
    <row r="23" spans="1:19" x14ac:dyDescent="0.3">
      <c r="A23" s="2">
        <v>2</v>
      </c>
      <c r="B23" s="5">
        <f t="shared" si="0"/>
        <v>12.566370614359172</v>
      </c>
      <c r="C23" s="5">
        <f t="shared" si="1"/>
        <v>94.247779607693786</v>
      </c>
      <c r="D23" s="3">
        <f t="shared" si="2"/>
        <v>62.831853071795855</v>
      </c>
      <c r="E23" s="15">
        <f t="shared" si="19"/>
        <v>20</v>
      </c>
      <c r="F23" s="4">
        <f t="shared" si="4"/>
        <v>0.05</v>
      </c>
      <c r="G23" s="6">
        <f t="shared" si="5"/>
        <v>136.53333333333336</v>
      </c>
      <c r="H23" s="5">
        <f t="shared" si="6"/>
        <v>7.3242187499999983E-3</v>
      </c>
      <c r="I23" s="7">
        <f t="shared" si="18"/>
        <v>5.9938133333333345</v>
      </c>
      <c r="J23" s="21">
        <f t="shared" si="8"/>
        <v>0.87890625</v>
      </c>
      <c r="K23" s="6">
        <f t="shared" si="9"/>
        <v>136.53333333333336</v>
      </c>
      <c r="L23" s="18">
        <f t="shared" si="10"/>
        <v>7.3242187499999983E-3</v>
      </c>
      <c r="M23" s="7">
        <f t="shared" si="11"/>
        <v>12.000000000000004</v>
      </c>
      <c r="N23" s="21">
        <f t="shared" si="12"/>
        <v>1.7578125</v>
      </c>
      <c r="O23" s="6">
        <f t="shared" si="13"/>
        <v>68.26666666666668</v>
      </c>
      <c r="P23" s="18">
        <f t="shared" si="14"/>
        <v>1.4648437499999997E-2</v>
      </c>
      <c r="Q23" s="7">
        <f t="shared" si="15"/>
        <v>12.000000000000004</v>
      </c>
      <c r="R23" s="21">
        <f t="shared" si="16"/>
        <v>3.515625</v>
      </c>
      <c r="S23" s="28">
        <f t="shared" si="17"/>
        <v>9.539450199701105E-2</v>
      </c>
    </row>
    <row r="24" spans="1:19" x14ac:dyDescent="0.3">
      <c r="A24" s="2">
        <v>2.1</v>
      </c>
      <c r="B24" s="5">
        <f t="shared" si="0"/>
        <v>13.194689145077131</v>
      </c>
      <c r="C24" s="5">
        <f t="shared" si="1"/>
        <v>98.960168588078488</v>
      </c>
      <c r="D24" s="3">
        <f t="shared" si="2"/>
        <v>65.973445725385659</v>
      </c>
      <c r="E24" s="15">
        <f t="shared" si="19"/>
        <v>21</v>
      </c>
      <c r="F24" s="4">
        <f t="shared" si="4"/>
        <v>4.7619047619047616E-2</v>
      </c>
      <c r="G24" s="6">
        <f t="shared" si="5"/>
        <v>143.36000000000004</v>
      </c>
      <c r="H24" s="5">
        <f t="shared" si="6"/>
        <v>6.9754464285714263E-3</v>
      </c>
      <c r="I24" s="7">
        <f t="shared" si="18"/>
        <v>6.2935040000000022</v>
      </c>
      <c r="J24" s="21">
        <f t="shared" si="8"/>
        <v>0.9228515625</v>
      </c>
      <c r="K24" s="6">
        <f t="shared" si="9"/>
        <v>143.36000000000004</v>
      </c>
      <c r="L24" s="18">
        <f t="shared" si="10"/>
        <v>6.9754464285714263E-3</v>
      </c>
      <c r="M24" s="7">
        <f t="shared" si="11"/>
        <v>12.600000000000003</v>
      </c>
      <c r="N24" s="21">
        <f t="shared" si="12"/>
        <v>1.845703125</v>
      </c>
      <c r="O24" s="6">
        <f t="shared" si="13"/>
        <v>71.680000000000021</v>
      </c>
      <c r="P24" s="18">
        <f t="shared" si="14"/>
        <v>1.3950892857142853E-2</v>
      </c>
      <c r="Q24" s="7">
        <f t="shared" si="15"/>
        <v>12.600000000000003</v>
      </c>
      <c r="R24" s="21">
        <f t="shared" si="16"/>
        <v>3.69140625</v>
      </c>
      <c r="S24" s="28">
        <f t="shared" si="17"/>
        <v>9.539450199701105E-2</v>
      </c>
    </row>
    <row r="25" spans="1:19" x14ac:dyDescent="0.3">
      <c r="A25" s="2">
        <v>2.2000000000000002</v>
      </c>
      <c r="B25" s="5">
        <f t="shared" si="0"/>
        <v>13.823007675795091</v>
      </c>
      <c r="C25" s="5">
        <f t="shared" si="1"/>
        <v>103.67255756846319</v>
      </c>
      <c r="D25" s="3">
        <f t="shared" si="2"/>
        <v>69.115038378975456</v>
      </c>
      <c r="E25" s="15">
        <f t="shared" si="19"/>
        <v>22</v>
      </c>
      <c r="F25" s="4">
        <f t="shared" si="4"/>
        <v>4.5454545454545456E-2</v>
      </c>
      <c r="G25" s="6">
        <f t="shared" si="5"/>
        <v>150.1866666666667</v>
      </c>
      <c r="H25" s="5">
        <f t="shared" si="6"/>
        <v>6.6583806818181802E-3</v>
      </c>
      <c r="I25" s="7">
        <f t="shared" si="18"/>
        <v>6.5931946666666681</v>
      </c>
      <c r="J25" s="21">
        <f t="shared" si="8"/>
        <v>0.966796875</v>
      </c>
      <c r="K25" s="6">
        <f t="shared" si="9"/>
        <v>150.1866666666667</v>
      </c>
      <c r="L25" s="18">
        <f t="shared" si="10"/>
        <v>6.6583806818181802E-3</v>
      </c>
      <c r="M25" s="7">
        <f t="shared" si="11"/>
        <v>13.200000000000003</v>
      </c>
      <c r="N25" s="21">
        <f t="shared" si="12"/>
        <v>1.93359375</v>
      </c>
      <c r="O25" s="6">
        <f t="shared" si="13"/>
        <v>75.093333333333348</v>
      </c>
      <c r="P25" s="18">
        <f t="shared" si="14"/>
        <v>1.331676136363636E-2</v>
      </c>
      <c r="Q25" s="7">
        <f t="shared" si="15"/>
        <v>13.200000000000003</v>
      </c>
      <c r="R25" s="21">
        <f t="shared" si="16"/>
        <v>3.8671875</v>
      </c>
      <c r="S25" s="28">
        <f t="shared" si="17"/>
        <v>9.5394501997011036E-2</v>
      </c>
    </row>
    <row r="26" spans="1:19" x14ac:dyDescent="0.3">
      <c r="A26" s="2">
        <v>2.2999999999999998</v>
      </c>
      <c r="B26" s="5">
        <f t="shared" si="0"/>
        <v>14.451326206513047</v>
      </c>
      <c r="C26" s="5">
        <f t="shared" si="1"/>
        <v>108.38494654884785</v>
      </c>
      <c r="D26" s="3">
        <f t="shared" si="2"/>
        <v>72.256631032565224</v>
      </c>
      <c r="E26" s="15">
        <f t="shared" si="19"/>
        <v>23</v>
      </c>
      <c r="F26" s="4">
        <f t="shared" si="4"/>
        <v>4.3478260869565216E-2</v>
      </c>
      <c r="G26" s="6">
        <f t="shared" si="5"/>
        <v>157.01333333333335</v>
      </c>
      <c r="H26" s="5">
        <f t="shared" si="6"/>
        <v>6.3688858695652171E-3</v>
      </c>
      <c r="I26" s="7">
        <f t="shared" si="18"/>
        <v>6.892885333333334</v>
      </c>
      <c r="J26" s="21">
        <f t="shared" si="8"/>
        <v>1.0107421875</v>
      </c>
      <c r="K26" s="6">
        <f t="shared" si="9"/>
        <v>157.01333333333335</v>
      </c>
      <c r="L26" s="18">
        <f t="shared" si="10"/>
        <v>6.3688858695652171E-3</v>
      </c>
      <c r="M26" s="7">
        <f t="shared" si="11"/>
        <v>13.8</v>
      </c>
      <c r="N26" s="21">
        <f t="shared" si="12"/>
        <v>2.021484375</v>
      </c>
      <c r="O26" s="6">
        <f t="shared" si="13"/>
        <v>78.506666666666675</v>
      </c>
      <c r="P26" s="18">
        <f t="shared" si="14"/>
        <v>1.2737771739130434E-2</v>
      </c>
      <c r="Q26" s="7">
        <f t="shared" si="15"/>
        <v>13.8</v>
      </c>
      <c r="R26" s="21">
        <f t="shared" si="16"/>
        <v>4.04296875</v>
      </c>
      <c r="S26" s="28">
        <f t="shared" si="17"/>
        <v>9.539450199701105E-2</v>
      </c>
    </row>
    <row r="27" spans="1:19" x14ac:dyDescent="0.3">
      <c r="A27" s="11">
        <v>2.4</v>
      </c>
      <c r="B27" s="5">
        <f t="shared" si="0"/>
        <v>15.079644737231007</v>
      </c>
      <c r="C27" s="5">
        <f t="shared" si="1"/>
        <v>113.09733552923255</v>
      </c>
      <c r="D27" s="3">
        <f t="shared" si="2"/>
        <v>75.398223686155035</v>
      </c>
      <c r="E27" s="15">
        <f t="shared" si="19"/>
        <v>24</v>
      </c>
      <c r="F27" s="4">
        <f t="shared" si="4"/>
        <v>4.1666666666666664E-2</v>
      </c>
      <c r="G27" s="6">
        <f t="shared" si="5"/>
        <v>163.84000000000003</v>
      </c>
      <c r="H27" s="5">
        <f t="shared" si="6"/>
        <v>6.1035156249999991E-3</v>
      </c>
      <c r="I27" s="7">
        <f t="shared" si="18"/>
        <v>7.1925760000000016</v>
      </c>
      <c r="J27" s="21">
        <f t="shared" si="8"/>
        <v>1.0546875</v>
      </c>
      <c r="K27" s="6">
        <f t="shared" si="9"/>
        <v>163.84000000000003</v>
      </c>
      <c r="L27" s="18">
        <f t="shared" si="10"/>
        <v>6.1035156249999991E-3</v>
      </c>
      <c r="M27" s="7">
        <f t="shared" si="11"/>
        <v>14.400000000000002</v>
      </c>
      <c r="N27" s="21">
        <f t="shared" si="12"/>
        <v>2.109375</v>
      </c>
      <c r="O27" s="6">
        <f t="shared" si="13"/>
        <v>81.920000000000016</v>
      </c>
      <c r="P27" s="18">
        <f t="shared" si="14"/>
        <v>1.2207031249999998E-2</v>
      </c>
      <c r="Q27" s="7">
        <f t="shared" si="15"/>
        <v>14.400000000000002</v>
      </c>
      <c r="R27" s="21">
        <f t="shared" si="16"/>
        <v>4.21875</v>
      </c>
      <c r="S27" s="28">
        <f t="shared" si="17"/>
        <v>9.5394501997011036E-2</v>
      </c>
    </row>
    <row r="28" spans="1:19" x14ac:dyDescent="0.3">
      <c r="A28" s="11">
        <v>2.5</v>
      </c>
      <c r="B28" s="5">
        <f t="shared" si="0"/>
        <v>15.707963267948966</v>
      </c>
      <c r="C28" s="5">
        <f t="shared" si="1"/>
        <v>117.80972450961724</v>
      </c>
      <c r="D28" s="3">
        <f t="shared" si="2"/>
        <v>78.539816339744817</v>
      </c>
      <c r="E28" s="15">
        <f t="shared" si="19"/>
        <v>25</v>
      </c>
      <c r="F28" s="4">
        <f t="shared" si="4"/>
        <v>0.04</v>
      </c>
      <c r="G28" s="6">
        <f t="shared" si="5"/>
        <v>170.66666666666669</v>
      </c>
      <c r="H28" s="5">
        <f t="shared" si="6"/>
        <v>5.8593749999999991E-3</v>
      </c>
      <c r="I28" s="7">
        <f t="shared" si="18"/>
        <v>7.4922666666666684</v>
      </c>
      <c r="J28" s="21">
        <f t="shared" si="8"/>
        <v>1.0986328125</v>
      </c>
      <c r="K28" s="6">
        <f t="shared" si="9"/>
        <v>170.66666666666669</v>
      </c>
      <c r="L28" s="18">
        <f t="shared" si="10"/>
        <v>5.8593749999999991E-3</v>
      </c>
      <c r="M28" s="7">
        <f t="shared" si="11"/>
        <v>15.000000000000002</v>
      </c>
      <c r="N28" s="21">
        <f t="shared" si="12"/>
        <v>2.197265625</v>
      </c>
      <c r="O28" s="6">
        <f t="shared" si="13"/>
        <v>85.333333333333343</v>
      </c>
      <c r="P28" s="18">
        <f t="shared" si="14"/>
        <v>1.1718749999999998E-2</v>
      </c>
      <c r="Q28" s="7">
        <f t="shared" si="15"/>
        <v>15.000000000000002</v>
      </c>
      <c r="R28" s="21">
        <f t="shared" si="16"/>
        <v>4.39453125</v>
      </c>
      <c r="S28" s="28">
        <f t="shared" si="17"/>
        <v>9.539450199701105E-2</v>
      </c>
    </row>
    <row r="29" spans="1:19" x14ac:dyDescent="0.3">
      <c r="A29" s="11">
        <v>2.6</v>
      </c>
      <c r="B29" s="5">
        <f t="shared" si="0"/>
        <v>16.336281798666924</v>
      </c>
      <c r="C29" s="5">
        <f t="shared" si="1"/>
        <v>122.52211349000193</v>
      </c>
      <c r="D29" s="3">
        <f t="shared" si="2"/>
        <v>81.681408993334614</v>
      </c>
      <c r="E29" s="15">
        <f t="shared" si="19"/>
        <v>26</v>
      </c>
      <c r="F29" s="4">
        <f t="shared" si="4"/>
        <v>3.8461538461538464E-2</v>
      </c>
      <c r="G29" s="6">
        <f t="shared" si="5"/>
        <v>177.49333333333337</v>
      </c>
      <c r="H29" s="5">
        <f t="shared" si="6"/>
        <v>5.6340144230769221E-3</v>
      </c>
      <c r="I29" s="7">
        <f t="shared" si="18"/>
        <v>7.7919573333333352</v>
      </c>
      <c r="J29" s="21">
        <f t="shared" si="8"/>
        <v>1.142578125</v>
      </c>
      <c r="K29" s="6">
        <f t="shared" si="9"/>
        <v>177.49333333333337</v>
      </c>
      <c r="L29" s="18">
        <f t="shared" si="10"/>
        <v>5.6340144230769221E-3</v>
      </c>
      <c r="M29" s="7">
        <f t="shared" si="11"/>
        <v>15.600000000000003</v>
      </c>
      <c r="N29" s="21">
        <f t="shared" si="12"/>
        <v>2.28515625</v>
      </c>
      <c r="O29" s="6">
        <f t="shared" si="13"/>
        <v>88.746666666666684</v>
      </c>
      <c r="P29" s="18">
        <f t="shared" si="14"/>
        <v>1.1268028846153844E-2</v>
      </c>
      <c r="Q29" s="7">
        <f t="shared" si="15"/>
        <v>15.600000000000003</v>
      </c>
      <c r="R29" s="21">
        <f t="shared" si="16"/>
        <v>4.5703125</v>
      </c>
      <c r="S29" s="28">
        <f t="shared" si="17"/>
        <v>9.539450199701105E-2</v>
      </c>
    </row>
    <row r="30" spans="1:19" x14ac:dyDescent="0.3">
      <c r="A30" s="11">
        <v>2.7</v>
      </c>
      <c r="B30" s="5">
        <f t="shared" si="0"/>
        <v>16.964600329384883</v>
      </c>
      <c r="C30" s="5">
        <f t="shared" si="1"/>
        <v>127.23450247038662</v>
      </c>
      <c r="D30" s="3">
        <f t="shared" si="2"/>
        <v>84.823001646924411</v>
      </c>
      <c r="E30" s="15">
        <f t="shared" si="19"/>
        <v>27</v>
      </c>
      <c r="F30" s="4">
        <f t="shared" si="4"/>
        <v>3.7037037037037035E-2</v>
      </c>
      <c r="G30" s="6">
        <f t="shared" si="5"/>
        <v>184.32000000000005</v>
      </c>
      <c r="H30" s="5">
        <f t="shared" si="6"/>
        <v>5.4253472222222212E-3</v>
      </c>
      <c r="I30" s="7">
        <f t="shared" si="18"/>
        <v>8.0916480000000011</v>
      </c>
      <c r="J30" s="21">
        <f t="shared" si="8"/>
        <v>1.1865234375</v>
      </c>
      <c r="K30" s="6">
        <f t="shared" si="9"/>
        <v>184.32000000000005</v>
      </c>
      <c r="L30" s="18">
        <f t="shared" si="10"/>
        <v>5.4253472222222212E-3</v>
      </c>
      <c r="M30" s="7">
        <f t="shared" si="11"/>
        <v>16.200000000000003</v>
      </c>
      <c r="N30" s="21">
        <f t="shared" si="12"/>
        <v>2.373046875</v>
      </c>
      <c r="O30" s="6">
        <f t="shared" si="13"/>
        <v>92.160000000000025</v>
      </c>
      <c r="P30" s="18">
        <f t="shared" si="14"/>
        <v>1.0850694444444442E-2</v>
      </c>
      <c r="Q30" s="7">
        <f t="shared" si="15"/>
        <v>16.200000000000003</v>
      </c>
      <c r="R30" s="21">
        <f t="shared" si="16"/>
        <v>4.74609375</v>
      </c>
      <c r="S30" s="28">
        <f t="shared" si="17"/>
        <v>9.5394501997011036E-2</v>
      </c>
    </row>
    <row r="31" spans="1:19" x14ac:dyDescent="0.3">
      <c r="A31" s="11">
        <v>2.8</v>
      </c>
      <c r="B31" s="5">
        <f t="shared" si="0"/>
        <v>17.592918860102841</v>
      </c>
      <c r="C31" s="5">
        <f t="shared" si="1"/>
        <v>131.94689145077132</v>
      </c>
      <c r="D31" s="3">
        <f t="shared" si="2"/>
        <v>87.964594300514207</v>
      </c>
      <c r="E31" s="15">
        <f t="shared" si="19"/>
        <v>28</v>
      </c>
      <c r="F31" s="4">
        <f t="shared" si="4"/>
        <v>3.5714285714285712E-2</v>
      </c>
      <c r="G31" s="6">
        <f t="shared" si="5"/>
        <v>191.1466666666667</v>
      </c>
      <c r="H31" s="5">
        <f t="shared" si="6"/>
        <v>5.2315848214285702E-3</v>
      </c>
      <c r="I31" s="7">
        <f t="shared" si="18"/>
        <v>8.3913386666666696</v>
      </c>
      <c r="J31" s="21">
        <f t="shared" si="8"/>
        <v>1.23046875</v>
      </c>
      <c r="K31" s="6">
        <f t="shared" si="9"/>
        <v>191.1466666666667</v>
      </c>
      <c r="L31" s="18">
        <f t="shared" si="10"/>
        <v>5.2315848214285702E-3</v>
      </c>
      <c r="M31" s="7">
        <f t="shared" si="11"/>
        <v>16.800000000000004</v>
      </c>
      <c r="N31" s="21">
        <f t="shared" si="12"/>
        <v>2.4609375</v>
      </c>
      <c r="O31" s="6">
        <f t="shared" si="13"/>
        <v>95.573333333333352</v>
      </c>
      <c r="P31" s="18">
        <f t="shared" si="14"/>
        <v>1.046316964285714E-2</v>
      </c>
      <c r="Q31" s="7">
        <f t="shared" si="15"/>
        <v>16.800000000000004</v>
      </c>
      <c r="R31" s="21">
        <f t="shared" si="16"/>
        <v>4.921875</v>
      </c>
      <c r="S31" s="28">
        <f t="shared" si="17"/>
        <v>9.539450199701105E-2</v>
      </c>
    </row>
    <row r="32" spans="1:19" x14ac:dyDescent="0.3">
      <c r="A32" s="11">
        <v>2.9</v>
      </c>
      <c r="B32" s="5">
        <f t="shared" si="0"/>
        <v>18.2212373908208</v>
      </c>
      <c r="C32" s="5">
        <f t="shared" si="1"/>
        <v>136.65928043115599</v>
      </c>
      <c r="D32" s="3">
        <f t="shared" si="2"/>
        <v>91.10618695410399</v>
      </c>
      <c r="E32" s="15">
        <f t="shared" si="19"/>
        <v>29</v>
      </c>
      <c r="F32" s="4">
        <f t="shared" si="4"/>
        <v>3.4482758620689655E-2</v>
      </c>
      <c r="G32" s="6">
        <f t="shared" si="5"/>
        <v>197.97333333333336</v>
      </c>
      <c r="H32" s="5">
        <f t="shared" si="6"/>
        <v>5.0511853448275855E-3</v>
      </c>
      <c r="I32" s="7">
        <f t="shared" si="18"/>
        <v>8.6910293333333346</v>
      </c>
      <c r="J32" s="21">
        <f t="shared" si="8"/>
        <v>1.2744140625</v>
      </c>
      <c r="K32" s="6">
        <f t="shared" si="9"/>
        <v>197.97333333333336</v>
      </c>
      <c r="L32" s="18">
        <f t="shared" si="10"/>
        <v>5.0511853448275855E-3</v>
      </c>
      <c r="M32" s="7">
        <f t="shared" si="11"/>
        <v>17.400000000000002</v>
      </c>
      <c r="N32" s="21">
        <f t="shared" si="12"/>
        <v>2.548828125</v>
      </c>
      <c r="O32" s="6">
        <f t="shared" si="13"/>
        <v>98.986666666666679</v>
      </c>
      <c r="P32" s="18">
        <f t="shared" si="14"/>
        <v>1.0102370689655171E-2</v>
      </c>
      <c r="Q32" s="7">
        <f t="shared" si="15"/>
        <v>17.400000000000002</v>
      </c>
      <c r="R32" s="21">
        <f t="shared" si="16"/>
        <v>5.09765625</v>
      </c>
      <c r="S32" s="28">
        <f t="shared" si="17"/>
        <v>9.539450199701105E-2</v>
      </c>
    </row>
    <row r="33" spans="1:19" x14ac:dyDescent="0.3">
      <c r="A33" s="11">
        <v>3</v>
      </c>
      <c r="B33" s="5">
        <f t="shared" si="0"/>
        <v>18.849555921538759</v>
      </c>
      <c r="C33" s="5">
        <f t="shared" si="1"/>
        <v>141.37166941154069</v>
      </c>
      <c r="D33" s="3">
        <f t="shared" si="2"/>
        <v>94.247779607693786</v>
      </c>
      <c r="E33" s="15">
        <f t="shared" si="19"/>
        <v>30</v>
      </c>
      <c r="F33" s="4">
        <f t="shared" si="4"/>
        <v>3.3333333333333333E-2</v>
      </c>
      <c r="G33" s="6">
        <f t="shared" si="5"/>
        <v>204.80000000000004</v>
      </c>
      <c r="H33" s="5">
        <f t="shared" si="6"/>
        <v>4.8828124999999991E-3</v>
      </c>
      <c r="I33" s="7">
        <f t="shared" si="18"/>
        <v>8.9907200000000014</v>
      </c>
      <c r="J33" s="21">
        <f t="shared" si="8"/>
        <v>1.318359375</v>
      </c>
      <c r="K33" s="6">
        <f t="shared" si="9"/>
        <v>204.80000000000004</v>
      </c>
      <c r="L33" s="18">
        <f t="shared" si="10"/>
        <v>4.8828124999999991E-3</v>
      </c>
      <c r="M33" s="7">
        <f t="shared" si="11"/>
        <v>18.000000000000004</v>
      </c>
      <c r="N33" s="21">
        <f t="shared" si="12"/>
        <v>2.63671875</v>
      </c>
      <c r="O33" s="6">
        <f t="shared" si="13"/>
        <v>102.40000000000002</v>
      </c>
      <c r="P33" s="18">
        <f t="shared" si="14"/>
        <v>9.7656249999999983E-3</v>
      </c>
      <c r="Q33" s="7">
        <f t="shared" si="15"/>
        <v>18.000000000000004</v>
      </c>
      <c r="R33" s="21">
        <f t="shared" si="16"/>
        <v>5.2734375</v>
      </c>
      <c r="S33" s="28">
        <f t="shared" si="17"/>
        <v>9.5394501997011036E-2</v>
      </c>
    </row>
    <row r="34" spans="1:19" x14ac:dyDescent="0.3">
      <c r="A34" s="11">
        <v>3.1</v>
      </c>
      <c r="B34" s="5">
        <f t="shared" si="0"/>
        <v>19.477874452256717</v>
      </c>
      <c r="C34" s="5">
        <f t="shared" si="1"/>
        <v>146.08405839192537</v>
      </c>
      <c r="D34" s="3">
        <f t="shared" si="2"/>
        <v>97.389372261283569</v>
      </c>
      <c r="E34" s="15">
        <f t="shared" si="19"/>
        <v>31</v>
      </c>
      <c r="F34" s="4">
        <f t="shared" si="4"/>
        <v>3.2258064516129031E-2</v>
      </c>
      <c r="G34" s="6">
        <f t="shared" si="5"/>
        <v>211.62666666666672</v>
      </c>
      <c r="H34" s="5">
        <f t="shared" si="6"/>
        <v>4.7253024193548371E-3</v>
      </c>
      <c r="I34" s="7">
        <f t="shared" si="18"/>
        <v>9.2904106666666699</v>
      </c>
      <c r="J34" s="21">
        <f t="shared" si="8"/>
        <v>1.3623046875</v>
      </c>
      <c r="K34" s="6">
        <f t="shared" si="9"/>
        <v>211.62666666666672</v>
      </c>
      <c r="L34" s="18">
        <f t="shared" si="10"/>
        <v>4.7253024193548371E-3</v>
      </c>
      <c r="M34" s="7">
        <f t="shared" si="11"/>
        <v>18.600000000000005</v>
      </c>
      <c r="N34" s="21">
        <f t="shared" si="12"/>
        <v>2.724609375</v>
      </c>
      <c r="O34" s="6">
        <f t="shared" si="13"/>
        <v>105.81333333333336</v>
      </c>
      <c r="P34" s="18">
        <f t="shared" si="14"/>
        <v>9.4506048387096742E-3</v>
      </c>
      <c r="Q34" s="7">
        <f t="shared" si="15"/>
        <v>18.600000000000005</v>
      </c>
      <c r="R34" s="21">
        <f t="shared" si="16"/>
        <v>5.44921875</v>
      </c>
      <c r="S34" s="28">
        <f t="shared" si="17"/>
        <v>9.5394501997011064E-2</v>
      </c>
    </row>
    <row r="35" spans="1:19" x14ac:dyDescent="0.3">
      <c r="A35" s="11">
        <v>3.2</v>
      </c>
      <c r="B35" s="5">
        <f t="shared" si="0"/>
        <v>20.106192982974676</v>
      </c>
      <c r="C35" s="5">
        <f t="shared" si="1"/>
        <v>150.79644737231007</v>
      </c>
      <c r="D35" s="3">
        <f t="shared" si="2"/>
        <v>100.53096491487338</v>
      </c>
      <c r="E35" s="15">
        <f t="shared" si="19"/>
        <v>32</v>
      </c>
      <c r="F35" s="4">
        <f t="shared" si="4"/>
        <v>3.125E-2</v>
      </c>
      <c r="G35" s="6">
        <f t="shared" si="5"/>
        <v>218.45333333333338</v>
      </c>
      <c r="H35" s="5">
        <f t="shared" si="6"/>
        <v>4.5776367187499991E-3</v>
      </c>
      <c r="I35" s="7">
        <f t="shared" si="18"/>
        <v>9.5901013333333349</v>
      </c>
      <c r="J35" s="21">
        <f t="shared" si="8"/>
        <v>1.40625</v>
      </c>
      <c r="K35" s="6">
        <f t="shared" si="9"/>
        <v>218.45333333333338</v>
      </c>
      <c r="L35" s="18">
        <f t="shared" si="10"/>
        <v>4.5776367187499991E-3</v>
      </c>
      <c r="M35" s="7">
        <f t="shared" si="11"/>
        <v>19.200000000000003</v>
      </c>
      <c r="N35" s="21">
        <f t="shared" si="12"/>
        <v>2.8125</v>
      </c>
      <c r="O35" s="6">
        <f t="shared" si="13"/>
        <v>109.22666666666669</v>
      </c>
      <c r="P35" s="18">
        <f t="shared" si="14"/>
        <v>9.1552734374999983E-3</v>
      </c>
      <c r="Q35" s="7">
        <f t="shared" si="15"/>
        <v>19.200000000000003</v>
      </c>
      <c r="R35" s="21">
        <f t="shared" si="16"/>
        <v>5.625</v>
      </c>
      <c r="S35" s="28">
        <f t="shared" si="17"/>
        <v>9.5394501997011036E-2</v>
      </c>
    </row>
    <row r="36" spans="1:19" x14ac:dyDescent="0.3">
      <c r="A36" s="11">
        <v>3.3</v>
      </c>
      <c r="B36" s="5">
        <f t="shared" si="0"/>
        <v>20.734511513692635</v>
      </c>
      <c r="C36" s="5">
        <f t="shared" si="1"/>
        <v>155.50883635269477</v>
      </c>
      <c r="D36" s="3">
        <f t="shared" si="2"/>
        <v>103.67255756846318</v>
      </c>
      <c r="E36" s="15">
        <f t="shared" si="19"/>
        <v>33</v>
      </c>
      <c r="F36" s="4">
        <f t="shared" si="4"/>
        <v>3.0303030303030304E-2</v>
      </c>
      <c r="G36" s="6">
        <f t="shared" si="5"/>
        <v>225.28000000000003</v>
      </c>
      <c r="H36" s="5">
        <f t="shared" si="6"/>
        <v>4.4389204545454541E-3</v>
      </c>
      <c r="I36" s="7">
        <f t="shared" si="18"/>
        <v>9.8897920000000017</v>
      </c>
      <c r="J36" s="21">
        <f t="shared" si="8"/>
        <v>1.4501953125</v>
      </c>
      <c r="K36" s="6">
        <f t="shared" si="9"/>
        <v>225.28000000000003</v>
      </c>
      <c r="L36" s="18">
        <f t="shared" si="10"/>
        <v>4.4389204545454541E-3</v>
      </c>
      <c r="M36" s="7">
        <f t="shared" si="11"/>
        <v>19.8</v>
      </c>
      <c r="N36" s="21">
        <f t="shared" si="12"/>
        <v>2.900390625</v>
      </c>
      <c r="O36" s="6">
        <f t="shared" si="13"/>
        <v>112.64000000000001</v>
      </c>
      <c r="P36" s="18">
        <f t="shared" si="14"/>
        <v>8.8778409090909081E-3</v>
      </c>
      <c r="Q36" s="7">
        <f t="shared" si="15"/>
        <v>19.8</v>
      </c>
      <c r="R36" s="21">
        <f t="shared" si="16"/>
        <v>5.80078125</v>
      </c>
      <c r="S36" s="28">
        <f t="shared" si="17"/>
        <v>9.5394501997011036E-2</v>
      </c>
    </row>
    <row r="37" spans="1:19" x14ac:dyDescent="0.3">
      <c r="A37" s="11">
        <v>3.4</v>
      </c>
      <c r="B37" s="5">
        <f t="shared" si="0"/>
        <v>21.362830044410593</v>
      </c>
      <c r="C37" s="5">
        <f t="shared" si="1"/>
        <v>160.22122533307945</v>
      </c>
      <c r="D37" s="3">
        <f t="shared" si="2"/>
        <v>106.81415022205296</v>
      </c>
      <c r="E37" s="15">
        <f t="shared" si="19"/>
        <v>34</v>
      </c>
      <c r="F37" s="4">
        <f t="shared" si="4"/>
        <v>2.9411764705882353E-2</v>
      </c>
      <c r="G37" s="6">
        <f t="shared" si="5"/>
        <v>232.10666666666671</v>
      </c>
      <c r="H37" s="5">
        <f t="shared" si="6"/>
        <v>4.3083639705882347E-3</v>
      </c>
      <c r="I37" s="7">
        <f t="shared" si="18"/>
        <v>10.189482666666668</v>
      </c>
      <c r="J37" s="21">
        <f t="shared" si="8"/>
        <v>1.494140625</v>
      </c>
      <c r="K37" s="6">
        <f t="shared" si="9"/>
        <v>232.10666666666671</v>
      </c>
      <c r="L37" s="18">
        <f t="shared" si="10"/>
        <v>4.3083639705882347E-3</v>
      </c>
      <c r="M37" s="7">
        <f t="shared" si="11"/>
        <v>20.400000000000002</v>
      </c>
      <c r="N37" s="21">
        <f t="shared" si="12"/>
        <v>2.98828125</v>
      </c>
      <c r="O37" s="6">
        <f t="shared" si="13"/>
        <v>116.05333333333336</v>
      </c>
      <c r="P37" s="18">
        <f t="shared" si="14"/>
        <v>8.6167279411764695E-3</v>
      </c>
      <c r="Q37" s="7">
        <f t="shared" si="15"/>
        <v>20.400000000000002</v>
      </c>
      <c r="R37" s="21">
        <f t="shared" si="16"/>
        <v>5.9765625</v>
      </c>
      <c r="S37" s="28">
        <f t="shared" si="17"/>
        <v>9.5394501997011036E-2</v>
      </c>
    </row>
    <row r="38" spans="1:19" x14ac:dyDescent="0.3">
      <c r="A38" s="11">
        <v>3.5</v>
      </c>
      <c r="B38" s="5">
        <f t="shared" si="0"/>
        <v>21.991148575128552</v>
      </c>
      <c r="C38" s="5">
        <f t="shared" si="1"/>
        <v>164.93361431346415</v>
      </c>
      <c r="D38" s="3">
        <f t="shared" si="2"/>
        <v>109.95574287564276</v>
      </c>
      <c r="E38" s="15">
        <f t="shared" si="19"/>
        <v>35</v>
      </c>
      <c r="F38" s="4">
        <f t="shared" si="4"/>
        <v>2.8571428571428571E-2</v>
      </c>
      <c r="G38" s="6">
        <f t="shared" si="5"/>
        <v>238.93333333333339</v>
      </c>
      <c r="H38" s="5">
        <f t="shared" si="6"/>
        <v>4.1852678571428562E-3</v>
      </c>
      <c r="I38" s="7">
        <f t="shared" si="18"/>
        <v>10.489173333333337</v>
      </c>
      <c r="J38" s="21">
        <f t="shared" si="8"/>
        <v>1.5380859375</v>
      </c>
      <c r="K38" s="6">
        <f t="shared" si="9"/>
        <v>238.93333333333339</v>
      </c>
      <c r="L38" s="18">
        <f t="shared" si="10"/>
        <v>4.1852678571428562E-3</v>
      </c>
      <c r="M38" s="7">
        <f t="shared" si="11"/>
        <v>21.000000000000004</v>
      </c>
      <c r="N38" s="21">
        <f t="shared" si="12"/>
        <v>3.076171875</v>
      </c>
      <c r="O38" s="6">
        <f t="shared" si="13"/>
        <v>119.4666666666667</v>
      </c>
      <c r="P38" s="18">
        <f t="shared" si="14"/>
        <v>8.3705357142857123E-3</v>
      </c>
      <c r="Q38" s="7">
        <f t="shared" si="15"/>
        <v>21.000000000000004</v>
      </c>
      <c r="R38" s="21">
        <f t="shared" si="16"/>
        <v>6.15234375</v>
      </c>
      <c r="S38" s="28">
        <f t="shared" si="17"/>
        <v>9.539450199701105E-2</v>
      </c>
    </row>
    <row r="39" spans="1:19" x14ac:dyDescent="0.3">
      <c r="A39" s="11">
        <v>3.6</v>
      </c>
      <c r="B39" s="5">
        <f t="shared" si="0"/>
        <v>22.61946710584651</v>
      </c>
      <c r="C39" s="5">
        <f t="shared" si="1"/>
        <v>169.64600329384882</v>
      </c>
      <c r="D39" s="3">
        <f t="shared" si="2"/>
        <v>113.09733552923254</v>
      </c>
      <c r="E39" s="15">
        <f t="shared" si="19"/>
        <v>36</v>
      </c>
      <c r="F39" s="4">
        <f t="shared" si="4"/>
        <v>2.7777777777777776E-2</v>
      </c>
      <c r="G39" s="6">
        <f t="shared" si="5"/>
        <v>245.76000000000005</v>
      </c>
      <c r="H39" s="5">
        <f t="shared" si="6"/>
        <v>4.0690104166666661E-3</v>
      </c>
      <c r="I39" s="7">
        <f t="shared" si="18"/>
        <v>10.788864000000002</v>
      </c>
      <c r="J39" s="21">
        <f t="shared" si="8"/>
        <v>1.58203125</v>
      </c>
      <c r="K39" s="6">
        <f t="shared" si="9"/>
        <v>245.76000000000005</v>
      </c>
      <c r="L39" s="18">
        <f t="shared" si="10"/>
        <v>4.0690104166666661E-3</v>
      </c>
      <c r="M39" s="7">
        <f t="shared" si="11"/>
        <v>21.6</v>
      </c>
      <c r="N39" s="21">
        <f t="shared" si="12"/>
        <v>3.1640625</v>
      </c>
      <c r="O39" s="6">
        <f t="shared" si="13"/>
        <v>122.88000000000002</v>
      </c>
      <c r="P39" s="18">
        <f t="shared" si="14"/>
        <v>8.1380208333333322E-3</v>
      </c>
      <c r="Q39" s="7">
        <f t="shared" si="15"/>
        <v>21.6</v>
      </c>
      <c r="R39" s="21">
        <f t="shared" si="16"/>
        <v>6.328125</v>
      </c>
      <c r="S39" s="28">
        <f t="shared" si="17"/>
        <v>9.539450199701105E-2</v>
      </c>
    </row>
    <row r="40" spans="1:19" x14ac:dyDescent="0.3">
      <c r="A40" s="11"/>
    </row>
  </sheetData>
  <mergeCells count="3">
    <mergeCell ref="G1:I1"/>
    <mergeCell ref="K1:M1"/>
    <mergeCell ref="O1:Q1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showGridLines="0" topLeftCell="O1" workbookViewId="0">
      <selection activeCell="Y19" sqref="Y19"/>
    </sheetView>
  </sheetViews>
  <sheetFormatPr defaultRowHeight="14.4" x14ac:dyDescent="0.3"/>
  <cols>
    <col min="1" max="1" width="11.6640625" style="2" customWidth="1"/>
    <col min="2" max="2" width="11.6640625" style="2" hidden="1" customWidth="1"/>
    <col min="3" max="4" width="11.6640625" style="2" customWidth="1"/>
    <col min="5" max="5" width="11.6640625" customWidth="1"/>
    <col min="6" max="7" width="11.6640625" style="2" customWidth="1"/>
    <col min="8" max="10" width="11.6640625" customWidth="1"/>
    <col min="11" max="11" width="13.77734375" style="2" customWidth="1"/>
    <col min="12" max="12" width="13.77734375" style="2" hidden="1" customWidth="1"/>
    <col min="13" max="14" width="13.77734375" style="2" customWidth="1"/>
    <col min="15" max="15" width="12.109375" style="2" customWidth="1"/>
    <col min="16" max="16" width="13.77734375" style="2" customWidth="1"/>
    <col min="17" max="18" width="13.77734375" customWidth="1"/>
    <col min="19" max="19" width="13.77734375" style="2" customWidth="1"/>
    <col min="22" max="26" width="11.5546875" customWidth="1"/>
    <col min="27" max="29" width="11.5546875" style="48" customWidth="1"/>
    <col min="30" max="30" width="11.5546875" style="11" customWidth="1"/>
    <col min="31" max="31" width="12.109375" style="48" customWidth="1"/>
    <col min="32" max="32" width="13.44140625" style="2" customWidth="1"/>
  </cols>
  <sheetData>
    <row r="1" spans="1:32" ht="14.4" customHeight="1" x14ac:dyDescent="0.3">
      <c r="A1" s="47" t="s">
        <v>20</v>
      </c>
      <c r="B1" s="47"/>
      <c r="C1" s="47"/>
      <c r="D1" s="47"/>
      <c r="E1" s="45" t="s">
        <v>10</v>
      </c>
      <c r="F1" s="45"/>
      <c r="G1" s="45"/>
      <c r="H1" s="16">
        <v>8192</v>
      </c>
      <c r="K1" s="47" t="s">
        <v>22</v>
      </c>
      <c r="L1" s="47"/>
      <c r="M1" s="47"/>
      <c r="N1" s="47"/>
      <c r="O1" s="47"/>
      <c r="P1" s="45" t="s">
        <v>10</v>
      </c>
      <c r="Q1" s="45"/>
      <c r="R1" s="45"/>
      <c r="S1" s="16">
        <v>8192</v>
      </c>
      <c r="V1" s="47" t="s">
        <v>25</v>
      </c>
      <c r="W1" s="47"/>
      <c r="X1" s="47"/>
      <c r="Y1" s="47"/>
      <c r="Z1" s="47"/>
      <c r="AA1" s="45" t="s">
        <v>10</v>
      </c>
      <c r="AB1" s="45"/>
      <c r="AC1" s="45"/>
      <c r="AD1" s="16">
        <v>8192</v>
      </c>
      <c r="AE1"/>
    </row>
    <row r="2" spans="1:32" x14ac:dyDescent="0.3">
      <c r="A2" s="47"/>
      <c r="B2" s="47"/>
      <c r="C2" s="47"/>
      <c r="D2" s="47"/>
      <c r="E2" s="12" t="s">
        <v>14</v>
      </c>
      <c r="F2" s="17">
        <f>H1/360*30</f>
        <v>682.66666666666674</v>
      </c>
      <c r="G2" s="12" t="s">
        <v>9</v>
      </c>
      <c r="H2" s="13">
        <f>360/H1</f>
        <v>4.39453125E-2</v>
      </c>
      <c r="K2" s="47"/>
      <c r="L2" s="47"/>
      <c r="M2" s="47"/>
      <c r="N2" s="47"/>
      <c r="O2" s="47"/>
      <c r="P2" s="12" t="s">
        <v>14</v>
      </c>
      <c r="Q2" s="17">
        <f>S1/360*30</f>
        <v>682.66666666666674</v>
      </c>
      <c r="R2" s="12" t="s">
        <v>9</v>
      </c>
      <c r="S2" s="13">
        <f>360/S1</f>
        <v>4.39453125E-2</v>
      </c>
      <c r="V2" s="47"/>
      <c r="W2" s="47"/>
      <c r="X2" s="47"/>
      <c r="Y2" s="47"/>
      <c r="Z2" s="47"/>
      <c r="AA2" s="12" t="s">
        <v>14</v>
      </c>
      <c r="AB2" s="17">
        <f>AD1/360*30</f>
        <v>682.66666666666674</v>
      </c>
      <c r="AC2" s="12" t="s">
        <v>9</v>
      </c>
      <c r="AD2" s="13">
        <f>360/AD1</f>
        <v>4.39453125E-2</v>
      </c>
      <c r="AE2"/>
    </row>
    <row r="3" spans="1:32" ht="72" x14ac:dyDescent="0.3">
      <c r="A3" s="8" t="s">
        <v>0</v>
      </c>
      <c r="B3" s="8" t="s">
        <v>7</v>
      </c>
      <c r="C3" s="8" t="s">
        <v>8</v>
      </c>
      <c r="D3" s="8" t="s">
        <v>13</v>
      </c>
      <c r="E3" s="8" t="s">
        <v>19</v>
      </c>
      <c r="F3" s="8" t="s">
        <v>16</v>
      </c>
      <c r="G3" s="8" t="s">
        <v>17</v>
      </c>
      <c r="H3" s="8" t="s">
        <v>18</v>
      </c>
      <c r="I3" s="8"/>
      <c r="K3" s="8" t="s">
        <v>0</v>
      </c>
      <c r="L3" s="8" t="s">
        <v>7</v>
      </c>
      <c r="M3" s="8" t="s">
        <v>8</v>
      </c>
      <c r="N3" s="8" t="s">
        <v>13</v>
      </c>
      <c r="O3" s="14" t="s">
        <v>3</v>
      </c>
      <c r="P3" s="32" t="s">
        <v>21</v>
      </c>
      <c r="Q3" s="8" t="s">
        <v>16</v>
      </c>
      <c r="R3" s="8" t="s">
        <v>17</v>
      </c>
      <c r="S3" s="8" t="s">
        <v>18</v>
      </c>
      <c r="V3" s="8" t="s">
        <v>0</v>
      </c>
      <c r="W3" s="8" t="s">
        <v>7</v>
      </c>
      <c r="X3" s="8" t="s">
        <v>8</v>
      </c>
      <c r="Y3" s="8" t="s">
        <v>13</v>
      </c>
      <c r="Z3" s="20" t="s">
        <v>3</v>
      </c>
      <c r="AA3" s="32" t="s">
        <v>24</v>
      </c>
      <c r="AB3" s="8" t="s">
        <v>16</v>
      </c>
      <c r="AC3" s="8" t="s">
        <v>17</v>
      </c>
      <c r="AD3" s="8" t="s">
        <v>18</v>
      </c>
      <c r="AE3" s="9" t="s">
        <v>28</v>
      </c>
      <c r="AF3" s="8" t="s">
        <v>29</v>
      </c>
    </row>
    <row r="4" spans="1:32" x14ac:dyDescent="0.3">
      <c r="A4" s="22">
        <v>0.1</v>
      </c>
      <c r="B4" s="23">
        <f>A4*2*PI()</f>
        <v>0.62831853071795862</v>
      </c>
      <c r="C4" s="23">
        <f>7.5*B4*COS(B4*0)</f>
        <v>4.7123889803846897</v>
      </c>
      <c r="D4" s="24">
        <f>C4*(2/3)</f>
        <v>3.1415926535897931</v>
      </c>
      <c r="E4" s="22">
        <v>10</v>
      </c>
      <c r="F4" s="23">
        <f>D4/E4</f>
        <v>0.31415926535897931</v>
      </c>
      <c r="G4" s="25">
        <f>F4/$H$2</f>
        <v>7.148868616168774</v>
      </c>
      <c r="H4" s="27">
        <f>1/G4</f>
        <v>0.13988227420186114</v>
      </c>
      <c r="K4" s="11">
        <v>0.1</v>
      </c>
      <c r="L4" s="5">
        <f>K4*2*PI()</f>
        <v>0.62831853071795862</v>
      </c>
      <c r="M4" s="5">
        <f>7.5*L4*COS(L4*0)</f>
        <v>4.7123889803846897</v>
      </c>
      <c r="N4" s="3">
        <f>M4*(2/3)</f>
        <v>3.1415926535897931</v>
      </c>
      <c r="O4" s="15">
        <f>K4*10</f>
        <v>1</v>
      </c>
      <c r="P4" s="33">
        <v>10</v>
      </c>
      <c r="Q4" s="21">
        <f>N4/P4</f>
        <v>0.31415926535897931</v>
      </c>
      <c r="R4" s="30">
        <f>Q4/$H$2</f>
        <v>7.148868616168774</v>
      </c>
      <c r="S4" s="38">
        <f>1/R4</f>
        <v>0.13988227420186114</v>
      </c>
      <c r="V4" s="11">
        <v>0.1</v>
      </c>
      <c r="W4" s="5">
        <f>V4*2*PI()</f>
        <v>0.62831853071795862</v>
      </c>
      <c r="X4" s="5">
        <f>7.5*W4*COS(W4*0)</f>
        <v>4.7123889803846897</v>
      </c>
      <c r="Y4" s="3">
        <f>X4*(2/3)</f>
        <v>3.1415926535897931</v>
      </c>
      <c r="Z4" s="11">
        <f>V4*10</f>
        <v>1</v>
      </c>
      <c r="AA4" s="25">
        <f>AD4*Y4/$AD$2</f>
        <v>3.574434308084387</v>
      </c>
      <c r="AB4" s="21">
        <f>Y4/AA4</f>
        <v>0.87890625</v>
      </c>
      <c r="AC4" s="30">
        <f>AB4/$H$2</f>
        <v>20</v>
      </c>
      <c r="AD4" s="38">
        <v>0.05</v>
      </c>
      <c r="AE4" s="44">
        <f>$AD$2*AA4</f>
        <v>0.15707963267948966</v>
      </c>
      <c r="AF4" s="42">
        <f>AE4/Y4</f>
        <v>0.05</v>
      </c>
    </row>
    <row r="5" spans="1:32" x14ac:dyDescent="0.3">
      <c r="A5" s="22">
        <v>0.1</v>
      </c>
      <c r="B5" s="23">
        <f>A5*2*PI()</f>
        <v>0.62831853071795862</v>
      </c>
      <c r="C5" s="23">
        <f>7.5*B5*COS(B5*0)</f>
        <v>4.7123889803846897</v>
      </c>
      <c r="D5" s="24">
        <f>C5*(2/3)</f>
        <v>3.1415926535897931</v>
      </c>
      <c r="E5" s="22">
        <v>15</v>
      </c>
      <c r="F5" s="23">
        <f>D5/E5</f>
        <v>0.20943951023931953</v>
      </c>
      <c r="G5" s="25">
        <f>F5/$H$2</f>
        <v>4.7659124107791824</v>
      </c>
      <c r="H5" s="27">
        <f t="shared" ref="H5:H23" si="0">1/G5</f>
        <v>0.20982341130279172</v>
      </c>
      <c r="K5" s="11">
        <v>0.2</v>
      </c>
      <c r="L5" s="5">
        <f t="shared" ref="L5:L15" si="1">K5*2*PI()</f>
        <v>1.2566370614359172</v>
      </c>
      <c r="M5" s="5">
        <f t="shared" ref="M5:M15" si="2">7.5*L5*COS(L5*0)</f>
        <v>9.4247779607693793</v>
      </c>
      <c r="N5" s="3">
        <f t="shared" ref="N5:N15" si="3">M5*(2/3)</f>
        <v>6.2831853071795862</v>
      </c>
      <c r="O5" s="15">
        <f t="shared" ref="O5:O15" si="4">K5*10</f>
        <v>2</v>
      </c>
      <c r="P5" s="33">
        <v>10</v>
      </c>
      <c r="Q5" s="21">
        <f t="shared" ref="Q5:Q15" si="5">N5/P5</f>
        <v>0.62831853071795862</v>
      </c>
      <c r="R5" s="30">
        <f t="shared" ref="R5:R15" si="6">Q5/$H$2</f>
        <v>14.297737232337548</v>
      </c>
      <c r="S5" s="38">
        <f t="shared" ref="S5:S15" si="7">1/R5</f>
        <v>6.994113710093057E-2</v>
      </c>
      <c r="V5" s="11">
        <v>0.2</v>
      </c>
      <c r="W5" s="5">
        <f t="shared" ref="W5:W15" si="8">V5*2*PI()</f>
        <v>1.2566370614359172</v>
      </c>
      <c r="X5" s="5">
        <f t="shared" ref="X5:X15" si="9">7.5*W5*COS(W5*0)</f>
        <v>9.4247779607693793</v>
      </c>
      <c r="Y5" s="3">
        <f t="shared" ref="Y5:Y15" si="10">X5*(2/3)</f>
        <v>6.2831853071795862</v>
      </c>
      <c r="Z5" s="11">
        <f t="shared" ref="Z5:Z15" si="11">V5*10</f>
        <v>2</v>
      </c>
      <c r="AA5" s="25">
        <f t="shared" ref="AA5:AA15" si="12">AD5*Y5/$AD$2</f>
        <v>7.148868616168774</v>
      </c>
      <c r="AB5" s="21">
        <f t="shared" ref="AB5:AB15" si="13">Y5/AA5</f>
        <v>0.87890625</v>
      </c>
      <c r="AC5" s="30">
        <f t="shared" ref="AC5:AC15" si="14">AB5/$H$2</f>
        <v>20</v>
      </c>
      <c r="AD5" s="38">
        <v>0.05</v>
      </c>
      <c r="AE5" s="44">
        <f t="shared" ref="AE5:AE15" si="15">$AD$2*AA5</f>
        <v>0.31415926535897931</v>
      </c>
      <c r="AF5" s="42">
        <f t="shared" ref="AF5:AF15" si="16">AE5/Y5</f>
        <v>0.05</v>
      </c>
    </row>
    <row r="6" spans="1:32" x14ac:dyDescent="0.3">
      <c r="A6" s="11">
        <v>0.1</v>
      </c>
      <c r="B6" s="5">
        <f t="shared" ref="B6:B14" si="17">A6*2*PI()</f>
        <v>0.62831853071795862</v>
      </c>
      <c r="C6" s="5">
        <f t="shared" ref="C6:C14" si="18">7.5*B6*COS(B6*0)</f>
        <v>4.7123889803846897</v>
      </c>
      <c r="D6" s="3">
        <f t="shared" ref="D6:D14" si="19">C6*(2/3)</f>
        <v>3.1415926535897931</v>
      </c>
      <c r="E6" s="2">
        <v>20</v>
      </c>
      <c r="F6" s="5">
        <f t="shared" ref="F6:F23" si="20">D6/E6</f>
        <v>0.15707963267948966</v>
      </c>
      <c r="G6" s="3">
        <f t="shared" ref="G6:G23" si="21">F6/$H$2</f>
        <v>3.574434308084387</v>
      </c>
      <c r="H6" s="26">
        <f t="shared" si="0"/>
        <v>0.27976454840372228</v>
      </c>
      <c r="K6" s="11">
        <v>0.3</v>
      </c>
      <c r="L6" s="5">
        <f t="shared" si="1"/>
        <v>1.8849555921538759</v>
      </c>
      <c r="M6" s="5">
        <f t="shared" si="2"/>
        <v>14.137166941154069</v>
      </c>
      <c r="N6" s="3">
        <f t="shared" si="3"/>
        <v>9.4247779607693793</v>
      </c>
      <c r="O6" s="15">
        <f t="shared" si="4"/>
        <v>3</v>
      </c>
      <c r="P6" s="33">
        <v>10</v>
      </c>
      <c r="Q6" s="21">
        <f t="shared" si="5"/>
        <v>0.94247779607693793</v>
      </c>
      <c r="R6" s="30">
        <f t="shared" si="6"/>
        <v>21.446605848506319</v>
      </c>
      <c r="S6" s="38">
        <f t="shared" si="7"/>
        <v>4.6627424733953718E-2</v>
      </c>
      <c r="V6" s="11">
        <v>0.3</v>
      </c>
      <c r="W6" s="5">
        <f t="shared" si="8"/>
        <v>1.8849555921538759</v>
      </c>
      <c r="X6" s="5">
        <f t="shared" si="9"/>
        <v>14.137166941154069</v>
      </c>
      <c r="Y6" s="3">
        <f t="shared" si="10"/>
        <v>9.4247779607693793</v>
      </c>
      <c r="Z6" s="11">
        <f t="shared" si="11"/>
        <v>3</v>
      </c>
      <c r="AA6" s="25">
        <f t="shared" si="12"/>
        <v>10.72330292425316</v>
      </c>
      <c r="AB6" s="21">
        <f t="shared" si="13"/>
        <v>0.87890625000000011</v>
      </c>
      <c r="AC6" s="30">
        <f t="shared" si="14"/>
        <v>20.000000000000004</v>
      </c>
      <c r="AD6" s="38">
        <v>0.05</v>
      </c>
      <c r="AE6" s="44">
        <f t="shared" si="15"/>
        <v>0.47123889803846891</v>
      </c>
      <c r="AF6" s="42">
        <f t="shared" si="16"/>
        <v>4.9999999999999996E-2</v>
      </c>
    </row>
    <row r="7" spans="1:32" x14ac:dyDescent="0.3">
      <c r="A7" s="11">
        <v>0.1</v>
      </c>
      <c r="B7" s="5">
        <f t="shared" si="17"/>
        <v>0.62831853071795862</v>
      </c>
      <c r="C7" s="5">
        <f t="shared" si="18"/>
        <v>4.7123889803846897</v>
      </c>
      <c r="D7" s="3">
        <f t="shared" si="19"/>
        <v>3.1415926535897931</v>
      </c>
      <c r="E7" s="2">
        <v>30</v>
      </c>
      <c r="F7" s="5">
        <f t="shared" si="20"/>
        <v>0.10471975511965977</v>
      </c>
      <c r="G7" s="3">
        <f t="shared" si="21"/>
        <v>2.3829562053895912</v>
      </c>
      <c r="H7" s="26">
        <f t="shared" si="0"/>
        <v>0.41964682260558345</v>
      </c>
      <c r="K7" s="11">
        <v>0.4</v>
      </c>
      <c r="L7" s="5">
        <f t="shared" si="1"/>
        <v>2.5132741228718345</v>
      </c>
      <c r="M7" s="5">
        <f t="shared" si="2"/>
        <v>18.849555921538759</v>
      </c>
      <c r="N7" s="3">
        <f t="shared" si="3"/>
        <v>12.566370614359172</v>
      </c>
      <c r="O7" s="15">
        <f t="shared" si="4"/>
        <v>4</v>
      </c>
      <c r="P7" s="33">
        <v>10</v>
      </c>
      <c r="Q7" s="21">
        <f t="shared" si="5"/>
        <v>1.2566370614359172</v>
      </c>
      <c r="R7" s="30">
        <f t="shared" si="6"/>
        <v>28.595474464675096</v>
      </c>
      <c r="S7" s="38">
        <f t="shared" si="7"/>
        <v>3.4970568550465285E-2</v>
      </c>
      <c r="V7" s="11">
        <v>0.4</v>
      </c>
      <c r="W7" s="5">
        <f t="shared" si="8"/>
        <v>2.5132741228718345</v>
      </c>
      <c r="X7" s="5">
        <f t="shared" si="9"/>
        <v>18.849555921538759</v>
      </c>
      <c r="Y7" s="3">
        <f t="shared" si="10"/>
        <v>12.566370614359172</v>
      </c>
      <c r="Z7" s="11">
        <f t="shared" si="11"/>
        <v>4</v>
      </c>
      <c r="AA7" s="25">
        <f t="shared" si="12"/>
        <v>14.297737232337548</v>
      </c>
      <c r="AB7" s="21">
        <f t="shared" si="13"/>
        <v>0.87890625</v>
      </c>
      <c r="AC7" s="30">
        <f t="shared" si="14"/>
        <v>20</v>
      </c>
      <c r="AD7" s="38">
        <v>0.05</v>
      </c>
      <c r="AE7" s="44">
        <f t="shared" si="15"/>
        <v>0.62831853071795862</v>
      </c>
      <c r="AF7" s="42">
        <f t="shared" si="16"/>
        <v>0.05</v>
      </c>
    </row>
    <row r="8" spans="1:32" x14ac:dyDescent="0.3">
      <c r="A8" s="11">
        <v>0.1</v>
      </c>
      <c r="B8" s="5">
        <f t="shared" si="17"/>
        <v>0.62831853071795862</v>
      </c>
      <c r="C8" s="5">
        <f t="shared" si="18"/>
        <v>4.7123889803846897</v>
      </c>
      <c r="D8" s="3">
        <f t="shared" si="19"/>
        <v>3.1415926535897931</v>
      </c>
      <c r="E8" s="2">
        <v>40</v>
      </c>
      <c r="F8" s="5">
        <f t="shared" si="20"/>
        <v>7.8539816339744828E-2</v>
      </c>
      <c r="G8" s="3">
        <f t="shared" si="21"/>
        <v>1.7872171540421935</v>
      </c>
      <c r="H8" s="26">
        <f t="shared" si="0"/>
        <v>0.55952909680744456</v>
      </c>
      <c r="K8" s="11">
        <v>0.5</v>
      </c>
      <c r="L8" s="5">
        <f t="shared" si="1"/>
        <v>3.1415926535897931</v>
      </c>
      <c r="M8" s="5">
        <f t="shared" si="2"/>
        <v>23.561944901923447</v>
      </c>
      <c r="N8" s="3">
        <f t="shared" si="3"/>
        <v>15.707963267948964</v>
      </c>
      <c r="O8" s="15">
        <f t="shared" si="4"/>
        <v>5</v>
      </c>
      <c r="P8" s="33">
        <v>10</v>
      </c>
      <c r="Q8" s="21">
        <f t="shared" si="5"/>
        <v>1.5707963267948963</v>
      </c>
      <c r="R8" s="30">
        <f t="shared" si="6"/>
        <v>35.744343080843862</v>
      </c>
      <c r="S8" s="38">
        <f t="shared" si="7"/>
        <v>2.7976454840372231E-2</v>
      </c>
      <c r="V8" s="11">
        <v>0.5</v>
      </c>
      <c r="W8" s="5">
        <f t="shared" si="8"/>
        <v>3.1415926535897931</v>
      </c>
      <c r="X8" s="5">
        <f t="shared" si="9"/>
        <v>23.561944901923447</v>
      </c>
      <c r="Y8" s="3">
        <f t="shared" si="10"/>
        <v>15.707963267948964</v>
      </c>
      <c r="Z8" s="11">
        <f t="shared" si="11"/>
        <v>5</v>
      </c>
      <c r="AA8" s="25">
        <f t="shared" si="12"/>
        <v>17.872171540421935</v>
      </c>
      <c r="AB8" s="21">
        <f t="shared" si="13"/>
        <v>0.87890624999999989</v>
      </c>
      <c r="AC8" s="30">
        <f t="shared" si="14"/>
        <v>19.999999999999996</v>
      </c>
      <c r="AD8" s="38">
        <v>0.05</v>
      </c>
      <c r="AE8" s="44">
        <f t="shared" si="15"/>
        <v>0.78539816339744828</v>
      </c>
      <c r="AF8" s="42">
        <f t="shared" si="16"/>
        <v>0.05</v>
      </c>
    </row>
    <row r="9" spans="1:32" x14ac:dyDescent="0.3">
      <c r="A9" s="11">
        <v>0.1</v>
      </c>
      <c r="B9" s="5">
        <f t="shared" si="17"/>
        <v>0.62831853071795862</v>
      </c>
      <c r="C9" s="5">
        <f t="shared" si="18"/>
        <v>4.7123889803846897</v>
      </c>
      <c r="D9" s="3">
        <f t="shared" si="19"/>
        <v>3.1415926535897931</v>
      </c>
      <c r="E9" s="2">
        <v>50</v>
      </c>
      <c r="F9" s="5">
        <f t="shared" si="20"/>
        <v>6.2831853071795868E-2</v>
      </c>
      <c r="G9" s="3">
        <f t="shared" si="21"/>
        <v>1.4297737232337548</v>
      </c>
      <c r="H9" s="26">
        <f t="shared" si="0"/>
        <v>0.69941137100930562</v>
      </c>
      <c r="K9" s="11">
        <v>0.6</v>
      </c>
      <c r="L9" s="5">
        <f t="shared" si="1"/>
        <v>3.7699111843077517</v>
      </c>
      <c r="M9" s="5">
        <f t="shared" si="2"/>
        <v>28.274333882308138</v>
      </c>
      <c r="N9" s="3">
        <f t="shared" si="3"/>
        <v>18.849555921538759</v>
      </c>
      <c r="O9" s="15">
        <f t="shared" si="4"/>
        <v>6</v>
      </c>
      <c r="P9" s="33">
        <v>10</v>
      </c>
      <c r="Q9" s="21">
        <f t="shared" si="5"/>
        <v>1.8849555921538759</v>
      </c>
      <c r="R9" s="30">
        <f t="shared" si="6"/>
        <v>42.893211697012639</v>
      </c>
      <c r="S9" s="38">
        <f t="shared" si="7"/>
        <v>2.3313712366976859E-2</v>
      </c>
      <c r="V9" s="11">
        <v>0.6</v>
      </c>
      <c r="W9" s="5">
        <f t="shared" si="8"/>
        <v>3.7699111843077517</v>
      </c>
      <c r="X9" s="5">
        <f t="shared" si="9"/>
        <v>28.274333882308138</v>
      </c>
      <c r="Y9" s="3">
        <f t="shared" si="10"/>
        <v>18.849555921538759</v>
      </c>
      <c r="Z9" s="11">
        <f t="shared" si="11"/>
        <v>6</v>
      </c>
      <c r="AA9" s="25">
        <f t="shared" si="12"/>
        <v>21.446605848506319</v>
      </c>
      <c r="AB9" s="21">
        <f t="shared" si="13"/>
        <v>0.87890625000000011</v>
      </c>
      <c r="AC9" s="30">
        <f t="shared" si="14"/>
        <v>20.000000000000004</v>
      </c>
      <c r="AD9" s="38">
        <v>0.05</v>
      </c>
      <c r="AE9" s="44">
        <f t="shared" si="15"/>
        <v>0.94247779607693782</v>
      </c>
      <c r="AF9" s="42">
        <f t="shared" si="16"/>
        <v>4.9999999999999996E-2</v>
      </c>
    </row>
    <row r="10" spans="1:32" x14ac:dyDescent="0.3">
      <c r="A10" s="11">
        <v>0.1</v>
      </c>
      <c r="B10" s="5">
        <f t="shared" si="17"/>
        <v>0.62831853071795862</v>
      </c>
      <c r="C10" s="5">
        <f t="shared" si="18"/>
        <v>4.7123889803846897</v>
      </c>
      <c r="D10" s="3">
        <f t="shared" si="19"/>
        <v>3.1415926535897931</v>
      </c>
      <c r="E10" s="2">
        <v>60</v>
      </c>
      <c r="F10" s="5">
        <f t="shared" si="20"/>
        <v>5.2359877559829883E-2</v>
      </c>
      <c r="G10" s="3">
        <f t="shared" si="21"/>
        <v>1.1914781026947956</v>
      </c>
      <c r="H10" s="26">
        <f t="shared" si="0"/>
        <v>0.83929364521116689</v>
      </c>
      <c r="K10" s="11">
        <v>0.7</v>
      </c>
      <c r="L10" s="5">
        <f t="shared" si="1"/>
        <v>4.3982297150257104</v>
      </c>
      <c r="M10" s="5">
        <f t="shared" si="2"/>
        <v>32.986722862692829</v>
      </c>
      <c r="N10" s="3">
        <f t="shared" si="3"/>
        <v>21.991148575128552</v>
      </c>
      <c r="O10" s="15">
        <f t="shared" si="4"/>
        <v>7</v>
      </c>
      <c r="P10" s="33">
        <v>10</v>
      </c>
      <c r="Q10" s="21">
        <f t="shared" si="5"/>
        <v>2.1991148575128552</v>
      </c>
      <c r="R10" s="30">
        <f t="shared" si="6"/>
        <v>50.042080313181415</v>
      </c>
      <c r="S10" s="38">
        <f t="shared" si="7"/>
        <v>1.9983182028837306E-2</v>
      </c>
      <c r="V10" s="11">
        <v>0.7</v>
      </c>
      <c r="W10" s="5">
        <f t="shared" si="8"/>
        <v>4.3982297150257104</v>
      </c>
      <c r="X10" s="5">
        <f t="shared" si="9"/>
        <v>32.986722862692829</v>
      </c>
      <c r="Y10" s="3">
        <f t="shared" si="10"/>
        <v>21.991148575128552</v>
      </c>
      <c r="Z10" s="11">
        <f t="shared" si="11"/>
        <v>7</v>
      </c>
      <c r="AA10" s="25">
        <f t="shared" si="12"/>
        <v>25.021040156590708</v>
      </c>
      <c r="AB10" s="21">
        <f t="shared" si="13"/>
        <v>0.87890625</v>
      </c>
      <c r="AC10" s="30">
        <f t="shared" si="14"/>
        <v>20</v>
      </c>
      <c r="AD10" s="38">
        <v>0.05</v>
      </c>
      <c r="AE10" s="44">
        <f t="shared" si="15"/>
        <v>1.0995574287564276</v>
      </c>
      <c r="AF10" s="42">
        <f t="shared" si="16"/>
        <v>0.05</v>
      </c>
    </row>
    <row r="11" spans="1:32" x14ac:dyDescent="0.3">
      <c r="A11" s="11">
        <v>0.1</v>
      </c>
      <c r="B11" s="5">
        <f t="shared" si="17"/>
        <v>0.62831853071795862</v>
      </c>
      <c r="C11" s="5">
        <f t="shared" si="18"/>
        <v>4.7123889803846897</v>
      </c>
      <c r="D11" s="3">
        <f t="shared" si="19"/>
        <v>3.1415926535897931</v>
      </c>
      <c r="E11" s="2">
        <v>70</v>
      </c>
      <c r="F11" s="5">
        <f t="shared" si="20"/>
        <v>4.4879895051282759E-2</v>
      </c>
      <c r="G11" s="3">
        <f t="shared" si="21"/>
        <v>1.0212669451669676</v>
      </c>
      <c r="H11" s="26">
        <f t="shared" si="0"/>
        <v>0.97917591941302806</v>
      </c>
      <c r="K11" s="11">
        <v>0.8</v>
      </c>
      <c r="L11" s="5">
        <f t="shared" si="1"/>
        <v>5.026548245743669</v>
      </c>
      <c r="M11" s="5">
        <f t="shared" si="2"/>
        <v>37.699111843077517</v>
      </c>
      <c r="N11" s="3">
        <f t="shared" si="3"/>
        <v>25.132741228718345</v>
      </c>
      <c r="O11" s="15">
        <f t="shared" si="4"/>
        <v>8</v>
      </c>
      <c r="P11" s="33">
        <v>10</v>
      </c>
      <c r="Q11" s="21">
        <f t="shared" si="5"/>
        <v>2.5132741228718345</v>
      </c>
      <c r="R11" s="30">
        <f t="shared" si="6"/>
        <v>57.190948929350192</v>
      </c>
      <c r="S11" s="38">
        <f t="shared" si="7"/>
        <v>1.7485284275232642E-2</v>
      </c>
      <c r="V11" s="11">
        <v>0.8</v>
      </c>
      <c r="W11" s="5">
        <f t="shared" si="8"/>
        <v>5.026548245743669</v>
      </c>
      <c r="X11" s="5">
        <f t="shared" si="9"/>
        <v>37.699111843077517</v>
      </c>
      <c r="Y11" s="3">
        <f t="shared" si="10"/>
        <v>25.132741228718345</v>
      </c>
      <c r="Z11" s="11">
        <f t="shared" si="11"/>
        <v>8</v>
      </c>
      <c r="AA11" s="25">
        <f t="shared" si="12"/>
        <v>28.595474464675096</v>
      </c>
      <c r="AB11" s="21">
        <f t="shared" si="13"/>
        <v>0.87890625</v>
      </c>
      <c r="AC11" s="30">
        <f t="shared" si="14"/>
        <v>20</v>
      </c>
      <c r="AD11" s="38">
        <v>0.05</v>
      </c>
      <c r="AE11" s="44">
        <f t="shared" si="15"/>
        <v>1.2566370614359172</v>
      </c>
      <c r="AF11" s="42">
        <f t="shared" si="16"/>
        <v>0.05</v>
      </c>
    </row>
    <row r="12" spans="1:32" x14ac:dyDescent="0.3">
      <c r="A12" s="11">
        <v>0.1</v>
      </c>
      <c r="B12" s="5">
        <f t="shared" si="17"/>
        <v>0.62831853071795862</v>
      </c>
      <c r="C12" s="5">
        <f t="shared" si="18"/>
        <v>4.7123889803846897</v>
      </c>
      <c r="D12" s="3">
        <f t="shared" si="19"/>
        <v>3.1415926535897931</v>
      </c>
      <c r="E12" s="2">
        <v>80</v>
      </c>
      <c r="F12" s="5">
        <f t="shared" si="20"/>
        <v>3.9269908169872414E-2</v>
      </c>
      <c r="G12" s="3">
        <f t="shared" si="21"/>
        <v>0.89360857702109675</v>
      </c>
      <c r="H12" s="26">
        <f t="shared" si="0"/>
        <v>1.1190581936148891</v>
      </c>
      <c r="K12" s="11">
        <v>0.9</v>
      </c>
      <c r="L12" s="5">
        <f t="shared" si="1"/>
        <v>5.6548667764616276</v>
      </c>
      <c r="M12" s="5">
        <f t="shared" si="2"/>
        <v>42.411500823462205</v>
      </c>
      <c r="N12" s="3">
        <f t="shared" si="3"/>
        <v>28.274333882308134</v>
      </c>
      <c r="O12" s="15">
        <f t="shared" si="4"/>
        <v>9</v>
      </c>
      <c r="P12" s="33">
        <v>10</v>
      </c>
      <c r="Q12" s="21">
        <f t="shared" si="5"/>
        <v>2.8274333882308134</v>
      </c>
      <c r="R12" s="30">
        <f t="shared" si="6"/>
        <v>64.339817545518954</v>
      </c>
      <c r="S12" s="38">
        <f t="shared" si="7"/>
        <v>1.5542474911317907E-2</v>
      </c>
      <c r="V12" s="11">
        <v>0.9</v>
      </c>
      <c r="W12" s="5">
        <f t="shared" si="8"/>
        <v>5.6548667764616276</v>
      </c>
      <c r="X12" s="5">
        <f t="shared" si="9"/>
        <v>42.411500823462205</v>
      </c>
      <c r="Y12" s="3">
        <f t="shared" si="10"/>
        <v>28.274333882308134</v>
      </c>
      <c r="Z12" s="11">
        <f t="shared" si="11"/>
        <v>9</v>
      </c>
      <c r="AA12" s="25">
        <f t="shared" si="12"/>
        <v>32.169908772759484</v>
      </c>
      <c r="AB12" s="21">
        <f t="shared" si="13"/>
        <v>0.87890624999999978</v>
      </c>
      <c r="AC12" s="30">
        <f t="shared" si="14"/>
        <v>19.999999999999996</v>
      </c>
      <c r="AD12" s="38">
        <v>0.05</v>
      </c>
      <c r="AE12" s="44">
        <f t="shared" si="15"/>
        <v>1.4137166941154071</v>
      </c>
      <c r="AF12" s="42">
        <f t="shared" si="16"/>
        <v>5.0000000000000017E-2</v>
      </c>
    </row>
    <row r="13" spans="1:32" x14ac:dyDescent="0.3">
      <c r="A13" s="11">
        <v>0.1</v>
      </c>
      <c r="B13" s="5">
        <f t="shared" si="17"/>
        <v>0.62831853071795862</v>
      </c>
      <c r="C13" s="5">
        <f t="shared" si="18"/>
        <v>4.7123889803846897</v>
      </c>
      <c r="D13" s="3">
        <f t="shared" si="19"/>
        <v>3.1415926535897931</v>
      </c>
      <c r="E13" s="2">
        <v>90</v>
      </c>
      <c r="F13" s="5">
        <f t="shared" si="20"/>
        <v>3.4906585039886591E-2</v>
      </c>
      <c r="G13" s="3">
        <f t="shared" si="21"/>
        <v>0.79431873512986373</v>
      </c>
      <c r="H13" s="26">
        <f t="shared" si="0"/>
        <v>1.2589404678167502</v>
      </c>
      <c r="K13" s="11">
        <v>1</v>
      </c>
      <c r="L13" s="5">
        <f t="shared" si="1"/>
        <v>6.2831853071795862</v>
      </c>
      <c r="M13" s="5">
        <f t="shared" si="2"/>
        <v>47.123889803846893</v>
      </c>
      <c r="N13" s="3">
        <f t="shared" si="3"/>
        <v>31.415926535897928</v>
      </c>
      <c r="O13" s="15">
        <f t="shared" si="4"/>
        <v>10</v>
      </c>
      <c r="P13" s="33">
        <v>10</v>
      </c>
      <c r="Q13" s="21">
        <f t="shared" si="5"/>
        <v>3.1415926535897927</v>
      </c>
      <c r="R13" s="30">
        <f t="shared" si="6"/>
        <v>71.488686161687724</v>
      </c>
      <c r="S13" s="38">
        <f t="shared" si="7"/>
        <v>1.3988227420186116E-2</v>
      </c>
      <c r="V13" s="11">
        <v>1</v>
      </c>
      <c r="W13" s="5">
        <f t="shared" si="8"/>
        <v>6.2831853071795862</v>
      </c>
      <c r="X13" s="5">
        <f t="shared" si="9"/>
        <v>47.123889803846893</v>
      </c>
      <c r="Y13" s="3">
        <f t="shared" si="10"/>
        <v>31.415926535897928</v>
      </c>
      <c r="Z13" s="11">
        <f t="shared" si="11"/>
        <v>10</v>
      </c>
      <c r="AA13" s="25">
        <f t="shared" si="12"/>
        <v>35.744343080843869</v>
      </c>
      <c r="AB13" s="21">
        <f t="shared" si="13"/>
        <v>0.87890624999999989</v>
      </c>
      <c r="AC13" s="30">
        <f t="shared" si="14"/>
        <v>19.999999999999996</v>
      </c>
      <c r="AD13" s="38">
        <v>0.05</v>
      </c>
      <c r="AE13" s="44">
        <f t="shared" si="15"/>
        <v>1.5707963267948966</v>
      </c>
      <c r="AF13" s="42">
        <f t="shared" si="16"/>
        <v>0.05</v>
      </c>
    </row>
    <row r="14" spans="1:32" x14ac:dyDescent="0.3">
      <c r="A14" s="11">
        <v>0.1</v>
      </c>
      <c r="B14" s="5">
        <f t="shared" si="17"/>
        <v>0.62831853071795862</v>
      </c>
      <c r="C14" s="5">
        <f t="shared" si="18"/>
        <v>4.7123889803846897</v>
      </c>
      <c r="D14" s="3">
        <f t="shared" si="19"/>
        <v>3.1415926535897931</v>
      </c>
      <c r="E14" s="2">
        <v>100</v>
      </c>
      <c r="F14" s="5">
        <f t="shared" si="20"/>
        <v>3.1415926535897934E-2</v>
      </c>
      <c r="G14" s="3">
        <f t="shared" si="21"/>
        <v>0.71488686161687742</v>
      </c>
      <c r="H14" s="26">
        <f t="shared" si="0"/>
        <v>1.3988227420186112</v>
      </c>
      <c r="K14" s="11">
        <v>1.1000000000000001</v>
      </c>
      <c r="L14" s="5">
        <f t="shared" si="1"/>
        <v>6.9115038378975457</v>
      </c>
      <c r="M14" s="5">
        <f t="shared" si="2"/>
        <v>51.836278784231595</v>
      </c>
      <c r="N14" s="3">
        <f t="shared" si="3"/>
        <v>34.557519189487728</v>
      </c>
      <c r="O14" s="34">
        <f t="shared" si="4"/>
        <v>11</v>
      </c>
      <c r="P14" s="34">
        <v>10</v>
      </c>
      <c r="Q14" s="21">
        <f t="shared" si="5"/>
        <v>3.4557519189487729</v>
      </c>
      <c r="R14" s="30">
        <f t="shared" si="6"/>
        <v>78.637554777856522</v>
      </c>
      <c r="S14" s="38">
        <f t="shared" si="7"/>
        <v>1.2716570381987374E-2</v>
      </c>
      <c r="V14" s="11">
        <v>1.1000000000000001</v>
      </c>
      <c r="W14" s="5">
        <f t="shared" si="8"/>
        <v>6.9115038378975457</v>
      </c>
      <c r="X14" s="5">
        <f t="shared" si="9"/>
        <v>51.836278784231595</v>
      </c>
      <c r="Y14" s="3">
        <f t="shared" si="10"/>
        <v>34.557519189487728</v>
      </c>
      <c r="Z14" s="11">
        <f t="shared" si="11"/>
        <v>11</v>
      </c>
      <c r="AA14" s="25">
        <f t="shared" si="12"/>
        <v>39.318777388928261</v>
      </c>
      <c r="AB14" s="21">
        <f t="shared" si="13"/>
        <v>0.87890625</v>
      </c>
      <c r="AC14" s="30">
        <f t="shared" si="14"/>
        <v>20</v>
      </c>
      <c r="AD14" s="38">
        <v>0.05</v>
      </c>
      <c r="AE14" s="44">
        <f t="shared" si="15"/>
        <v>1.7278759594743864</v>
      </c>
      <c r="AF14" s="42">
        <f t="shared" si="16"/>
        <v>0.05</v>
      </c>
    </row>
    <row r="15" spans="1:32" x14ac:dyDescent="0.3">
      <c r="A15" s="11">
        <v>0.1</v>
      </c>
      <c r="B15" s="5">
        <f t="shared" ref="B15:B23" si="22">A15*2*PI()</f>
        <v>0.62831853071795862</v>
      </c>
      <c r="C15" s="5">
        <f t="shared" ref="C15:C23" si="23">7.5*B15*COS(B15*0)</f>
        <v>4.7123889803846897</v>
      </c>
      <c r="D15" s="3">
        <f t="shared" ref="D15:D23" si="24">C15*(2/3)</f>
        <v>3.1415926535897931</v>
      </c>
      <c r="E15" s="2">
        <v>200</v>
      </c>
      <c r="F15" s="5">
        <f t="shared" si="20"/>
        <v>1.5707963267948967E-2</v>
      </c>
      <c r="G15" s="3">
        <f t="shared" si="21"/>
        <v>0.35744343080843871</v>
      </c>
      <c r="H15" s="26">
        <f t="shared" si="0"/>
        <v>2.7976454840372225</v>
      </c>
      <c r="K15" s="11">
        <v>1.2</v>
      </c>
      <c r="L15" s="5">
        <f t="shared" si="1"/>
        <v>7.5398223686155035</v>
      </c>
      <c r="M15" s="5">
        <f t="shared" si="2"/>
        <v>56.548667764616276</v>
      </c>
      <c r="N15" s="3">
        <f t="shared" si="3"/>
        <v>37.699111843077517</v>
      </c>
      <c r="O15" s="34">
        <f t="shared" si="4"/>
        <v>12</v>
      </c>
      <c r="P15" s="34">
        <v>10</v>
      </c>
      <c r="Q15" s="21">
        <f t="shared" si="5"/>
        <v>3.7699111843077517</v>
      </c>
      <c r="R15" s="30">
        <f t="shared" si="6"/>
        <v>85.786423394025277</v>
      </c>
      <c r="S15" s="38">
        <f t="shared" si="7"/>
        <v>1.1656856183488429E-2</v>
      </c>
      <c r="V15" s="11">
        <v>1.2</v>
      </c>
      <c r="W15" s="5">
        <f t="shared" si="8"/>
        <v>7.5398223686155035</v>
      </c>
      <c r="X15" s="5">
        <f t="shared" si="9"/>
        <v>56.548667764616276</v>
      </c>
      <c r="Y15" s="3">
        <f t="shared" si="10"/>
        <v>37.699111843077517</v>
      </c>
      <c r="Z15" s="11">
        <f t="shared" si="11"/>
        <v>12</v>
      </c>
      <c r="AA15" s="25">
        <f t="shared" si="12"/>
        <v>42.893211697012639</v>
      </c>
      <c r="AB15" s="21">
        <f t="shared" si="13"/>
        <v>0.87890625000000011</v>
      </c>
      <c r="AC15" s="30">
        <f t="shared" si="14"/>
        <v>20.000000000000004</v>
      </c>
      <c r="AD15" s="38">
        <v>0.05</v>
      </c>
      <c r="AE15" s="44">
        <f t="shared" si="15"/>
        <v>1.8849555921538756</v>
      </c>
      <c r="AF15" s="42">
        <f t="shared" si="16"/>
        <v>4.9999999999999996E-2</v>
      </c>
    </row>
    <row r="16" spans="1:32" x14ac:dyDescent="0.3">
      <c r="A16" s="11">
        <v>0.1</v>
      </c>
      <c r="B16" s="5">
        <f t="shared" si="22"/>
        <v>0.62831853071795862</v>
      </c>
      <c r="C16" s="5">
        <f t="shared" si="23"/>
        <v>4.7123889803846897</v>
      </c>
      <c r="D16" s="3">
        <f t="shared" si="24"/>
        <v>3.1415926535897931</v>
      </c>
      <c r="E16" s="2">
        <v>300</v>
      </c>
      <c r="F16" s="5">
        <f t="shared" si="20"/>
        <v>1.0471975511965976E-2</v>
      </c>
      <c r="G16" s="3">
        <f t="shared" si="21"/>
        <v>0.23829562053895911</v>
      </c>
      <c r="H16" s="26">
        <f t="shared" si="0"/>
        <v>4.1964682260558348</v>
      </c>
      <c r="L16" s="5"/>
      <c r="M16" s="5"/>
      <c r="N16" s="3"/>
      <c r="O16" s="11"/>
      <c r="Q16" s="21"/>
      <c r="R16" s="30"/>
      <c r="S16" s="38"/>
      <c r="V16" s="2"/>
      <c r="W16" s="5"/>
      <c r="X16" s="5"/>
      <c r="Y16" s="3"/>
      <c r="Z16" s="11"/>
      <c r="AA16" s="2"/>
      <c r="AB16" s="21"/>
      <c r="AC16" s="30"/>
      <c r="AD16" s="38"/>
      <c r="AE16"/>
    </row>
    <row r="17" spans="1:32" x14ac:dyDescent="0.3">
      <c r="A17" s="11">
        <v>0.1</v>
      </c>
      <c r="B17" s="5">
        <f t="shared" si="22"/>
        <v>0.62831853071795862</v>
      </c>
      <c r="C17" s="5">
        <f t="shared" si="23"/>
        <v>4.7123889803846897</v>
      </c>
      <c r="D17" s="3">
        <f t="shared" si="24"/>
        <v>3.1415926535897931</v>
      </c>
      <c r="E17" s="2">
        <v>400</v>
      </c>
      <c r="F17" s="5">
        <f t="shared" si="20"/>
        <v>7.8539816339744835E-3</v>
      </c>
      <c r="G17" s="3">
        <f t="shared" si="21"/>
        <v>0.17872171540421936</v>
      </c>
      <c r="H17" s="26">
        <f t="shared" si="0"/>
        <v>5.5952909680744449</v>
      </c>
      <c r="L17" s="5"/>
      <c r="M17" s="35" t="s">
        <v>23</v>
      </c>
      <c r="N17" s="36"/>
      <c r="O17" s="34"/>
      <c r="P17" s="34"/>
      <c r="Q17" s="37"/>
      <c r="R17" s="36"/>
      <c r="S17" s="39"/>
      <c r="V17" s="35" t="s">
        <v>26</v>
      </c>
      <c r="W17" s="37"/>
      <c r="X17" s="40"/>
      <c r="Y17" s="40"/>
      <c r="Z17" s="40"/>
      <c r="AA17" s="40"/>
      <c r="AB17" s="40"/>
      <c r="AC17" s="40"/>
      <c r="AD17" s="34"/>
      <c r="AE17"/>
    </row>
    <row r="18" spans="1:32" x14ac:dyDescent="0.3">
      <c r="A18" s="11">
        <v>0.1</v>
      </c>
      <c r="B18" s="5">
        <f t="shared" si="22"/>
        <v>0.62831853071795862</v>
      </c>
      <c r="C18" s="5">
        <f t="shared" si="23"/>
        <v>4.7123889803846897</v>
      </c>
      <c r="D18" s="3">
        <f t="shared" si="24"/>
        <v>3.1415926535897931</v>
      </c>
      <c r="E18" s="2">
        <v>500</v>
      </c>
      <c r="F18" s="5">
        <f t="shared" si="20"/>
        <v>6.2831853071795866E-3</v>
      </c>
      <c r="G18" s="3">
        <f t="shared" si="21"/>
        <v>0.14297737232337548</v>
      </c>
      <c r="H18" s="26">
        <f t="shared" si="0"/>
        <v>6.9941137100930568</v>
      </c>
      <c r="L18" s="5"/>
      <c r="M18" s="5"/>
      <c r="N18" s="3"/>
      <c r="O18" s="11"/>
      <c r="Q18" s="21"/>
      <c r="R18" s="30"/>
      <c r="S18" s="38"/>
      <c r="AA18"/>
      <c r="AB18"/>
      <c r="AC18"/>
      <c r="AD18" s="2"/>
      <c r="AE18"/>
    </row>
    <row r="19" spans="1:32" x14ac:dyDescent="0.3">
      <c r="A19" s="11">
        <v>0.1</v>
      </c>
      <c r="B19" s="5">
        <f t="shared" si="22"/>
        <v>0.62831853071795862</v>
      </c>
      <c r="C19" s="5">
        <f t="shared" si="23"/>
        <v>4.7123889803846897</v>
      </c>
      <c r="D19" s="3">
        <f t="shared" si="24"/>
        <v>3.1415926535897931</v>
      </c>
      <c r="E19" s="2">
        <v>600</v>
      </c>
      <c r="F19" s="5">
        <f t="shared" si="20"/>
        <v>5.2359877559829881E-3</v>
      </c>
      <c r="G19" s="3">
        <f t="shared" si="21"/>
        <v>0.11914781026947956</v>
      </c>
      <c r="H19" s="26">
        <f t="shared" si="0"/>
        <v>8.3929364521116696</v>
      </c>
      <c r="L19" s="5"/>
      <c r="M19" s="5"/>
      <c r="N19" s="3"/>
      <c r="O19" s="11"/>
      <c r="Q19" s="21"/>
      <c r="R19" s="30"/>
      <c r="S19" s="38"/>
      <c r="AA19"/>
      <c r="AB19"/>
      <c r="AC19"/>
      <c r="AD19" s="2"/>
      <c r="AE19"/>
    </row>
    <row r="20" spans="1:32" x14ac:dyDescent="0.3">
      <c r="A20" s="11">
        <v>0.1</v>
      </c>
      <c r="B20" s="5">
        <f t="shared" si="22"/>
        <v>0.62831853071795862</v>
      </c>
      <c r="C20" s="5">
        <f t="shared" si="23"/>
        <v>4.7123889803846897</v>
      </c>
      <c r="D20" s="3">
        <f t="shared" si="24"/>
        <v>3.1415926535897931</v>
      </c>
      <c r="E20" s="2">
        <v>700</v>
      </c>
      <c r="F20" s="5">
        <f t="shared" si="20"/>
        <v>4.4879895051282755E-3</v>
      </c>
      <c r="G20" s="3">
        <f t="shared" si="21"/>
        <v>0.10212669451669676</v>
      </c>
      <c r="H20" s="26">
        <f t="shared" si="0"/>
        <v>9.7917591941302806</v>
      </c>
      <c r="L20" s="5"/>
      <c r="M20" s="5"/>
      <c r="N20" s="3"/>
      <c r="O20" s="11"/>
      <c r="Q20" s="21"/>
      <c r="R20" s="30"/>
      <c r="S20" s="38"/>
      <c r="AA20"/>
      <c r="AB20"/>
      <c r="AC20"/>
      <c r="AD20" s="2"/>
      <c r="AE20"/>
    </row>
    <row r="21" spans="1:32" x14ac:dyDescent="0.3">
      <c r="A21" s="11">
        <v>0.1</v>
      </c>
      <c r="B21" s="5">
        <f t="shared" si="22"/>
        <v>0.62831853071795862</v>
      </c>
      <c r="C21" s="5">
        <f t="shared" si="23"/>
        <v>4.7123889803846897</v>
      </c>
      <c r="D21" s="3">
        <f t="shared" si="24"/>
        <v>3.1415926535897931</v>
      </c>
      <c r="E21" s="2">
        <v>800</v>
      </c>
      <c r="F21" s="5">
        <f t="shared" si="20"/>
        <v>3.9269908169872417E-3</v>
      </c>
      <c r="G21" s="3">
        <f t="shared" si="21"/>
        <v>8.9360857702109678E-2</v>
      </c>
      <c r="H21" s="26">
        <f t="shared" si="0"/>
        <v>11.19058193614889</v>
      </c>
      <c r="L21" s="5"/>
      <c r="M21" s="5"/>
      <c r="N21" s="3"/>
      <c r="O21" s="11"/>
      <c r="Q21" s="21"/>
      <c r="R21" s="30"/>
      <c r="S21" s="38"/>
      <c r="AA21"/>
      <c r="AB21"/>
      <c r="AC21"/>
      <c r="AD21" s="2"/>
      <c r="AE21"/>
    </row>
    <row r="22" spans="1:32" x14ac:dyDescent="0.3">
      <c r="A22" s="11">
        <v>0.1</v>
      </c>
      <c r="B22" s="5">
        <f t="shared" si="22"/>
        <v>0.62831853071795862</v>
      </c>
      <c r="C22" s="5">
        <f t="shared" si="23"/>
        <v>4.7123889803846897</v>
      </c>
      <c r="D22" s="3">
        <f t="shared" si="24"/>
        <v>3.1415926535897931</v>
      </c>
      <c r="E22" s="2">
        <v>900</v>
      </c>
      <c r="F22" s="5">
        <f t="shared" si="20"/>
        <v>3.4906585039886592E-3</v>
      </c>
      <c r="G22" s="3">
        <f t="shared" si="21"/>
        <v>7.9431873512986376E-2</v>
      </c>
      <c r="H22" s="26">
        <f t="shared" si="0"/>
        <v>12.589404678167503</v>
      </c>
      <c r="L22" s="5"/>
      <c r="M22" s="5"/>
      <c r="N22" s="3"/>
      <c r="O22" s="11"/>
      <c r="Q22" s="21"/>
      <c r="R22" s="30"/>
      <c r="S22" s="38"/>
      <c r="AA22"/>
      <c r="AB22"/>
      <c r="AC22"/>
      <c r="AD22" s="2"/>
      <c r="AE22"/>
    </row>
    <row r="23" spans="1:32" x14ac:dyDescent="0.3">
      <c r="A23" s="11">
        <v>0.1</v>
      </c>
      <c r="B23" s="5">
        <f t="shared" si="22"/>
        <v>0.62831853071795862</v>
      </c>
      <c r="C23" s="5">
        <f t="shared" si="23"/>
        <v>4.7123889803846897</v>
      </c>
      <c r="D23" s="3">
        <f t="shared" si="24"/>
        <v>3.1415926535897931</v>
      </c>
      <c r="E23" s="2">
        <v>1000</v>
      </c>
      <c r="F23" s="5">
        <f t="shared" si="20"/>
        <v>3.1415926535897933E-3</v>
      </c>
      <c r="G23" s="3">
        <f t="shared" si="21"/>
        <v>7.1488686161687742E-2</v>
      </c>
      <c r="H23" s="26">
        <f t="shared" si="0"/>
        <v>13.988227420186114</v>
      </c>
      <c r="L23" s="5"/>
      <c r="M23" s="5"/>
      <c r="N23" s="3"/>
      <c r="O23" s="11"/>
      <c r="Q23" s="21"/>
      <c r="R23" s="30"/>
      <c r="S23" s="38"/>
      <c r="V23" t="s">
        <v>27</v>
      </c>
      <c r="AA23"/>
      <c r="AB23"/>
      <c r="AC23"/>
      <c r="AD23" s="2"/>
      <c r="AE23"/>
    </row>
    <row r="24" spans="1:32" x14ac:dyDescent="0.3">
      <c r="B24" s="5"/>
      <c r="C24" s="5"/>
      <c r="D24" s="3"/>
      <c r="L24" s="5"/>
      <c r="M24" s="5"/>
      <c r="N24" s="3"/>
      <c r="O24" s="11"/>
      <c r="Q24" s="21"/>
      <c r="R24" s="30"/>
      <c r="S24" s="38"/>
      <c r="AA24"/>
      <c r="AB24"/>
      <c r="AC24"/>
      <c r="AD24" s="2"/>
      <c r="AE24"/>
    </row>
    <row r="25" spans="1:32" x14ac:dyDescent="0.3">
      <c r="B25" s="5"/>
      <c r="C25" s="5"/>
      <c r="D25" s="3"/>
      <c r="L25" s="5"/>
      <c r="M25" s="5"/>
      <c r="N25" s="3"/>
      <c r="O25" s="11"/>
      <c r="Q25" s="21"/>
      <c r="R25" s="30"/>
      <c r="S25" s="38"/>
      <c r="V25" s="47" t="s">
        <v>30</v>
      </c>
      <c r="W25" s="47"/>
      <c r="X25" s="47"/>
      <c r="Y25" s="47"/>
      <c r="Z25" s="47"/>
      <c r="AA25" s="45" t="s">
        <v>10</v>
      </c>
      <c r="AB25" s="45"/>
      <c r="AC25" s="45"/>
      <c r="AD25" s="16">
        <v>8192</v>
      </c>
      <c r="AE25"/>
    </row>
    <row r="26" spans="1:32" x14ac:dyDescent="0.3">
      <c r="B26" s="5"/>
      <c r="C26" s="5"/>
      <c r="D26" s="3"/>
      <c r="L26" s="5"/>
      <c r="M26" s="5"/>
      <c r="N26" s="3"/>
      <c r="O26" s="11"/>
      <c r="Q26" s="21"/>
      <c r="R26" s="30"/>
      <c r="S26" s="38"/>
      <c r="V26" s="47"/>
      <c r="W26" s="47"/>
      <c r="X26" s="47"/>
      <c r="Y26" s="47"/>
      <c r="Z26" s="47"/>
      <c r="AA26" s="12" t="s">
        <v>14</v>
      </c>
      <c r="AB26" s="17">
        <f>AD25/360*30</f>
        <v>682.66666666666674</v>
      </c>
      <c r="AC26" s="12" t="s">
        <v>9</v>
      </c>
      <c r="AD26" s="13">
        <f>360/AD25</f>
        <v>4.39453125E-2</v>
      </c>
      <c r="AE26"/>
    </row>
    <row r="27" spans="1:32" ht="72" x14ac:dyDescent="0.3">
      <c r="B27" s="5"/>
      <c r="C27" s="5"/>
      <c r="D27" s="3"/>
      <c r="K27" s="11"/>
      <c r="L27" s="5"/>
      <c r="M27" s="5"/>
      <c r="N27" s="3"/>
      <c r="O27" s="11"/>
      <c r="Q27" s="21"/>
      <c r="R27" s="30"/>
      <c r="S27" s="38"/>
      <c r="V27" s="8" t="s">
        <v>0</v>
      </c>
      <c r="W27" s="8" t="s">
        <v>7</v>
      </c>
      <c r="X27" s="8" t="s">
        <v>8</v>
      </c>
      <c r="Y27" s="8" t="s">
        <v>13</v>
      </c>
      <c r="Z27" s="20" t="s">
        <v>3</v>
      </c>
      <c r="AA27" s="32" t="s">
        <v>21</v>
      </c>
      <c r="AB27" s="8" t="s">
        <v>16</v>
      </c>
      <c r="AC27" s="8" t="s">
        <v>17</v>
      </c>
      <c r="AD27" s="31" t="s">
        <v>18</v>
      </c>
      <c r="AE27" s="9" t="s">
        <v>28</v>
      </c>
      <c r="AF27" s="8" t="s">
        <v>29</v>
      </c>
    </row>
    <row r="28" spans="1:32" x14ac:dyDescent="0.3">
      <c r="A28" s="11"/>
      <c r="B28" s="5"/>
      <c r="C28" s="5"/>
      <c r="D28" s="3"/>
      <c r="K28" s="11"/>
      <c r="L28" s="5"/>
      <c r="M28" s="5"/>
      <c r="N28" s="3"/>
      <c r="O28" s="11"/>
      <c r="Q28" s="21"/>
      <c r="R28" s="30"/>
      <c r="S28" s="38"/>
      <c r="V28" s="11">
        <v>0.1</v>
      </c>
      <c r="W28" s="5">
        <f>V28*2*PI()</f>
        <v>0.62831853071795862</v>
      </c>
      <c r="X28" s="5">
        <f>7.5*W28*COS(W28*0)</f>
        <v>4.7123889803846897</v>
      </c>
      <c r="Y28" s="3">
        <f>X28*(2/3)</f>
        <v>3.1415926535897931</v>
      </c>
      <c r="Z28" s="11">
        <f>V28*10</f>
        <v>1</v>
      </c>
      <c r="AA28" s="33">
        <v>20</v>
      </c>
      <c r="AB28" s="21">
        <f>Y28/AA28</f>
        <v>0.15707963267948966</v>
      </c>
      <c r="AC28" s="30">
        <f>AB28/$H$2</f>
        <v>3.574434308084387</v>
      </c>
      <c r="AD28" s="41">
        <f>1/AC28</f>
        <v>0.27976454840372228</v>
      </c>
      <c r="AE28" s="44">
        <f>$AD$2*AA28</f>
        <v>0.87890625</v>
      </c>
      <c r="AF28" s="43">
        <f>AE28/Y28</f>
        <v>0.27976454840372228</v>
      </c>
    </row>
    <row r="29" spans="1:32" x14ac:dyDescent="0.3">
      <c r="A29" s="11"/>
      <c r="B29" s="5"/>
      <c r="C29" s="5"/>
      <c r="D29" s="3"/>
      <c r="K29" s="11"/>
      <c r="L29" s="5"/>
      <c r="M29" s="5"/>
      <c r="N29" s="3"/>
      <c r="O29" s="11"/>
      <c r="Q29" s="21"/>
      <c r="R29" s="30"/>
      <c r="S29" s="38"/>
      <c r="V29" s="11">
        <v>0.2</v>
      </c>
      <c r="W29" s="5">
        <f t="shared" ref="W29:W44" si="25">V29*2*PI()</f>
        <v>1.2566370614359172</v>
      </c>
      <c r="X29" s="5">
        <f t="shared" ref="X29:X44" si="26">7.5*W29*COS(W29*0)</f>
        <v>9.4247779607693793</v>
      </c>
      <c r="Y29" s="3">
        <f t="shared" ref="Y29:Y41" si="27">X29*(2/3)</f>
        <v>6.2831853071795862</v>
      </c>
      <c r="Z29" s="11">
        <f t="shared" ref="Z29:Z41" si="28">V29*10</f>
        <v>2</v>
      </c>
      <c r="AA29" s="33">
        <v>20</v>
      </c>
      <c r="AB29" s="21">
        <f t="shared" ref="AB29:AB39" si="29">Y29/AA29</f>
        <v>0.31415926535897931</v>
      </c>
      <c r="AC29" s="30">
        <f t="shared" ref="AC29:AC39" si="30">AB29/$H$2</f>
        <v>7.148868616168774</v>
      </c>
      <c r="AD29" s="41">
        <f t="shared" ref="AD29:AD39" si="31">1/AC29</f>
        <v>0.13988227420186114</v>
      </c>
      <c r="AE29" s="44">
        <f t="shared" ref="AE29:AE39" si="32">$AD$2*AA29</f>
        <v>0.87890625</v>
      </c>
      <c r="AF29" s="43">
        <f t="shared" ref="AF29:AF39" si="33">AE29/Y29</f>
        <v>0.13988227420186114</v>
      </c>
    </row>
    <row r="30" spans="1:32" x14ac:dyDescent="0.3">
      <c r="A30" s="11"/>
      <c r="B30" s="5"/>
      <c r="C30" s="5"/>
      <c r="D30" s="3"/>
      <c r="K30" s="11"/>
      <c r="L30" s="5"/>
      <c r="M30" s="5"/>
      <c r="N30" s="3"/>
      <c r="O30" s="11"/>
      <c r="Q30" s="21"/>
      <c r="R30" s="30"/>
      <c r="S30" s="30"/>
      <c r="V30" s="11">
        <v>0.3</v>
      </c>
      <c r="W30" s="5">
        <f t="shared" si="25"/>
        <v>1.8849555921538759</v>
      </c>
      <c r="X30" s="5">
        <f t="shared" si="26"/>
        <v>14.137166941154069</v>
      </c>
      <c r="Y30" s="3">
        <f t="shared" si="27"/>
        <v>9.4247779607693793</v>
      </c>
      <c r="Z30" s="11">
        <f t="shared" si="28"/>
        <v>3</v>
      </c>
      <c r="AA30" s="33">
        <v>20</v>
      </c>
      <c r="AB30" s="21">
        <f>Y30/AA30</f>
        <v>0.47123889803846897</v>
      </c>
      <c r="AC30" s="30">
        <f t="shared" si="30"/>
        <v>10.72330292425316</v>
      </c>
      <c r="AD30" s="41">
        <f t="shared" si="31"/>
        <v>9.3254849467907436E-2</v>
      </c>
      <c r="AE30" s="44">
        <f t="shared" si="32"/>
        <v>0.87890625</v>
      </c>
      <c r="AF30" s="43">
        <f t="shared" si="33"/>
        <v>9.3254849467907422E-2</v>
      </c>
    </row>
    <row r="31" spans="1:32" x14ac:dyDescent="0.3">
      <c r="A31" s="11"/>
      <c r="B31" s="5"/>
      <c r="C31" s="5"/>
      <c r="D31" s="3"/>
      <c r="K31" s="11"/>
      <c r="L31" s="5"/>
      <c r="M31" s="5"/>
      <c r="N31" s="3"/>
      <c r="O31" s="11"/>
      <c r="Q31" s="21"/>
      <c r="R31" s="30"/>
      <c r="S31" s="38"/>
      <c r="V31" s="11">
        <v>0.4</v>
      </c>
      <c r="W31" s="5">
        <f t="shared" si="25"/>
        <v>2.5132741228718345</v>
      </c>
      <c r="X31" s="5">
        <f t="shared" si="26"/>
        <v>18.849555921538759</v>
      </c>
      <c r="Y31" s="3">
        <f t="shared" si="27"/>
        <v>12.566370614359172</v>
      </c>
      <c r="Z31" s="11">
        <f t="shared" si="28"/>
        <v>4</v>
      </c>
      <c r="AA31" s="33">
        <v>50</v>
      </c>
      <c r="AB31" s="21">
        <f t="shared" si="29"/>
        <v>0.25132741228718347</v>
      </c>
      <c r="AC31" s="30">
        <f t="shared" si="30"/>
        <v>5.7190948929350194</v>
      </c>
      <c r="AD31" s="41">
        <f t="shared" si="31"/>
        <v>0.1748528427523264</v>
      </c>
      <c r="AE31" s="44">
        <f t="shared" si="32"/>
        <v>2.197265625</v>
      </c>
      <c r="AF31" s="43">
        <f t="shared" si="33"/>
        <v>0.17485284275232643</v>
      </c>
    </row>
    <row r="32" spans="1:32" x14ac:dyDescent="0.3">
      <c r="A32" s="11"/>
      <c r="B32" s="5"/>
      <c r="C32" s="5"/>
      <c r="D32" s="3"/>
      <c r="K32" s="11"/>
      <c r="L32" s="5"/>
      <c r="M32" s="5"/>
      <c r="N32" s="3"/>
      <c r="O32" s="11"/>
      <c r="Q32" s="21"/>
      <c r="R32" s="30"/>
      <c r="S32" s="38"/>
      <c r="V32" s="11">
        <v>0.5</v>
      </c>
      <c r="W32" s="5">
        <f t="shared" si="25"/>
        <v>3.1415926535897931</v>
      </c>
      <c r="X32" s="5">
        <f t="shared" si="26"/>
        <v>23.561944901923447</v>
      </c>
      <c r="Y32" s="3">
        <f t="shared" si="27"/>
        <v>15.707963267948964</v>
      </c>
      <c r="Z32" s="11">
        <f t="shared" si="28"/>
        <v>5</v>
      </c>
      <c r="AA32" s="33">
        <v>50</v>
      </c>
      <c r="AB32" s="21">
        <f t="shared" si="29"/>
        <v>0.31415926535897926</v>
      </c>
      <c r="AC32" s="30">
        <f t="shared" si="30"/>
        <v>7.1488686161687722</v>
      </c>
      <c r="AD32" s="41">
        <f t="shared" si="31"/>
        <v>0.13988227420186117</v>
      </c>
      <c r="AE32" s="44">
        <f t="shared" si="32"/>
        <v>2.197265625</v>
      </c>
      <c r="AF32" s="43">
        <f t="shared" si="33"/>
        <v>0.13988227420186117</v>
      </c>
    </row>
    <row r="33" spans="1:32" x14ac:dyDescent="0.3">
      <c r="A33" s="11"/>
      <c r="B33" s="5"/>
      <c r="C33" s="5"/>
      <c r="D33" s="3"/>
      <c r="K33" s="11"/>
      <c r="L33" s="5"/>
      <c r="M33" s="5"/>
      <c r="N33" s="3"/>
      <c r="O33" s="11"/>
      <c r="Q33" s="21"/>
      <c r="R33" s="30"/>
      <c r="S33" s="38"/>
      <c r="V33" s="11">
        <v>0.6</v>
      </c>
      <c r="W33" s="5">
        <f t="shared" si="25"/>
        <v>3.7699111843077517</v>
      </c>
      <c r="X33" s="5">
        <f t="shared" si="26"/>
        <v>28.274333882308138</v>
      </c>
      <c r="Y33" s="3">
        <f t="shared" si="27"/>
        <v>18.849555921538759</v>
      </c>
      <c r="Z33" s="11">
        <f t="shared" si="28"/>
        <v>6</v>
      </c>
      <c r="AA33" s="33">
        <v>50</v>
      </c>
      <c r="AB33" s="21">
        <f t="shared" si="29"/>
        <v>0.37699111843077515</v>
      </c>
      <c r="AC33" s="30">
        <f t="shared" si="30"/>
        <v>8.5786423394025277</v>
      </c>
      <c r="AD33" s="41">
        <f t="shared" si="31"/>
        <v>0.11656856183488429</v>
      </c>
      <c r="AE33" s="44">
        <f t="shared" si="32"/>
        <v>2.197265625</v>
      </c>
      <c r="AF33" s="43">
        <f t="shared" si="33"/>
        <v>0.11656856183488429</v>
      </c>
    </row>
    <row r="34" spans="1:32" x14ac:dyDescent="0.3">
      <c r="A34" s="11"/>
      <c r="B34" s="5"/>
      <c r="C34" s="5"/>
      <c r="D34" s="3"/>
      <c r="K34" s="11"/>
      <c r="L34" s="5"/>
      <c r="M34" s="5"/>
      <c r="N34" s="3"/>
      <c r="O34" s="11"/>
      <c r="Q34" s="21"/>
      <c r="R34" s="30"/>
      <c r="S34" s="38"/>
      <c r="V34" s="11">
        <v>0.7</v>
      </c>
      <c r="W34" s="5">
        <f t="shared" si="25"/>
        <v>4.3982297150257104</v>
      </c>
      <c r="X34" s="5">
        <f t="shared" si="26"/>
        <v>32.986722862692829</v>
      </c>
      <c r="Y34" s="3">
        <f t="shared" si="27"/>
        <v>21.991148575128552</v>
      </c>
      <c r="Z34" s="11">
        <f t="shared" si="28"/>
        <v>7</v>
      </c>
      <c r="AA34" s="33">
        <v>50</v>
      </c>
      <c r="AB34" s="21">
        <f t="shared" si="29"/>
        <v>0.43982297150257105</v>
      </c>
      <c r="AC34" s="30">
        <f t="shared" si="30"/>
        <v>10.008416062636284</v>
      </c>
      <c r="AD34" s="41">
        <f t="shared" si="31"/>
        <v>9.9915910144186521E-2</v>
      </c>
      <c r="AE34" s="44">
        <f t="shared" si="32"/>
        <v>2.197265625</v>
      </c>
      <c r="AF34" s="43">
        <f t="shared" si="33"/>
        <v>9.9915910144186534E-2</v>
      </c>
    </row>
    <row r="35" spans="1:32" x14ac:dyDescent="0.3">
      <c r="A35" s="11"/>
      <c r="B35" s="5"/>
      <c r="C35" s="5"/>
      <c r="D35" s="3"/>
      <c r="K35" s="11"/>
      <c r="L35" s="5"/>
      <c r="M35" s="5"/>
      <c r="N35" s="3"/>
      <c r="O35" s="11"/>
      <c r="Q35" s="21"/>
      <c r="R35" s="30"/>
      <c r="S35" s="38"/>
      <c r="V35" s="11">
        <v>0.8</v>
      </c>
      <c r="W35" s="5">
        <f t="shared" si="25"/>
        <v>5.026548245743669</v>
      </c>
      <c r="X35" s="5">
        <f t="shared" si="26"/>
        <v>37.699111843077517</v>
      </c>
      <c r="Y35" s="3">
        <f t="shared" si="27"/>
        <v>25.132741228718345</v>
      </c>
      <c r="Z35" s="11">
        <f t="shared" si="28"/>
        <v>8</v>
      </c>
      <c r="AA35" s="33">
        <v>50</v>
      </c>
      <c r="AB35" s="21">
        <f t="shared" si="29"/>
        <v>0.50265482457436694</v>
      </c>
      <c r="AC35" s="30">
        <f t="shared" si="30"/>
        <v>11.438189785870039</v>
      </c>
      <c r="AD35" s="41">
        <f t="shared" si="31"/>
        <v>8.7426421376163202E-2</v>
      </c>
      <c r="AE35" s="44">
        <f t="shared" si="32"/>
        <v>2.197265625</v>
      </c>
      <c r="AF35" s="43">
        <f t="shared" si="33"/>
        <v>8.7426421376163216E-2</v>
      </c>
    </row>
    <row r="36" spans="1:32" x14ac:dyDescent="0.3">
      <c r="A36" s="11"/>
      <c r="B36" s="5"/>
      <c r="C36" s="5"/>
      <c r="D36" s="3"/>
      <c r="K36" s="11"/>
      <c r="L36" s="5"/>
      <c r="M36" s="5"/>
      <c r="N36" s="3"/>
      <c r="O36" s="11"/>
      <c r="Q36" s="21"/>
      <c r="R36" s="30"/>
      <c r="S36" s="38"/>
      <c r="V36" s="11">
        <v>0.9</v>
      </c>
      <c r="W36" s="5">
        <f t="shared" si="25"/>
        <v>5.6548667764616276</v>
      </c>
      <c r="X36" s="5">
        <f t="shared" si="26"/>
        <v>42.411500823462205</v>
      </c>
      <c r="Y36" s="3">
        <f t="shared" si="27"/>
        <v>28.274333882308134</v>
      </c>
      <c r="Z36" s="11">
        <f t="shared" si="28"/>
        <v>9</v>
      </c>
      <c r="AA36" s="33">
        <v>50</v>
      </c>
      <c r="AB36" s="21">
        <f t="shared" si="29"/>
        <v>0.56548667764616267</v>
      </c>
      <c r="AC36" s="30">
        <f t="shared" si="30"/>
        <v>12.86796350910379</v>
      </c>
      <c r="AD36" s="41">
        <f t="shared" si="31"/>
        <v>7.7712374556589539E-2</v>
      </c>
      <c r="AE36" s="44">
        <f t="shared" si="32"/>
        <v>2.197265625</v>
      </c>
      <c r="AF36" s="43">
        <f t="shared" si="33"/>
        <v>7.7712374556589539E-2</v>
      </c>
    </row>
    <row r="37" spans="1:32" x14ac:dyDescent="0.3">
      <c r="A37" s="11"/>
      <c r="B37" s="5"/>
      <c r="C37" s="5"/>
      <c r="D37" s="3"/>
      <c r="K37" s="11"/>
      <c r="L37" s="5"/>
      <c r="M37" s="5"/>
      <c r="N37" s="3"/>
      <c r="O37" s="11"/>
      <c r="Q37" s="21"/>
      <c r="R37" s="30"/>
      <c r="S37" s="38"/>
      <c r="V37" s="11">
        <v>1</v>
      </c>
      <c r="W37" s="5">
        <f t="shared" si="25"/>
        <v>6.2831853071795862</v>
      </c>
      <c r="X37" s="5">
        <f t="shared" si="26"/>
        <v>47.123889803846893</v>
      </c>
      <c r="Y37" s="3">
        <f t="shared" si="27"/>
        <v>31.415926535897928</v>
      </c>
      <c r="Z37" s="11">
        <f t="shared" si="28"/>
        <v>10</v>
      </c>
      <c r="AA37" s="33">
        <v>50</v>
      </c>
      <c r="AB37" s="21">
        <f t="shared" si="29"/>
        <v>0.62831853071795851</v>
      </c>
      <c r="AC37" s="30">
        <f t="shared" si="30"/>
        <v>14.297737232337544</v>
      </c>
      <c r="AD37" s="41">
        <f t="shared" si="31"/>
        <v>6.9941137100930584E-2</v>
      </c>
      <c r="AE37" s="44">
        <f t="shared" si="32"/>
        <v>2.197265625</v>
      </c>
      <c r="AF37" s="43">
        <f t="shared" si="33"/>
        <v>6.9941137100930584E-2</v>
      </c>
    </row>
    <row r="38" spans="1:32" x14ac:dyDescent="0.3">
      <c r="A38" s="11"/>
      <c r="B38" s="5"/>
      <c r="C38" s="5"/>
      <c r="D38" s="3"/>
      <c r="K38" s="11"/>
      <c r="L38" s="5"/>
      <c r="M38" s="5"/>
      <c r="N38" s="3"/>
      <c r="O38" s="11"/>
      <c r="Q38" s="21"/>
      <c r="R38" s="30"/>
      <c r="S38" s="38"/>
      <c r="V38" s="11">
        <v>1.1000000000000001</v>
      </c>
      <c r="W38" s="5">
        <f t="shared" si="25"/>
        <v>6.9115038378975457</v>
      </c>
      <c r="X38" s="5">
        <f t="shared" si="26"/>
        <v>51.836278784231595</v>
      </c>
      <c r="Y38" s="3">
        <f t="shared" si="27"/>
        <v>34.557519189487728</v>
      </c>
      <c r="Z38" s="2">
        <f t="shared" si="28"/>
        <v>11</v>
      </c>
      <c r="AA38" s="33">
        <v>50</v>
      </c>
      <c r="AB38" s="21">
        <f t="shared" si="29"/>
        <v>0.69115038378975457</v>
      </c>
      <c r="AC38" s="30">
        <f t="shared" si="30"/>
        <v>15.727510955571304</v>
      </c>
      <c r="AD38" s="41">
        <f t="shared" si="31"/>
        <v>6.3582851909936872E-2</v>
      </c>
      <c r="AE38" s="44">
        <f t="shared" si="32"/>
        <v>2.197265625</v>
      </c>
      <c r="AF38" s="43">
        <f t="shared" si="33"/>
        <v>6.3582851909936872E-2</v>
      </c>
    </row>
    <row r="39" spans="1:32" x14ac:dyDescent="0.3">
      <c r="A39" s="11"/>
      <c r="B39" s="5"/>
      <c r="C39" s="5"/>
      <c r="D39" s="3"/>
      <c r="K39" s="11"/>
      <c r="L39" s="5"/>
      <c r="M39" s="5"/>
      <c r="N39" s="3"/>
      <c r="O39" s="11"/>
      <c r="Q39" s="21"/>
      <c r="R39" s="30"/>
      <c r="S39" s="38"/>
      <c r="V39" s="11"/>
      <c r="W39" s="5"/>
      <c r="X39" s="5"/>
      <c r="Y39" s="3"/>
      <c r="Z39" s="2"/>
      <c r="AA39" s="11"/>
      <c r="AB39" s="21"/>
      <c r="AC39" s="30"/>
      <c r="AD39" s="38"/>
      <c r="AE39" s="21"/>
      <c r="AF39" s="43"/>
    </row>
    <row r="40" spans="1:32" x14ac:dyDescent="0.3">
      <c r="A40" s="11"/>
      <c r="B40" s="5"/>
      <c r="C40" s="5"/>
      <c r="D40" s="3"/>
      <c r="K40" s="11"/>
      <c r="V40" s="11"/>
      <c r="W40" s="5"/>
      <c r="X40" s="5"/>
      <c r="Y40" s="3"/>
      <c r="Z40" s="2"/>
      <c r="AA40" s="11"/>
      <c r="AB40" s="21"/>
      <c r="AC40" s="30"/>
      <c r="AD40" s="38"/>
      <c r="AE40" s="21"/>
      <c r="AF40" s="43"/>
    </row>
    <row r="41" spans="1:32" x14ac:dyDescent="0.3">
      <c r="A41" s="11"/>
      <c r="V41" s="11"/>
      <c r="W41" s="5"/>
      <c r="X41" s="5"/>
      <c r="Y41" s="3"/>
      <c r="Z41" s="2"/>
      <c r="AA41" s="11"/>
      <c r="AB41" s="21"/>
      <c r="AC41" s="30"/>
      <c r="AD41" s="38"/>
      <c r="AE41" s="21"/>
      <c r="AF41" s="43"/>
    </row>
    <row r="42" spans="1:32" x14ac:dyDescent="0.3">
      <c r="V42" s="11"/>
      <c r="W42" s="5"/>
      <c r="X42" s="5"/>
      <c r="Y42" s="3"/>
      <c r="Z42" s="2"/>
      <c r="AA42" s="11"/>
      <c r="AB42" s="21"/>
      <c r="AC42" s="30"/>
      <c r="AD42" s="38"/>
      <c r="AE42" s="21"/>
      <c r="AF42" s="43"/>
    </row>
    <row r="43" spans="1:32" x14ac:dyDescent="0.3">
      <c r="V43" s="11"/>
      <c r="W43" s="5"/>
      <c r="X43" s="5"/>
      <c r="Y43" s="3"/>
      <c r="Z43" s="2"/>
      <c r="AA43" s="11"/>
      <c r="AB43" s="21"/>
      <c r="AC43" s="30"/>
      <c r="AD43" s="38"/>
      <c r="AE43" s="21"/>
      <c r="AF43" s="43"/>
    </row>
    <row r="44" spans="1:32" x14ac:dyDescent="0.3">
      <c r="V44" s="11"/>
      <c r="W44" s="5"/>
      <c r="X44" s="5"/>
      <c r="Y44" s="3"/>
      <c r="Z44" s="2"/>
      <c r="AA44" s="11"/>
      <c r="AB44" s="21"/>
      <c r="AC44" s="30"/>
      <c r="AD44" s="38"/>
      <c r="AE44" s="21"/>
      <c r="AF44" s="43"/>
    </row>
  </sheetData>
  <mergeCells count="8">
    <mergeCell ref="V25:Z26"/>
    <mergeCell ref="AA25:AC25"/>
    <mergeCell ref="E1:G1"/>
    <mergeCell ref="A1:D2"/>
    <mergeCell ref="P1:R1"/>
    <mergeCell ref="K1:O2"/>
    <mergeCell ref="V1:Z2"/>
    <mergeCell ref="AA1:A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 Sampling</vt:lpstr>
      <vt:lpstr>Position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Tiffany Stager</cp:lastModifiedBy>
  <cp:lastPrinted>2017-04-07T16:07:02Z</cp:lastPrinted>
  <dcterms:created xsi:type="dcterms:W3CDTF">2017-04-04T22:10:49Z</dcterms:created>
  <dcterms:modified xsi:type="dcterms:W3CDTF">2017-06-12T16:15:26Z</dcterms:modified>
</cp:coreProperties>
</file>