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5">
      <text>
        <t xml:space="preserve">A couple of thoughts on this metric. For a starting point, it's great but the actual metric will use to control the motor is a PWM strategy that breaks the total signal into some number of pulses. Traditionally, the microcontrollers break the signal into 8 bits (2^8 = 256 parts), meaning that the control increment we will be able to access is 
Total Motor Voltage/256
which is probably a better calculation to use here. Also there is a thing called the Nyquist principle that (in our case) essentially means that the actual control increment has to be half of our target increment in order for us to reliably have the level of control that we want. 
Based on that, my suggestion here is to add a column that replaces angular velocity/volt with angular velocity/duty cycle. The duty cycle is the base unit and here is synonymous with "increment". Basically, you just need to replace the "per Volt" calculation with a "per increment" calculation. So, replace the 12 or 24 or whatever, with 256. Newer boards can be switched to control at 10 bits (2^10), so also calculate that one. Those added columns will inform us what our actual control level is, and will hopefully end up being MUCH smaller that the control increment we need. 
Systems behave in funny ways when you try to run them at their min or max capacity, so what we want is for our system to end up as close to the middle as we can get it. That is, a PWM signal of 128/256 is way better than a PWM signal of 2/256.
	-Stu McNeal
A quick calculation shows that you get ~21 duty cycles per volt for an 8-bit 12V motor controller. For the scheme on line 11, that means that we hit our target with a PWM signal of something like PWM = 45/256, which is terrific.
	-Stu McNeal</t>
      </text>
    </comment>
    <comment authorId="0" ref="A14">
      <text>
        <t xml:space="preserve">I'm really loving these numbers. Making complex gears can be done but it's a very involved process, so if we can accomplish the control goal and keep the mechanical system simple, that's the solution that has my vote.
	-Stu McNeal</t>
      </text>
    </comment>
    <comment authorId="0" ref="A10">
      <text>
        <t xml:space="preserve">You can actually calculate whether the output force is too low, but it requires a ton of advanced knowledge to consider the frictional losses. For a back-of-the-napkin calculation, just use the torque ratio physics you're using to calculate the output forces. Whatever the overall gear ratio is from the drive screw to the pinion gear, that's close enough since the friction/inertial effects are going to be a bit below 30%. That is, just calculate the overall torque ratio based on having a person on the platform and see if this wee motor is putting out enough power to do the job. Since the overall gear ratio is huge, I suspect that very little torque is actually needed.
	-Stu McNeal</t>
      </text>
    </comment>
  </commentList>
</comments>
</file>

<file path=xl/sharedStrings.xml><?xml version="1.0" encoding="utf-8"?>
<sst xmlns="http://schemas.openxmlformats.org/spreadsheetml/2006/main" count="61" uniqueCount="54">
  <si>
    <t>Green = In Target Range</t>
  </si>
  <si>
    <t>VELOCITY</t>
  </si>
  <si>
    <t>STRENGTH</t>
  </si>
  <si>
    <t>Input: Radius of Pinion</t>
  </si>
  <si>
    <t>Input: TPI of Screw</t>
  </si>
  <si>
    <t>Input: Velocity of Motor</t>
  </si>
  <si>
    <t>Input: Voltage of Motor</t>
  </si>
  <si>
    <t>Output: Distance Between Threads (Screw Pitch)</t>
  </si>
  <si>
    <t>Output: Velocity of Motor</t>
  </si>
  <si>
    <t>Output: Velocity of Platform</t>
  </si>
  <si>
    <t>Output: Velocity per Volt</t>
  </si>
  <si>
    <t>Input: Height of Object on Balance Platform</t>
  </si>
  <si>
    <t>Input: Weight of Object on Platform</t>
  </si>
  <si>
    <t>Input: Angle of Tilt</t>
  </si>
  <si>
    <t>Output: Radius of Pinion</t>
  </si>
  <si>
    <t>Output: Height of Object</t>
  </si>
  <si>
    <t>Output: Force of Object due to Gravity</t>
  </si>
  <si>
    <t>Output: Torque Created by Object</t>
  </si>
  <si>
    <t>Output: Force on Platform</t>
  </si>
  <si>
    <t>mm</t>
  </si>
  <si>
    <t>threads/inch</t>
  </si>
  <si>
    <t>RPM</t>
  </si>
  <si>
    <t>Volts</t>
  </si>
  <si>
    <t>Rev/s</t>
  </si>
  <si>
    <t>Rad/s</t>
  </si>
  <si>
    <t>cm</t>
  </si>
  <si>
    <t>Kilograms</t>
  </si>
  <si>
    <t>Degrees</t>
  </si>
  <si>
    <t>Meters</t>
  </si>
  <si>
    <t>Newtons</t>
  </si>
  <si>
    <t>Newton Meters</t>
  </si>
  <si>
    <t>Pounds</t>
  </si>
  <si>
    <t>25.4mm/TPI=mm</t>
  </si>
  <si>
    <t>RPM/60=Rev/s</t>
  </si>
  <si>
    <t>(Velocity in Rev/s x Screw Pitch)/Radius</t>
  </si>
  <si>
    <t>Output Velocity/Volts</t>
  </si>
  <si>
    <t>mm/1000</t>
  </si>
  <si>
    <t>cm/100</t>
  </si>
  <si>
    <t>Mass of Object x Force of Gravity</t>
  </si>
  <si>
    <t>Force of Object x sin(Angle of Tilt)</t>
  </si>
  <si>
    <t>(Height/Radius) x Torque</t>
  </si>
  <si>
    <t>Force on Platform x Constant</t>
  </si>
  <si>
    <t>1" Lead Screw</t>
  </si>
  <si>
    <t>1/4" Lead Screw</t>
  </si>
  <si>
    <t>3/4" Lead Screw</t>
  </si>
  <si>
    <r>
      <rPr>
        <color rgb="FF1155CC"/>
        <u/>
      </rPr>
      <t>Low RPM Motor</t>
    </r>
    <r>
      <rPr/>
      <t xml:space="preserve"> (Torque too low?)</t>
    </r>
  </si>
  <si>
    <r>
      <rPr>
        <color rgb="FF1155CC"/>
        <u/>
      </rPr>
      <t>Low RPM Motor</t>
    </r>
    <r>
      <rPr/>
      <t xml:space="preserve"> (We own this!)</t>
    </r>
  </si>
  <si>
    <t>Larger Pinion and Complex Gearing (2:1)</t>
  </si>
  <si>
    <t>3/4" Lead Screw, Larger Pinion, Complex Gearing (2:1)</t>
  </si>
  <si>
    <t>Low RPM Motor (50 RPM) and 3/4" Lead Screw</t>
  </si>
  <si>
    <r>
      <rPr>
        <color rgb="FF1155CC"/>
        <u/>
      </rPr>
      <t>Medium-Low RPM Motor</t>
    </r>
    <r>
      <rPr>
        <color rgb="FF000000"/>
      </rPr>
      <t xml:space="preserve"> (expensive, and probably overkill)</t>
    </r>
  </si>
  <si>
    <r>
      <rPr>
        <color rgb="FF1155CC"/>
        <u/>
      </rPr>
      <t>Medium-Low RPM Motor</t>
    </r>
    <r>
      <rPr/>
      <t xml:space="preserve"> + </t>
    </r>
    <r>
      <rPr>
        <color rgb="FF1155CC"/>
        <u/>
      </rPr>
      <t>3/4" Lead Screw</t>
    </r>
  </si>
  <si>
    <r>
      <rPr>
        <color rgb="FF1155CC"/>
        <u/>
      </rPr>
      <t>Medium-Low RPM Motor</t>
    </r>
    <r>
      <rPr/>
      <t xml:space="preserve"> + </t>
    </r>
    <r>
      <rPr>
        <color rgb="FF1155CC"/>
        <u/>
      </rPr>
      <t>3/4" Lead Screw</t>
    </r>
  </si>
  <si>
    <r>
      <rPr>
        <color rgb="FF1155CC"/>
        <u/>
      </rPr>
      <t>Medium-Low RPM Motor</t>
    </r>
    <r>
      <rPr/>
      <t xml:space="preserve"> + </t>
    </r>
    <r>
      <rPr>
        <color rgb="FF1155CC"/>
        <u/>
      </rPr>
      <t>3/4" Lead Screw</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</si>
</sst>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
  </numFmts>
  <fonts count="5">
    <font>
      <sz val="10.0"/>
      <color rgb="FF000000"/>
      <name val="Arial"/>
      <scheme val="minor"/>
    </font>
    <font>
      <color theme="1"/>
      <name val="Arial"/>
      <scheme val="minor"/>
    </font>
    <font>
      <sz val="9.0"/>
      <color theme="1"/>
      <name val="Arial"/>
      <scheme val="minor"/>
    </font>
    <font>
      <u/>
      <color rgb="FF0000FF"/>
    </font>
    <font>
      <u/>
      <color rgb="FF0000FF"/>
    </font>
  </fonts>
  <fills count="5">
    <fill>
      <patternFill patternType="none"/>
    </fill>
    <fill>
      <patternFill patternType="lightGray"/>
    </fill>
    <fill>
      <patternFill patternType="solid">
        <fgColor rgb="FF93C47D"/>
        <bgColor rgb="FF93C47D"/>
      </patternFill>
    </fill>
    <fill>
      <patternFill patternType="solid">
        <fgColor rgb="FFB7B7B7"/>
        <bgColor rgb="FFB7B7B7"/>
      </patternFill>
    </fill>
    <fill>
      <patternFill patternType="solid">
        <fgColor rgb="FFFFFFFF"/>
        <bgColor rgb="FFFFFFFF"/>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right style="thick">
        <color rgb="FF000000"/>
      </right>
      <top style="thin">
        <color rgb="FF000000"/>
      </top>
    </border>
    <border>
      <left style="thin">
        <color rgb="FF000000"/>
      </left>
    </border>
    <border>
      <right style="thin">
        <color rgb="FF000000"/>
      </right>
    </border>
    <border>
      <right style="thick">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ck">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1" fillId="3" fontId="1" numFmtId="0" xfId="0" applyAlignment="1" applyBorder="1" applyFill="1" applyFont="1">
      <alignment readingOrder="0"/>
    </xf>
    <xf borderId="2" fillId="3" fontId="1" numFmtId="0" xfId="0" applyAlignment="1" applyBorder="1" applyFont="1">
      <alignment readingOrder="0"/>
    </xf>
    <xf borderId="1" fillId="3" fontId="1" numFmtId="0" xfId="0" applyAlignment="1" applyBorder="1" applyFont="1">
      <alignment horizontal="center" readingOrder="0"/>
    </xf>
    <xf borderId="2" fillId="3" fontId="1" numFmtId="0" xfId="0" applyAlignment="1" applyBorder="1" applyFont="1">
      <alignment horizontal="center" readingOrder="0"/>
    </xf>
    <xf borderId="3" fillId="3" fontId="1" numFmtId="0" xfId="0" applyAlignment="1" applyBorder="1" applyFont="1">
      <alignment horizontal="center" readingOrder="0"/>
    </xf>
    <xf borderId="4" fillId="3" fontId="1" numFmtId="0" xfId="0" applyAlignment="1" applyBorder="1" applyFont="1">
      <alignment readingOrder="0"/>
    </xf>
    <xf borderId="3" fillId="3" fontId="1" numFmtId="0" xfId="0" applyAlignment="1" applyBorder="1" applyFont="1">
      <alignment readingOrder="0"/>
    </xf>
    <xf borderId="0" fillId="0" fontId="1" numFmtId="0" xfId="0" applyAlignment="1" applyFont="1">
      <alignment horizontal="center" readingOrder="0"/>
    </xf>
    <xf borderId="5" fillId="3" fontId="1" numFmtId="0" xfId="0" applyAlignment="1" applyBorder="1" applyFont="1">
      <alignment horizontal="center" readingOrder="0"/>
    </xf>
    <xf borderId="0" fillId="3" fontId="1" numFmtId="0" xfId="0" applyAlignment="1" applyFont="1">
      <alignment horizontal="center" readingOrder="0"/>
    </xf>
    <xf borderId="6" fillId="3" fontId="1" numFmtId="0" xfId="0" applyAlignment="1" applyBorder="1" applyFont="1">
      <alignment horizontal="center" readingOrder="0"/>
    </xf>
    <xf borderId="7" fillId="3" fontId="1" numFmtId="0" xfId="0" applyAlignment="1" applyBorder="1" applyFont="1">
      <alignment horizontal="center" readingOrder="0"/>
    </xf>
    <xf borderId="5" fillId="3" fontId="1" numFmtId="0" xfId="0" applyBorder="1" applyFont="1"/>
    <xf borderId="0" fillId="3" fontId="1" numFmtId="0" xfId="0" applyFont="1"/>
    <xf borderId="7" fillId="3" fontId="1" numFmtId="0" xfId="0" applyBorder="1" applyFont="1"/>
    <xf borderId="5" fillId="0" fontId="1" numFmtId="0" xfId="0" applyAlignment="1" applyBorder="1" applyFont="1">
      <alignment readingOrder="0"/>
    </xf>
    <xf borderId="5" fillId="0" fontId="1" numFmtId="0" xfId="0" applyBorder="1" applyFont="1"/>
    <xf borderId="0" fillId="0" fontId="1" numFmtId="0" xfId="0" applyFont="1"/>
    <xf borderId="6" fillId="4" fontId="2" numFmtId="164" xfId="0" applyBorder="1" applyFill="1" applyFont="1" applyNumberFormat="1"/>
    <xf borderId="7" fillId="0" fontId="1" numFmtId="0" xfId="0" applyAlignment="1" applyBorder="1" applyFont="1">
      <alignment readingOrder="0"/>
    </xf>
    <xf borderId="6" fillId="0" fontId="1" numFmtId="0" xfId="0" applyBorder="1" applyFont="1"/>
    <xf borderId="0" fillId="0" fontId="3" numFmtId="0" xfId="0" applyAlignment="1" applyFont="1">
      <alignment readingOrder="0"/>
    </xf>
    <xf borderId="7" fillId="0" fontId="1" numFmtId="0" xfId="0" applyBorder="1" applyFont="1"/>
    <xf borderId="0" fillId="2" fontId="4" numFmtId="0" xfId="0" applyAlignment="1" applyFont="1">
      <alignment readingOrder="0"/>
    </xf>
    <xf borderId="8" fillId="0" fontId="1" numFmtId="0" xfId="0" applyBorder="1" applyFont="1"/>
    <xf borderId="9" fillId="0" fontId="1" numFmtId="0" xfId="0" applyBorder="1" applyFont="1"/>
    <xf borderId="10" fillId="0" fontId="1" numFmtId="0" xfId="0" applyBorder="1" applyFont="1"/>
    <xf borderId="11"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mcmaster.com/99030A133/" TargetMode="External"/><Relationship Id="rId3" Type="http://schemas.openxmlformats.org/officeDocument/2006/relationships/hyperlink" Target="https://www.mcmaster.com/99030A984/" TargetMode="External"/><Relationship Id="rId4" Type="http://schemas.openxmlformats.org/officeDocument/2006/relationships/hyperlink" Target="https://www.mcmaster.com/99030A077/" TargetMode="External"/><Relationship Id="rId11" Type="http://schemas.openxmlformats.org/officeDocument/2006/relationships/drawing" Target="../drawings/drawing1.xml"/><Relationship Id="rId10" Type="http://schemas.openxmlformats.org/officeDocument/2006/relationships/hyperlink" Target="https://makermotor.com/pn01007-10038-3-8-d-shaft-electric-gear-motor-12v-low-speed-100-rpm-gearmotor-dc/?setCurrencyId=1&amp;sku=PN01007-10038" TargetMode="External"/><Relationship Id="rId12" Type="http://schemas.openxmlformats.org/officeDocument/2006/relationships/vmlDrawing" Target="../drawings/vmlDrawing1.vml"/><Relationship Id="rId9" Type="http://schemas.openxmlformats.org/officeDocument/2006/relationships/hyperlink" Target="https://makermotor.com/pn00418-110-high-torque-12vdc-110rpm-12mm-d-shaft-reversible-1-8hp-planetary-metal-gear-motor/" TargetMode="External"/><Relationship Id="rId5" Type="http://schemas.openxmlformats.org/officeDocument/2006/relationships/hyperlink" Target="https://www.grainger.com/product/DAYTON-DC-Gearmotor-Parallel-52JE52?opr=PLADS&amp;analytics=FM%3APLA&amp;a2c_sku_original=52JE53&amp;position=2" TargetMode="External"/><Relationship Id="rId6" Type="http://schemas.openxmlformats.org/officeDocument/2006/relationships/hyperlink" Target="https://makermotor.com/pn01007-38-3-8-d-shaft-electric-gear-motor-12v-low-speed-50-rpm-gearmotor-dc/" TargetMode="External"/><Relationship Id="rId7" Type="http://schemas.openxmlformats.org/officeDocument/2006/relationships/hyperlink" Target="https://www.digikey.com/en/products/detail/ebm-papst-inc/VG-VD4915BK1-P63-2-30/9598045" TargetMode="External"/><Relationship Id="rId8" Type="http://schemas.openxmlformats.org/officeDocument/2006/relationships/hyperlink" Target="https://www.amazon.com/60GA775-DC12V-Geared-Torque-Adjustable/dp/B07D7WHKQB/ref=sr_1_41?dib=eyJ2IjoiMSJ9.mTYxQykU3ReThhyGbmoc2gfqIRTBPQqp5MZN0hb-WH25jP_JcCHN3R6qWklyeicHBkf2f8LBgIQwGdA7rFLLUob5dMy0mk7hUKLir0M0VgqsOe-EDwLLxqw4ubYiapJexANqF3FayqvdzrViOgLVSs_tVfNoSh0KM8vZ8PFTUplkSrdPvuOV4gK9Mi-42EaQkqZ3Yeo5hhOXUmOBC7appIMB-6JtJufGpHOEpGAhV7u1WPxd_hf7GvxwyWB6iwdabSHFQHe6k9ptGPxBNUNPoxZFAeljTi3Md4ZydPpcigk.N-H_zN07ZNTMc-HBo95FIM-k0BLgJcInHqAaprj_gBc&amp;dib_tag=se&amp;keywords=200%2Brpm%2Bdc%2Bmotor&amp;qid=1720556836&amp;sr=8-41&amp;th=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4.75"/>
    <col customWidth="1" min="2" max="2" width="17.75"/>
    <col customWidth="1" min="3" max="3" width="15.13"/>
    <col customWidth="1" min="4" max="5" width="18.0"/>
    <col customWidth="1" min="6" max="6" width="37.25"/>
    <col customWidth="1" min="7" max="7" width="19.25"/>
    <col customWidth="1" min="8" max="8" width="37.5"/>
    <col customWidth="1" min="9" max="9" width="42.75"/>
    <col customWidth="1" min="12" max="12" width="17.75"/>
    <col customWidth="1" min="13" max="13" width="33.0"/>
    <col customWidth="1" min="14" max="14" width="26.88"/>
    <col customWidth="1" min="15" max="15" width="14.38"/>
    <col customWidth="1" min="16" max="16" width="19.0"/>
    <col customWidth="1" min="17" max="17" width="18.88"/>
    <col customWidth="1" min="18" max="18" width="29.13"/>
    <col customWidth="1" min="19" max="19" width="26.13"/>
    <col customWidth="1" min="20" max="20" width="20.13"/>
    <col customWidth="1" min="21" max="21" width="22.63"/>
  </cols>
  <sheetData>
    <row r="1">
      <c r="A1" s="1" t="s">
        <v>0</v>
      </c>
    </row>
    <row r="2">
      <c r="A2" s="2"/>
      <c r="B2" s="2" t="s">
        <v>1</v>
      </c>
      <c r="L2" s="2" t="s">
        <v>2</v>
      </c>
    </row>
    <row r="3">
      <c r="A3" s="2"/>
      <c r="B3" s="3" t="s">
        <v>3</v>
      </c>
      <c r="C3" s="4" t="s">
        <v>4</v>
      </c>
      <c r="D3" s="4" t="s">
        <v>5</v>
      </c>
      <c r="E3" s="4" t="s">
        <v>6</v>
      </c>
      <c r="F3" s="5" t="s">
        <v>7</v>
      </c>
      <c r="G3" s="6" t="s">
        <v>8</v>
      </c>
      <c r="H3" s="6" t="s">
        <v>9</v>
      </c>
      <c r="I3" s="7" t="s">
        <v>10</v>
      </c>
      <c r="L3" s="3" t="s">
        <v>3</v>
      </c>
      <c r="M3" s="4" t="s">
        <v>11</v>
      </c>
      <c r="N3" s="4" t="s">
        <v>12</v>
      </c>
      <c r="O3" s="8" t="s">
        <v>13</v>
      </c>
      <c r="P3" s="4" t="s">
        <v>14</v>
      </c>
      <c r="Q3" s="4" t="s">
        <v>15</v>
      </c>
      <c r="R3" s="4" t="s">
        <v>16</v>
      </c>
      <c r="S3" s="4" t="s">
        <v>17</v>
      </c>
      <c r="T3" s="4" t="s">
        <v>18</v>
      </c>
      <c r="U3" s="9" t="s">
        <v>18</v>
      </c>
    </row>
    <row r="4">
      <c r="A4" s="10"/>
      <c r="B4" s="11" t="s">
        <v>19</v>
      </c>
      <c r="C4" s="12" t="s">
        <v>20</v>
      </c>
      <c r="D4" s="12" t="s">
        <v>21</v>
      </c>
      <c r="E4" s="12" t="s">
        <v>22</v>
      </c>
      <c r="F4" s="11" t="s">
        <v>19</v>
      </c>
      <c r="G4" s="12" t="s">
        <v>23</v>
      </c>
      <c r="H4" s="12" t="s">
        <v>24</v>
      </c>
      <c r="I4" s="13" t="s">
        <v>24</v>
      </c>
      <c r="L4" s="11" t="s">
        <v>19</v>
      </c>
      <c r="M4" s="12" t="s">
        <v>25</v>
      </c>
      <c r="N4" s="12" t="s">
        <v>26</v>
      </c>
      <c r="O4" s="14" t="s">
        <v>27</v>
      </c>
      <c r="P4" s="12" t="s">
        <v>28</v>
      </c>
      <c r="Q4" s="12" t="s">
        <v>28</v>
      </c>
      <c r="R4" s="12" t="s">
        <v>29</v>
      </c>
      <c r="S4" s="12" t="s">
        <v>30</v>
      </c>
      <c r="T4" s="12" t="s">
        <v>29</v>
      </c>
      <c r="U4" s="13" t="s">
        <v>31</v>
      </c>
    </row>
    <row r="5">
      <c r="B5" s="15"/>
      <c r="C5" s="16"/>
      <c r="D5" s="16"/>
      <c r="E5" s="16"/>
      <c r="F5" s="11" t="s">
        <v>32</v>
      </c>
      <c r="G5" s="12" t="s">
        <v>33</v>
      </c>
      <c r="H5" s="12" t="s">
        <v>34</v>
      </c>
      <c r="I5" s="13" t="s">
        <v>35</v>
      </c>
      <c r="L5" s="15"/>
      <c r="M5" s="16"/>
      <c r="N5" s="16"/>
      <c r="O5" s="17"/>
      <c r="P5" s="12" t="s">
        <v>36</v>
      </c>
      <c r="Q5" s="12" t="s">
        <v>37</v>
      </c>
      <c r="R5" s="12" t="s">
        <v>38</v>
      </c>
      <c r="S5" s="12" t="s">
        <v>39</v>
      </c>
      <c r="T5" s="12" t="s">
        <v>40</v>
      </c>
      <c r="U5" s="13" t="s">
        <v>41</v>
      </c>
    </row>
    <row r="6">
      <c r="A6" s="2"/>
      <c r="B6" s="18">
        <v>300.0</v>
      </c>
      <c r="C6" s="2">
        <v>6.0</v>
      </c>
      <c r="D6" s="2">
        <f t="shared" ref="D6:D9" si="1">5600</f>
        <v>5600</v>
      </c>
      <c r="E6" s="2">
        <v>24.0</v>
      </c>
      <c r="F6" s="19">
        <f t="shared" ref="F6:F18" si="2">25.4/C6</f>
        <v>4.233333333</v>
      </c>
      <c r="G6" s="20">
        <f t="shared" ref="G6:G18" si="3">D6/60</f>
        <v>93.33333333</v>
      </c>
      <c r="H6" s="20">
        <f t="shared" ref="H6:H18" si="4">G6*F6/B6</f>
        <v>1.317037037</v>
      </c>
      <c r="I6" s="21">
        <f t="shared" ref="I6:I18" si="5">H6/E6</f>
        <v>0.05487654321</v>
      </c>
      <c r="L6" s="18">
        <v>300.0</v>
      </c>
      <c r="M6" s="2">
        <v>100.0</v>
      </c>
      <c r="N6" s="2">
        <v>80.0</v>
      </c>
      <c r="O6" s="22">
        <v>15.0</v>
      </c>
      <c r="P6" s="20">
        <f>L6/1000</f>
        <v>0.3</v>
      </c>
      <c r="Q6" s="20">
        <f>M6/100</f>
        <v>1</v>
      </c>
      <c r="R6" s="20">
        <f>N6*9.81</f>
        <v>784.8</v>
      </c>
      <c r="S6" s="20">
        <f>SIN(RADIANS(O6))*R6</f>
        <v>203.1211866</v>
      </c>
      <c r="T6" s="20">
        <f>(Q6/P6)*S6</f>
        <v>677.070622</v>
      </c>
      <c r="U6" s="23">
        <f>T6*0.2248089431</f>
        <v>152.2115309</v>
      </c>
    </row>
    <row r="7">
      <c r="A7" s="24" t="s">
        <v>42</v>
      </c>
      <c r="B7" s="18">
        <v>300.0</v>
      </c>
      <c r="C7" s="2">
        <v>10.0</v>
      </c>
      <c r="D7" s="2">
        <f t="shared" si="1"/>
        <v>5600</v>
      </c>
      <c r="E7" s="2">
        <v>24.0</v>
      </c>
      <c r="F7" s="19">
        <f t="shared" si="2"/>
        <v>2.54</v>
      </c>
      <c r="G7" s="20">
        <f t="shared" si="3"/>
        <v>93.33333333</v>
      </c>
      <c r="H7" s="20">
        <f t="shared" si="4"/>
        <v>0.7902222222</v>
      </c>
      <c r="I7" s="21">
        <f t="shared" si="5"/>
        <v>0.03292592593</v>
      </c>
      <c r="L7" s="18"/>
      <c r="O7" s="22"/>
      <c r="U7" s="23"/>
    </row>
    <row r="8">
      <c r="A8" s="24" t="s">
        <v>43</v>
      </c>
      <c r="B8" s="18">
        <v>300.0</v>
      </c>
      <c r="C8" s="2">
        <v>20.0</v>
      </c>
      <c r="D8" s="2">
        <f t="shared" si="1"/>
        <v>5600</v>
      </c>
      <c r="E8" s="2">
        <v>24.0</v>
      </c>
      <c r="F8" s="19">
        <f t="shared" si="2"/>
        <v>1.27</v>
      </c>
      <c r="G8" s="20">
        <f t="shared" si="3"/>
        <v>93.33333333</v>
      </c>
      <c r="H8" s="20">
        <f t="shared" si="4"/>
        <v>0.3951111111</v>
      </c>
      <c r="I8" s="21">
        <f t="shared" si="5"/>
        <v>0.01646296296</v>
      </c>
      <c r="L8" s="19"/>
      <c r="O8" s="25"/>
      <c r="U8" s="23"/>
    </row>
    <row r="9">
      <c r="A9" s="24" t="s">
        <v>44</v>
      </c>
      <c r="B9" s="18">
        <v>300.0</v>
      </c>
      <c r="C9" s="2">
        <v>16.0</v>
      </c>
      <c r="D9" s="2">
        <f t="shared" si="1"/>
        <v>5600</v>
      </c>
      <c r="E9" s="2">
        <v>24.0</v>
      </c>
      <c r="F9" s="19">
        <f t="shared" si="2"/>
        <v>1.5875</v>
      </c>
      <c r="G9" s="20">
        <f t="shared" si="3"/>
        <v>93.33333333</v>
      </c>
      <c r="H9" s="20">
        <f t="shared" si="4"/>
        <v>0.4938888889</v>
      </c>
      <c r="I9" s="21">
        <f t="shared" si="5"/>
        <v>0.0205787037</v>
      </c>
      <c r="L9" s="19"/>
      <c r="O9" s="25"/>
      <c r="U9" s="23"/>
    </row>
    <row r="10">
      <c r="A10" s="26" t="s">
        <v>45</v>
      </c>
      <c r="B10" s="18">
        <v>300.0</v>
      </c>
      <c r="C10" s="2">
        <v>6.0</v>
      </c>
      <c r="D10" s="2">
        <v>17.0</v>
      </c>
      <c r="E10" s="2">
        <v>12.0</v>
      </c>
      <c r="F10" s="19">
        <f t="shared" si="2"/>
        <v>4.233333333</v>
      </c>
      <c r="G10" s="20">
        <f t="shared" si="3"/>
        <v>0.2833333333</v>
      </c>
      <c r="H10" s="20">
        <f t="shared" si="4"/>
        <v>0.003998148148</v>
      </c>
      <c r="I10" s="21">
        <f t="shared" si="5"/>
        <v>0.0003331790123</v>
      </c>
      <c r="L10" s="19"/>
      <c r="O10" s="25"/>
      <c r="U10" s="23"/>
    </row>
    <row r="11">
      <c r="A11" s="26" t="s">
        <v>46</v>
      </c>
      <c r="B11" s="18">
        <v>300.0</v>
      </c>
      <c r="C11" s="2">
        <v>6.0</v>
      </c>
      <c r="D11" s="2">
        <v>50.0</v>
      </c>
      <c r="E11" s="2">
        <v>12.0</v>
      </c>
      <c r="F11" s="19">
        <f t="shared" si="2"/>
        <v>4.233333333</v>
      </c>
      <c r="G11" s="20">
        <f t="shared" si="3"/>
        <v>0.8333333333</v>
      </c>
      <c r="H11" s="20">
        <f t="shared" si="4"/>
        <v>0.01175925926</v>
      </c>
      <c r="I11" s="21">
        <f t="shared" si="5"/>
        <v>0.0009799382716</v>
      </c>
      <c r="L11" s="19"/>
      <c r="O11" s="25"/>
      <c r="U11" s="23"/>
    </row>
    <row r="12">
      <c r="A12" s="2" t="s">
        <v>47</v>
      </c>
      <c r="B12" s="18">
        <v>600.0</v>
      </c>
      <c r="C12" s="2">
        <v>6.0</v>
      </c>
      <c r="D12" s="2">
        <v>2800.0</v>
      </c>
      <c r="E12" s="2">
        <v>24.0</v>
      </c>
      <c r="F12" s="19">
        <f t="shared" si="2"/>
        <v>4.233333333</v>
      </c>
      <c r="G12" s="20">
        <f t="shared" si="3"/>
        <v>46.66666667</v>
      </c>
      <c r="H12" s="20">
        <f t="shared" si="4"/>
        <v>0.3292592593</v>
      </c>
      <c r="I12" s="21">
        <f t="shared" si="5"/>
        <v>0.0137191358</v>
      </c>
      <c r="L12" s="19"/>
      <c r="O12" s="25"/>
      <c r="U12" s="23"/>
    </row>
    <row r="13">
      <c r="A13" s="2" t="s">
        <v>48</v>
      </c>
      <c r="B13" s="18">
        <v>600.0</v>
      </c>
      <c r="C13" s="2">
        <v>16.0</v>
      </c>
      <c r="D13" s="2">
        <v>2800.0</v>
      </c>
      <c r="E13" s="2">
        <v>24.0</v>
      </c>
      <c r="F13" s="19">
        <f t="shared" si="2"/>
        <v>1.5875</v>
      </c>
      <c r="G13" s="20">
        <f t="shared" si="3"/>
        <v>46.66666667</v>
      </c>
      <c r="H13" s="20">
        <f t="shared" si="4"/>
        <v>0.1234722222</v>
      </c>
      <c r="I13" s="21">
        <f t="shared" si="5"/>
        <v>0.005144675926</v>
      </c>
      <c r="L13" s="19"/>
      <c r="O13" s="25"/>
      <c r="U13" s="23"/>
    </row>
    <row r="14">
      <c r="A14" s="1" t="s">
        <v>49</v>
      </c>
      <c r="B14" s="18">
        <v>300.0</v>
      </c>
      <c r="C14" s="2">
        <v>16.0</v>
      </c>
      <c r="D14" s="2">
        <v>50.0</v>
      </c>
      <c r="E14" s="2">
        <v>12.0</v>
      </c>
      <c r="F14" s="19">
        <f t="shared" si="2"/>
        <v>1.5875</v>
      </c>
      <c r="G14" s="20">
        <f t="shared" si="3"/>
        <v>0.8333333333</v>
      </c>
      <c r="H14" s="20">
        <f t="shared" si="4"/>
        <v>0.004409722222</v>
      </c>
      <c r="I14" s="21">
        <f t="shared" si="5"/>
        <v>0.0003674768519</v>
      </c>
      <c r="L14" s="19"/>
      <c r="O14" s="25"/>
      <c r="U14" s="23"/>
    </row>
    <row r="15">
      <c r="A15" s="24" t="s">
        <v>50</v>
      </c>
      <c r="B15" s="18">
        <v>300.0</v>
      </c>
      <c r="C15" s="2">
        <v>6.0</v>
      </c>
      <c r="D15" s="2">
        <v>150.0</v>
      </c>
      <c r="E15" s="2">
        <v>12.0</v>
      </c>
      <c r="F15" s="19">
        <f t="shared" si="2"/>
        <v>4.233333333</v>
      </c>
      <c r="G15" s="20">
        <f t="shared" si="3"/>
        <v>2.5</v>
      </c>
      <c r="H15" s="20">
        <f t="shared" si="4"/>
        <v>0.03527777778</v>
      </c>
      <c r="I15" s="21">
        <f t="shared" si="5"/>
        <v>0.002939814815</v>
      </c>
      <c r="L15" s="19"/>
      <c r="O15" s="25"/>
      <c r="U15" s="23"/>
    </row>
    <row r="16">
      <c r="A16" s="24" t="s">
        <v>51</v>
      </c>
      <c r="B16" s="18">
        <v>300.0</v>
      </c>
      <c r="C16" s="2">
        <v>8.0</v>
      </c>
      <c r="D16" s="2">
        <v>200.0</v>
      </c>
      <c r="E16" s="2">
        <v>12.0</v>
      </c>
      <c r="F16" s="19">
        <f t="shared" si="2"/>
        <v>3.175</v>
      </c>
      <c r="G16" s="20">
        <f t="shared" si="3"/>
        <v>3.333333333</v>
      </c>
      <c r="H16" s="20">
        <f t="shared" si="4"/>
        <v>0.03527777778</v>
      </c>
      <c r="I16" s="21">
        <f t="shared" si="5"/>
        <v>0.002939814815</v>
      </c>
      <c r="L16" s="19"/>
      <c r="O16" s="25"/>
      <c r="U16" s="23"/>
    </row>
    <row r="17">
      <c r="A17" s="24" t="s">
        <v>52</v>
      </c>
      <c r="B17" s="18">
        <v>300.0</v>
      </c>
      <c r="C17" s="2">
        <v>4.0</v>
      </c>
      <c r="D17" s="2">
        <v>110.0</v>
      </c>
      <c r="E17" s="2">
        <v>12.0</v>
      </c>
      <c r="F17" s="19">
        <f t="shared" si="2"/>
        <v>6.35</v>
      </c>
      <c r="G17" s="20">
        <f t="shared" si="3"/>
        <v>1.833333333</v>
      </c>
      <c r="H17" s="20">
        <f t="shared" si="4"/>
        <v>0.03880555556</v>
      </c>
      <c r="I17" s="21">
        <f t="shared" si="5"/>
        <v>0.003233796296</v>
      </c>
      <c r="L17" s="19"/>
      <c r="O17" s="25"/>
      <c r="U17" s="23"/>
    </row>
    <row r="18">
      <c r="A18" s="24" t="s">
        <v>53</v>
      </c>
      <c r="B18" s="18">
        <v>300.0</v>
      </c>
      <c r="C18" s="2">
        <v>4.0</v>
      </c>
      <c r="D18" s="2">
        <v>100.0</v>
      </c>
      <c r="E18" s="2">
        <v>12.0</v>
      </c>
      <c r="F18" s="19">
        <f t="shared" si="2"/>
        <v>6.35</v>
      </c>
      <c r="G18" s="20">
        <f t="shared" si="3"/>
        <v>1.666666667</v>
      </c>
      <c r="H18" s="20">
        <f t="shared" si="4"/>
        <v>0.03527777778</v>
      </c>
      <c r="I18" s="21">
        <f t="shared" si="5"/>
        <v>0.002939814815</v>
      </c>
      <c r="L18" s="19"/>
      <c r="O18" s="25"/>
      <c r="U18" s="23"/>
    </row>
    <row r="19">
      <c r="B19" s="19"/>
      <c r="F19" s="19"/>
      <c r="I19" s="23"/>
      <c r="L19" s="19"/>
      <c r="O19" s="25"/>
      <c r="U19" s="23"/>
    </row>
    <row r="20">
      <c r="B20" s="19"/>
      <c r="F20" s="19"/>
      <c r="I20" s="23"/>
      <c r="L20" s="19"/>
      <c r="O20" s="25"/>
      <c r="U20" s="23"/>
    </row>
    <row r="21">
      <c r="B21" s="19"/>
      <c r="F21" s="19"/>
      <c r="I21" s="23"/>
      <c r="L21" s="19"/>
      <c r="O21" s="25"/>
      <c r="U21" s="23"/>
    </row>
    <row r="22">
      <c r="B22" s="19"/>
      <c r="F22" s="19"/>
      <c r="I22" s="23"/>
      <c r="L22" s="19"/>
      <c r="O22" s="25"/>
      <c r="U22" s="23"/>
    </row>
    <row r="23">
      <c r="B23" s="19"/>
      <c r="F23" s="19"/>
      <c r="I23" s="23"/>
      <c r="L23" s="19"/>
      <c r="O23" s="25"/>
      <c r="U23" s="23"/>
    </row>
    <row r="24">
      <c r="B24" s="19"/>
      <c r="F24" s="19"/>
      <c r="I24" s="23"/>
      <c r="L24" s="19"/>
      <c r="O24" s="25"/>
      <c r="U24" s="23"/>
    </row>
    <row r="25">
      <c r="B25" s="19"/>
      <c r="F25" s="19"/>
      <c r="I25" s="23"/>
      <c r="L25" s="19"/>
      <c r="O25" s="25"/>
      <c r="U25" s="23"/>
    </row>
    <row r="26">
      <c r="B26" s="19"/>
      <c r="F26" s="19"/>
      <c r="I26" s="23"/>
      <c r="L26" s="19"/>
      <c r="O26" s="25"/>
      <c r="U26" s="23"/>
    </row>
    <row r="27">
      <c r="B27" s="19"/>
      <c r="F27" s="19"/>
      <c r="I27" s="23"/>
      <c r="L27" s="19"/>
      <c r="O27" s="25"/>
      <c r="U27" s="23"/>
    </row>
    <row r="28">
      <c r="B28" s="19"/>
      <c r="F28" s="19"/>
      <c r="I28" s="23"/>
      <c r="L28" s="19"/>
      <c r="O28" s="25"/>
      <c r="U28" s="23"/>
    </row>
    <row r="29">
      <c r="B29" s="19"/>
      <c r="F29" s="19"/>
      <c r="I29" s="23"/>
      <c r="L29" s="19"/>
      <c r="O29" s="25"/>
      <c r="U29" s="23"/>
    </row>
    <row r="30">
      <c r="B30" s="19"/>
      <c r="F30" s="19"/>
      <c r="I30" s="23"/>
      <c r="L30" s="19"/>
      <c r="O30" s="25"/>
      <c r="U30" s="23"/>
    </row>
    <row r="31">
      <c r="B31" s="27"/>
      <c r="C31" s="28"/>
      <c r="D31" s="28"/>
      <c r="E31" s="28"/>
      <c r="F31" s="27"/>
      <c r="G31" s="28"/>
      <c r="H31" s="28"/>
      <c r="I31" s="29"/>
      <c r="L31" s="27"/>
      <c r="M31" s="28"/>
      <c r="N31" s="28"/>
      <c r="O31" s="30"/>
      <c r="P31" s="28"/>
      <c r="Q31" s="28"/>
      <c r="R31" s="28"/>
      <c r="S31" s="28"/>
      <c r="T31" s="28"/>
      <c r="U31" s="29"/>
    </row>
  </sheetData>
  <conditionalFormatting sqref="I6:I18">
    <cfRule type="colorScale" priority="1">
      <colorScale>
        <cfvo type="min"/>
        <cfvo type="percentile" val="50"/>
        <cfvo type="max"/>
        <color rgb="FF57BB8A"/>
        <color rgb="FFFFFFFF"/>
        <color rgb="FFE67C73"/>
      </colorScale>
    </cfRule>
  </conditionalFormatting>
  <hyperlinks>
    <hyperlink r:id="rId2" ref="A7"/>
    <hyperlink r:id="rId3" ref="A8"/>
    <hyperlink r:id="rId4" ref="A9"/>
    <hyperlink r:id="rId5" ref="A10"/>
    <hyperlink r:id="rId6" ref="A11"/>
    <hyperlink r:id="rId7" ref="A15"/>
    <hyperlink r:id="rId8" ref="A16"/>
    <hyperlink r:id="rId9" ref="A17"/>
    <hyperlink r:id="rId10" ref="A18"/>
  </hyperlinks>
  <drawing r:id="rId11"/>
  <legacyDrawing r:id="rId12"/>
</worksheet>
</file>