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Desktop\Capstone 492\Linkage Stuff\"/>
    </mc:Choice>
  </mc:AlternateContent>
  <bookViews>
    <workbookView xWindow="0" yWindow="0" windowWidth="21133" windowHeight="762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9" i="1"/>
  <c r="N9" i="1" l="1"/>
  <c r="N10" i="1" s="1"/>
  <c r="N12" i="1" s="1"/>
  <c r="N13" i="1" s="1"/>
  <c r="K2" i="1"/>
  <c r="N2" i="1"/>
  <c r="K5" i="1" s="1"/>
  <c r="N17" i="1"/>
  <c r="N20" i="1" s="1"/>
  <c r="N11" i="1"/>
  <c r="N14" i="1" l="1"/>
  <c r="B3" i="1"/>
  <c r="B2" i="1"/>
  <c r="C2" i="1" s="1"/>
  <c r="B7" i="1"/>
  <c r="C7" i="1" s="1"/>
  <c r="E3" i="1"/>
  <c r="B6" i="1"/>
  <c r="C6" i="1" s="1"/>
  <c r="B10" i="1"/>
  <c r="B4" i="1"/>
  <c r="C4" i="1" s="1"/>
  <c r="B8" i="1"/>
  <c r="C8" i="1" s="1"/>
  <c r="B5" i="1"/>
  <c r="C5" i="1" s="1"/>
  <c r="B9" i="1"/>
  <c r="C9" i="1" s="1"/>
  <c r="E4" i="1"/>
  <c r="E8" i="1"/>
  <c r="C3" i="1"/>
  <c r="D3" i="1"/>
  <c r="D7" i="1"/>
  <c r="D2" i="1" l="1"/>
  <c r="E2" i="1"/>
  <c r="D6" i="1"/>
  <c r="D8" i="1"/>
  <c r="E9" i="1"/>
  <c r="D4" i="1"/>
  <c r="F4" i="1" s="1"/>
  <c r="G4" i="1" s="1"/>
  <c r="H4" i="1" s="1"/>
  <c r="E7" i="1"/>
  <c r="F7" i="1" s="1"/>
  <c r="G7" i="1" s="1"/>
  <c r="H7" i="1" s="1"/>
  <c r="C10" i="1"/>
  <c r="E10" i="1"/>
  <c r="E5" i="1"/>
  <c r="F3" i="1"/>
  <c r="G3" i="1" s="1"/>
  <c r="H3" i="1" s="1"/>
  <c r="D10" i="1"/>
  <c r="D5" i="1"/>
  <c r="D9" i="1"/>
  <c r="E6" i="1"/>
  <c r="F6" i="1" s="1"/>
  <c r="G6" i="1" s="1"/>
  <c r="H6" i="1" s="1"/>
  <c r="F8" i="1"/>
  <c r="G8" i="1" s="1"/>
  <c r="H8" i="1" s="1"/>
  <c r="F2" i="1" l="1"/>
  <c r="G2" i="1" s="1"/>
  <c r="H2" i="1" s="1"/>
  <c r="F9" i="1"/>
  <c r="G9" i="1" s="1"/>
  <c r="H9" i="1" s="1"/>
  <c r="F5" i="1"/>
  <c r="G5" i="1" s="1"/>
  <c r="H5" i="1" s="1"/>
  <c r="F10" i="1"/>
  <c r="G10" i="1" s="1"/>
  <c r="H10" i="1" s="1"/>
</calcChain>
</file>

<file path=xl/sharedStrings.xml><?xml version="1.0" encoding="utf-8"?>
<sst xmlns="http://schemas.openxmlformats.org/spreadsheetml/2006/main" count="31" uniqueCount="31">
  <si>
    <t>Static Inputs</t>
  </si>
  <si>
    <t>A</t>
  </si>
  <si>
    <t>B</t>
  </si>
  <si>
    <t>C</t>
  </si>
  <si>
    <t>inches</t>
  </si>
  <si>
    <t>a1</t>
  </si>
  <si>
    <t>a2</t>
  </si>
  <si>
    <t>a3</t>
  </si>
  <si>
    <t>a4</t>
  </si>
  <si>
    <t>Under the SQRT</t>
  </si>
  <si>
    <t>H* (in)</t>
  </si>
  <si>
    <t>l* (in)</t>
  </si>
  <si>
    <t>alpha* (degrees)</t>
  </si>
  <si>
    <t>b* (in)</t>
  </si>
  <si>
    <t>initial angle psi (degrees)</t>
  </si>
  <si>
    <t>Desired Output Angle at Platform Pivot (degrees)</t>
  </si>
  <si>
    <t>rho</t>
  </si>
  <si>
    <t>beta (transformation angle to standard axis)</t>
  </si>
  <si>
    <t>Input Angle with Offset at Platform Pivot (PHI) degrees</t>
  </si>
  <si>
    <t>Distance motor to pivot (x) (in)</t>
  </si>
  <si>
    <t>Distance motor to pivot (y) (in)</t>
  </si>
  <si>
    <t>Distance pivot to linkage attach on platform (x) (in)</t>
  </si>
  <si>
    <t>Distance pivot to linkage attach on platform (y) (in)</t>
  </si>
  <si>
    <t>angle A2 (law of cosines)</t>
  </si>
  <si>
    <t>Calculation of initial angle (PSI)</t>
  </si>
  <si>
    <t>Calculation of initial angle (PHI)</t>
  </si>
  <si>
    <t>Required Angle at Motor Shaft (PSI) degrees</t>
  </si>
  <si>
    <t>initial angle psi (degrees) measured from horizontal</t>
  </si>
  <si>
    <t>initial angle (phi)</t>
  </si>
  <si>
    <t>phi_x (angle phi to horizontal axis)</t>
  </si>
  <si>
    <t>Ratio of Platform Output to Motor Shaft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</si>
</sst>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B1" workbookViewId="0">
      <selection activeCell="M32" sqref="M32"/>
    </sheetView>
  </sheetViews>
  <sheetFormatPr defaultRowHeight="14.35" x14ac:dyDescent="0.5"/>
  <cols>
    <col min="1" max="1" width="19" style="1" customWidth="1"/>
    <col min="2" max="2" width="15.76171875" style="1" bestFit="1" customWidth="1"/>
    <col min="3" max="6" width="8.9375" style="1"/>
    <col min="7" max="7" width="17.1171875" style="1" bestFit="1" customWidth="1"/>
    <col min="8" max="8" width="17.1171875" style="1" customWidth="1"/>
    <col min="10" max="10" width="10.46875" style="1" bestFit="1" customWidth="1"/>
    <col min="11" max="11" width="8.9375" style="1"/>
    <col min="13" max="13" width="41.76171875" bestFit="1" customWidth="1"/>
    <col min="14" max="14" width="8.9375" style="1"/>
  </cols>
  <sheetData>
    <row r="1" spans="1:14" s="3" customFormat="1" ht="43" x14ac:dyDescent="0.5">
      <c r="A1" s="2" t="s">
        <v>15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26</v>
      </c>
      <c r="H1" s="2" t="s">
        <v>30</v>
      </c>
      <c r="J1" s="2" t="s">
        <v>0</v>
      </c>
      <c r="K1" s="2" t="s">
        <v>4</v>
      </c>
      <c r="M1" s="3" t="s">
        <v>19</v>
      </c>
      <c r="N1" s="2">
        <v>5</v>
      </c>
    </row>
    <row r="2" spans="1:14" x14ac:dyDescent="0.5">
      <c r="A2" s="2">
        <v>0</v>
      </c>
      <c r="B2" s="5">
        <f>$N$20-A2</f>
        <v>146.10383343663611</v>
      </c>
      <c r="C2" s="4">
        <f>SIN(RADIANS(B2))</f>
        <v>0.55768957485392967</v>
      </c>
      <c r="D2" s="4">
        <f t="shared" ref="D2" si="0">$K$5/$K$2+COS(RADIANS(B2))</f>
        <v>0.23345144993885425</v>
      </c>
      <c r="E2" s="4">
        <f>$K$5/$K$4*COS(RADIANS(B2))+($K$2^2-$K$3^2+$K$4^2+$K$5^2)/(2*$K$2*$K$4)</f>
        <v>0.45675013919556973</v>
      </c>
      <c r="F2" s="4">
        <f>C2^2+D2^2-E2^2</f>
        <v>0.15689655172413786</v>
      </c>
      <c r="G2" s="5">
        <f>2*DEGREES(ATAN((C2+SQRT(F2))/(D2+E2)))</f>
        <v>108.21798759528215</v>
      </c>
      <c r="H2" s="5">
        <f>B2/G2</f>
        <v>1.3500882494973101</v>
      </c>
      <c r="J2" s="1" t="s">
        <v>5</v>
      </c>
      <c r="K2" s="5">
        <f>SQRT($N$3^2+$N$4^2)</f>
        <v>6.0207972893961479</v>
      </c>
      <c r="M2" t="s">
        <v>20</v>
      </c>
      <c r="N2" s="1">
        <f>N8+N4</f>
        <v>4</v>
      </c>
    </row>
    <row r="3" spans="1:14" x14ac:dyDescent="0.5">
      <c r="A3" s="1">
        <v>1</v>
      </c>
      <c r="B3" s="5">
        <f>$N$20-A3</f>
        <v>145.10383343663611</v>
      </c>
      <c r="C3" s="4">
        <f>SIN(RADIANS(B3))</f>
        <v>0.57209099900895943</v>
      </c>
      <c r="D3" s="4">
        <f t="shared" ref="D3:D10" si="1">$K$5/$K$2+COS(RADIANS(B3))</f>
        <v>0.24331089563952313</v>
      </c>
      <c r="E3" s="4">
        <f>$K$5/$K$4*COS(RADIANS(B3))+($K$2^2-$K$3^2+$K$4^2+$K$5^2)/(2*$K$2*$K$4)</f>
        <v>0.48831576706237279</v>
      </c>
      <c r="F3" s="4">
        <f>C3^2+D3^2-E3^2</f>
        <v>0.14803601472226263</v>
      </c>
      <c r="G3" s="5">
        <f>2*DEGREES(ATAN((C3+SQRT(F3))/(D3+E3)))</f>
        <v>105.19523488241444</v>
      </c>
      <c r="H3" s="5">
        <f t="shared" ref="H3:H10" si="2">B3/G3</f>
        <v>1.3793764860055768</v>
      </c>
      <c r="J3" s="1" t="s">
        <v>6</v>
      </c>
      <c r="K3" s="1">
        <v>2.5</v>
      </c>
      <c r="M3" t="s">
        <v>21</v>
      </c>
      <c r="N3" s="1">
        <v>6</v>
      </c>
    </row>
    <row r="4" spans="1:14" x14ac:dyDescent="0.5">
      <c r="A4" s="1">
        <v>2</v>
      </c>
      <c r="B4" s="5">
        <f t="shared" ref="B4:B10" si="3">$N$20-A4</f>
        <v>144.10383343663611</v>
      </c>
      <c r="C4" s="4">
        <f t="shared" ref="C4:C10" si="4">SIN(RADIANS(B4))</f>
        <v>0.58631815870372117</v>
      </c>
      <c r="D4" s="4">
        <f t="shared" si="1"/>
        <v>0.25342017920648585</v>
      </c>
      <c r="E4" s="4">
        <f t="shared" ref="E4:E9" si="5">$K$5/$K$4*COS(RADIANS(B4))+($K$2^2-$K$3^2+$K$4^2+$K$5^2)/(2*$K$2*$K$4)</f>
        <v>0.52068126637772316</v>
      </c>
      <c r="F4" s="4">
        <f t="shared" ref="F4:F10" si="6">C4^2+D4^2-E4^2</f>
        <v>0.13688178929805989</v>
      </c>
      <c r="G4" s="5">
        <f t="shared" ref="G4:G10" si="7">2*DEGREES(ATAN((C4+SQRT(F4))/(D4+E4)))</f>
        <v>102.02097641636269</v>
      </c>
      <c r="H4" s="5">
        <f t="shared" si="2"/>
        <v>1.4124922001189937</v>
      </c>
      <c r="J4" s="1" t="s">
        <v>7</v>
      </c>
      <c r="K4" s="1">
        <v>2</v>
      </c>
      <c r="M4" t="s">
        <v>22</v>
      </c>
      <c r="N4" s="1">
        <v>0.5</v>
      </c>
    </row>
    <row r="5" spans="1:14" x14ac:dyDescent="0.5">
      <c r="A5" s="1">
        <v>3</v>
      </c>
      <c r="B5" s="5">
        <f t="shared" si="3"/>
        <v>143.10383343663611</v>
      </c>
      <c r="C5" s="4">
        <f t="shared" si="4"/>
        <v>0.60036672020755055</v>
      </c>
      <c r="D5" s="4">
        <f t="shared" si="1"/>
        <v>0.26377622125403721</v>
      </c>
      <c r="E5" s="4">
        <f t="shared" si="5"/>
        <v>0.55383677829699796</v>
      </c>
      <c r="F5" s="4">
        <f t="shared" si="6"/>
        <v>0.12328291663743202</v>
      </c>
      <c r="G5" s="5">
        <f t="shared" si="7"/>
        <v>98.654834422787459</v>
      </c>
      <c r="H5" s="5">
        <f t="shared" si="2"/>
        <v>1.4505506422864336</v>
      </c>
      <c r="J5" s="1" t="s">
        <v>8</v>
      </c>
      <c r="K5" s="5">
        <f>SQRT($N$1^2+$N$2^2)</f>
        <v>6.4031242374328485</v>
      </c>
    </row>
    <row r="6" spans="1:14" x14ac:dyDescent="0.5">
      <c r="A6" s="1">
        <v>4</v>
      </c>
      <c r="B6" s="5">
        <f t="shared" si="3"/>
        <v>142.10383343663611</v>
      </c>
      <c r="C6" s="4">
        <f t="shared" si="4"/>
        <v>0.61423240419252134</v>
      </c>
      <c r="D6" s="4">
        <f t="shared" si="1"/>
        <v>0.27437586723144791</v>
      </c>
      <c r="E6" s="4">
        <f t="shared" si="5"/>
        <v>0.58777220333008096</v>
      </c>
      <c r="F6" s="4">
        <f t="shared" si="6"/>
        <v>0.10708739987163601</v>
      </c>
      <c r="G6" s="5">
        <f t="shared" si="7"/>
        <v>95.036689292357664</v>
      </c>
      <c r="H6" s="5">
        <f t="shared" si="2"/>
        <v>1.4952523545878962</v>
      </c>
    </row>
    <row r="7" spans="1:14" x14ac:dyDescent="0.5">
      <c r="A7" s="1">
        <v>5</v>
      </c>
      <c r="B7" s="5">
        <f t="shared" si="3"/>
        <v>141.10383343663611</v>
      </c>
      <c r="C7" s="4">
        <f t="shared" si="4"/>
        <v>0.62791098703697257</v>
      </c>
      <c r="D7" s="4">
        <f t="shared" si="1"/>
        <v>0.28521588838387268</v>
      </c>
      <c r="E7" s="4">
        <f t="shared" si="5"/>
        <v>0.62247720441776888</v>
      </c>
      <c r="F7" s="4">
        <f t="shared" si="6"/>
        <v>8.8142440608586059E-2</v>
      </c>
      <c r="G7" s="5">
        <f t="shared" si="7"/>
        <v>91.069650329572781</v>
      </c>
      <c r="H7" s="5">
        <f t="shared" si="2"/>
        <v>1.5494056793453601</v>
      </c>
      <c r="M7" s="6" t="s">
        <v>24</v>
      </c>
    </row>
    <row r="8" spans="1:14" x14ac:dyDescent="0.5">
      <c r="A8" s="1">
        <v>6</v>
      </c>
      <c r="B8" s="5">
        <f t="shared" si="3"/>
        <v>140.10383343663611</v>
      </c>
      <c r="C8" s="4">
        <f t="shared" si="4"/>
        <v>0.64139830211206172</v>
      </c>
      <c r="D8" s="4">
        <f t="shared" si="1"/>
        <v>0.29629298273585813</v>
      </c>
      <c r="E8" s="4">
        <f t="shared" si="5"/>
        <v>0.65794121008053308</v>
      </c>
      <c r="F8" s="4">
        <f t="shared" si="6"/>
        <v>6.6294677648510991E-2</v>
      </c>
      <c r="G8" s="5">
        <f t="shared" si="7"/>
        <v>86.577798976797723</v>
      </c>
      <c r="H8" s="5">
        <f t="shared" si="2"/>
        <v>1.618242033089603</v>
      </c>
      <c r="M8" t="s">
        <v>10</v>
      </c>
      <c r="N8" s="1">
        <v>3.5</v>
      </c>
    </row>
    <row r="9" spans="1:14" x14ac:dyDescent="0.5">
      <c r="A9" s="1">
        <v>7</v>
      </c>
      <c r="B9" s="5">
        <f t="shared" si="3"/>
        <v>139.10383343663611</v>
      </c>
      <c r="C9" s="4">
        <f t="shared" si="4"/>
        <v>0.65469024105096296</v>
      </c>
      <c r="D9" s="4">
        <f t="shared" si="1"/>
        <v>0.30760377609715917</v>
      </c>
      <c r="E9" s="4">
        <f t="shared" si="5"/>
        <v>0.69415341763870364</v>
      </c>
      <c r="F9" s="4">
        <f t="shared" si="6"/>
        <v>4.1390427577106703E-2</v>
      </c>
      <c r="G9" s="5">
        <f t="shared" si="7"/>
        <v>81.168791204329665</v>
      </c>
      <c r="H9" s="5">
        <f t="shared" si="2"/>
        <v>1.7137600717308219</v>
      </c>
      <c r="M9" t="s">
        <v>11</v>
      </c>
      <c r="N9" s="1">
        <f>N3-N1</f>
        <v>1</v>
      </c>
    </row>
    <row r="10" spans="1:14" x14ac:dyDescent="0.5">
      <c r="A10" s="1">
        <v>8</v>
      </c>
      <c r="B10" s="5">
        <f t="shared" si="3"/>
        <v>138.10383343663611</v>
      </c>
      <c r="C10" s="4">
        <f t="shared" si="4"/>
        <v>0.66778275500031292</v>
      </c>
      <c r="D10" s="4">
        <f t="shared" si="1"/>
        <v>0.31914482309054726</v>
      </c>
      <c r="E10" s="4">
        <f>$K$5/$K$4*COS(RADIANS(B10))+($K$2^2-$K$3^2+$K$4^2+$K$5^2)/(2*$K$2*$K$4)</f>
        <v>0.7311027965030612</v>
      </c>
      <c r="F10" s="4">
        <f t="shared" si="6"/>
        <v>1.3275926926708204E-2</v>
      </c>
      <c r="G10" s="5">
        <f t="shared" si="7"/>
        <v>73.412169341539411</v>
      </c>
      <c r="H10" s="5">
        <f t="shared" si="2"/>
        <v>1.8812117210993748</v>
      </c>
      <c r="M10" t="s">
        <v>13</v>
      </c>
      <c r="N10" s="5">
        <f>SQRT(N9^2+N8^2)</f>
        <v>3.640054944640259</v>
      </c>
    </row>
    <row r="11" spans="1:14" x14ac:dyDescent="0.5">
      <c r="M11" t="s">
        <v>12</v>
      </c>
      <c r="N11" s="5">
        <f>DEGREES(ATAN(N8/N9))</f>
        <v>74.054604099077153</v>
      </c>
    </row>
    <row r="12" spans="1:14" x14ac:dyDescent="0.5">
      <c r="M12" t="s">
        <v>23</v>
      </c>
      <c r="N12" s="5">
        <f>DEGREES(ACOS((-(K3^2)+K4^2+N10^2)/(2*K4*N10)))</f>
        <v>40.93239994844938</v>
      </c>
    </row>
    <row r="13" spans="1:14" x14ac:dyDescent="0.5">
      <c r="B13" s="5"/>
      <c r="M13" t="s">
        <v>14</v>
      </c>
      <c r="N13" s="5">
        <f>N18-N11+N12</f>
        <v>108.21798759528215</v>
      </c>
    </row>
    <row r="14" spans="1:14" x14ac:dyDescent="0.5">
      <c r="B14" s="5"/>
      <c r="M14" t="s">
        <v>27</v>
      </c>
      <c r="N14" s="5">
        <f>N20-N13</f>
        <v>37.885845841353955</v>
      </c>
    </row>
    <row r="15" spans="1:14" x14ac:dyDescent="0.5">
      <c r="A15" s="2"/>
      <c r="B15" s="5"/>
      <c r="C15" s="2"/>
      <c r="D15" s="2"/>
      <c r="E15" s="2"/>
      <c r="F15" s="2"/>
      <c r="G15" s="2"/>
      <c r="H15" s="2"/>
    </row>
    <row r="16" spans="1:14" x14ac:dyDescent="0.5">
      <c r="B16" s="5"/>
      <c r="C16" s="4"/>
      <c r="D16" s="4"/>
      <c r="E16" s="4"/>
      <c r="F16" s="4"/>
      <c r="G16" s="4"/>
      <c r="H16" s="4"/>
      <c r="M16" s="6" t="s">
        <v>25</v>
      </c>
    </row>
    <row r="17" spans="2:14" x14ac:dyDescent="0.5">
      <c r="B17" s="5"/>
      <c r="C17" s="4"/>
      <c r="D17" s="4"/>
      <c r="E17" s="4"/>
      <c r="F17" s="4"/>
      <c r="G17" s="4"/>
      <c r="H17" s="4"/>
      <c r="M17" t="s">
        <v>17</v>
      </c>
      <c r="N17" s="5">
        <f>DEGREES(ATAN((N8+N4)/N1))</f>
        <v>38.659808254090095</v>
      </c>
    </row>
    <row r="18" spans="2:14" x14ac:dyDescent="0.5">
      <c r="B18" s="5"/>
      <c r="C18" s="4"/>
      <c r="D18" s="4"/>
      <c r="E18" s="4"/>
      <c r="F18" s="4"/>
      <c r="G18" s="4"/>
      <c r="H18" s="4"/>
      <c r="M18" t="s">
        <v>29</v>
      </c>
      <c r="N18" s="5">
        <f>180-N17</f>
        <v>141.34019174590992</v>
      </c>
    </row>
    <row r="19" spans="2:14" x14ac:dyDescent="0.5">
      <c r="B19" s="5"/>
      <c r="C19" s="4"/>
      <c r="D19" s="4"/>
      <c r="E19" s="4"/>
      <c r="F19" s="4"/>
      <c r="G19" s="4"/>
      <c r="H19" s="4"/>
      <c r="M19" t="s">
        <v>16</v>
      </c>
      <c r="N19" s="5">
        <f>DEGREES(ATAN(N4/N3))</f>
        <v>4.7636416907261774</v>
      </c>
    </row>
    <row r="20" spans="2:14" x14ac:dyDescent="0.5">
      <c r="B20" s="5"/>
      <c r="C20" s="4"/>
      <c r="D20" s="4"/>
      <c r="E20" s="4"/>
      <c r="F20" s="4"/>
      <c r="G20" s="4"/>
      <c r="H20" s="4"/>
      <c r="M20" t="s">
        <v>28</v>
      </c>
      <c r="N20" s="5">
        <f>180-N17+N19</f>
        <v>146.10383343663611</v>
      </c>
    </row>
    <row r="21" spans="2:14" x14ac:dyDescent="0.5">
      <c r="B21" s="5"/>
      <c r="C21" s="4"/>
      <c r="D21" s="4"/>
      <c r="E21" s="4"/>
      <c r="F21" s="4"/>
      <c r="G21" s="4"/>
      <c r="H21" s="4"/>
    </row>
    <row r="22" spans="2:14" x14ac:dyDescent="0.5">
      <c r="C22" s="4"/>
      <c r="D22" s="4"/>
      <c r="E22" s="4"/>
      <c r="F22" s="4"/>
      <c r="G22" s="4"/>
      <c r="H22" s="4"/>
    </row>
    <row r="23" spans="2:14" x14ac:dyDescent="0.5">
      <c r="C23" s="4"/>
      <c r="D23" s="4"/>
      <c r="E23" s="4"/>
      <c r="F23" s="4"/>
      <c r="G23" s="4"/>
      <c r="H23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Stager</dc:creator>
  <cp:lastModifiedBy>Tiffany Stager</cp:lastModifiedBy>
  <dcterms:created xsi:type="dcterms:W3CDTF">2017-05-07T13:31:27Z</dcterms:created>
  <dcterms:modified xsi:type="dcterms:W3CDTF">2017-05-08T03:06:47Z</dcterms:modified>
</cp:coreProperties>
</file>