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AllData_raw_csv\"/>
    </mc:Choice>
  </mc:AlternateContent>
  <xr:revisionPtr revIDLastSave="0" documentId="13_ncr:1_{5B994838-2960-45B2-B571-F33A942EA7E7}" xr6:coauthVersionLast="47" xr6:coauthVersionMax="47" xr10:uidLastSave="{00000000-0000-0000-0000-000000000000}"/>
  <bookViews>
    <workbookView xWindow="28680" yWindow="-120" windowWidth="21840" windowHeight="13140" xr2:uid="{77D8A100-45DA-4248-AA11-EEE2BEBFD1BC}"/>
  </bookViews>
  <sheets>
    <sheet name="Model1" sheetId="1" r:id="rId1"/>
    <sheet name="Mode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" i="1" l="1"/>
  <c r="N40" i="1" s="1"/>
  <c r="M39" i="1"/>
  <c r="F39" i="1"/>
  <c r="G39" i="1" s="1"/>
  <c r="M38" i="1"/>
  <c r="F38" i="1"/>
  <c r="H38" i="1" s="1"/>
  <c r="N37" i="1"/>
  <c r="M37" i="1"/>
  <c r="H37" i="1"/>
  <c r="G37" i="1"/>
  <c r="F36" i="1"/>
  <c r="M36" i="1" s="1"/>
  <c r="M35" i="1"/>
  <c r="H35" i="1"/>
  <c r="G35" i="1"/>
  <c r="F35" i="1"/>
  <c r="N35" i="1" s="1"/>
  <c r="H34" i="1"/>
  <c r="F34" i="1"/>
  <c r="G34" i="1" s="1"/>
  <c r="N33" i="1"/>
  <c r="M33" i="1"/>
  <c r="H33" i="1"/>
  <c r="G33" i="1"/>
  <c r="F32" i="1"/>
  <c r="H32" i="1" s="1"/>
  <c r="F31" i="1"/>
  <c r="M31" i="1" s="1"/>
  <c r="N30" i="1"/>
  <c r="M30" i="1"/>
  <c r="H30" i="1"/>
  <c r="G30" i="1"/>
  <c r="F29" i="1"/>
  <c r="N29" i="1" s="1"/>
  <c r="M28" i="1"/>
  <c r="F28" i="1"/>
  <c r="G28" i="1" s="1"/>
  <c r="N27" i="1"/>
  <c r="M27" i="1"/>
  <c r="H27" i="1"/>
  <c r="G27" i="1"/>
  <c r="M26" i="1"/>
  <c r="F26" i="1"/>
  <c r="H26" i="1" s="1"/>
  <c r="F25" i="1"/>
  <c r="M25" i="1" s="1"/>
  <c r="M24" i="1"/>
  <c r="H24" i="1"/>
  <c r="G24" i="1"/>
  <c r="F24" i="1"/>
  <c r="N24" i="1" s="1"/>
  <c r="N9" i="1"/>
  <c r="N13" i="1"/>
  <c r="N14" i="1"/>
  <c r="N17" i="1"/>
  <c r="N18" i="1"/>
  <c r="N21" i="1"/>
  <c r="N22" i="1"/>
  <c r="N5" i="1"/>
  <c r="H7" i="1"/>
  <c r="H9" i="1"/>
  <c r="H10" i="1"/>
  <c r="H14" i="1"/>
  <c r="H18" i="1"/>
  <c r="H22" i="1"/>
  <c r="H5" i="1"/>
  <c r="M7" i="1"/>
  <c r="M9" i="1"/>
  <c r="M11" i="1"/>
  <c r="M15" i="1"/>
  <c r="M19" i="1"/>
  <c r="M23" i="1"/>
  <c r="M5" i="1"/>
  <c r="G9" i="1"/>
  <c r="G13" i="1"/>
  <c r="G17" i="1"/>
  <c r="G21" i="1"/>
  <c r="G5" i="1"/>
  <c r="F23" i="1"/>
  <c r="H23" i="1" s="1"/>
  <c r="F22" i="1"/>
  <c r="G22" i="1" s="1"/>
  <c r="F21" i="1"/>
  <c r="M21" i="1" s="1"/>
  <c r="F20" i="1"/>
  <c r="M20" i="1" s="1"/>
  <c r="F19" i="1"/>
  <c r="H19" i="1" s="1"/>
  <c r="F18" i="1"/>
  <c r="G18" i="1" s="1"/>
  <c r="F17" i="1"/>
  <c r="M17" i="1" s="1"/>
  <c r="F16" i="1"/>
  <c r="M16" i="1" s="1"/>
  <c r="F15" i="1"/>
  <c r="H15" i="1" s="1"/>
  <c r="F13" i="1"/>
  <c r="M13" i="1" s="1"/>
  <c r="F14" i="1"/>
  <c r="G14" i="1" s="1"/>
  <c r="F12" i="1"/>
  <c r="M12" i="1" s="1"/>
  <c r="F11" i="1"/>
  <c r="H11" i="1" s="1"/>
  <c r="F10" i="1"/>
  <c r="N10" i="1" s="1"/>
  <c r="F7" i="1"/>
  <c r="N7" i="1" s="1"/>
  <c r="F8" i="1"/>
  <c r="M8" i="1" s="1"/>
  <c r="F6" i="1"/>
  <c r="N6" i="1" s="1"/>
  <c r="G20" i="1" l="1"/>
  <c r="G8" i="1"/>
  <c r="G23" i="1"/>
  <c r="G19" i="1"/>
  <c r="G15" i="1"/>
  <c r="G11" i="1"/>
  <c r="G7" i="1"/>
  <c r="M22" i="1"/>
  <c r="M18" i="1"/>
  <c r="M14" i="1"/>
  <c r="M10" i="1"/>
  <c r="M6" i="1"/>
  <c r="H21" i="1"/>
  <c r="H17" i="1"/>
  <c r="H13" i="1"/>
  <c r="N20" i="1"/>
  <c r="N16" i="1"/>
  <c r="N12" i="1"/>
  <c r="N8" i="1"/>
  <c r="G29" i="1"/>
  <c r="M34" i="1"/>
  <c r="G40" i="1"/>
  <c r="G16" i="1"/>
  <c r="H6" i="1"/>
  <c r="G10" i="1"/>
  <c r="G6" i="1"/>
  <c r="H20" i="1"/>
  <c r="H16" i="1"/>
  <c r="H12" i="1"/>
  <c r="H8" i="1"/>
  <c r="N23" i="1"/>
  <c r="N19" i="1"/>
  <c r="N15" i="1"/>
  <c r="N11" i="1"/>
  <c r="H28" i="1"/>
  <c r="H29" i="1"/>
  <c r="M32" i="1"/>
  <c r="H39" i="1"/>
  <c r="H40" i="1"/>
  <c r="G12" i="1"/>
  <c r="M29" i="1"/>
  <c r="M40" i="1"/>
  <c r="N25" i="1"/>
  <c r="N31" i="1"/>
  <c r="N36" i="1"/>
  <c r="G25" i="1"/>
  <c r="N26" i="1"/>
  <c r="G31" i="1"/>
  <c r="N32" i="1"/>
  <c r="G36" i="1"/>
  <c r="N38" i="1"/>
  <c r="H25" i="1"/>
  <c r="G26" i="1"/>
  <c r="N28" i="1"/>
  <c r="H31" i="1"/>
  <c r="G32" i="1"/>
  <c r="N34" i="1"/>
  <c r="H36" i="1"/>
  <c r="G38" i="1"/>
  <c r="N39" i="1"/>
</calcChain>
</file>

<file path=xl/sharedStrings.xml><?xml version="1.0" encoding="utf-8"?>
<sst xmlns="http://schemas.openxmlformats.org/spreadsheetml/2006/main" count="66" uniqueCount="29">
  <si>
    <t>Data</t>
  </si>
  <si>
    <t>a0</t>
  </si>
  <si>
    <t>a1</t>
  </si>
  <si>
    <t>a2</t>
  </si>
  <si>
    <t>a3</t>
  </si>
  <si>
    <t>Pressurizing (inflate)</t>
  </si>
  <si>
    <t>Depressurizing (deflate)</t>
  </si>
  <si>
    <t>10mm13cm</t>
  </si>
  <si>
    <t>10mm23cm</t>
  </si>
  <si>
    <t>10mm27cm</t>
  </si>
  <si>
    <t>10mm29cm</t>
  </si>
  <si>
    <t>10mm30cm</t>
  </si>
  <si>
    <t>(Test10)</t>
  </si>
  <si>
    <t xml:space="preserve">Model </t>
  </si>
  <si>
    <t>(a0 + a1(li-lo/lo)Force + a2(li-lo)/lo + a3</t>
  </si>
  <si>
    <t>strain (li-lo)/lo</t>
  </si>
  <si>
    <t>(a0 +a1(strain))</t>
  </si>
  <si>
    <t>Slope (gradient)</t>
  </si>
  <si>
    <t>slope(gradient)</t>
  </si>
  <si>
    <t>(a2*strain)</t>
  </si>
  <si>
    <t>20mm10cm</t>
  </si>
  <si>
    <t>20mm12cm</t>
  </si>
  <si>
    <t>20mm23cm</t>
  </si>
  <si>
    <t>20mm30cm</t>
  </si>
  <si>
    <t>20mm40cm</t>
  </si>
  <si>
    <t>TestNumber 10</t>
  </si>
  <si>
    <t>Model 2</t>
  </si>
  <si>
    <t xml:space="preserve">Comment: </t>
  </si>
  <si>
    <t>a1 and a2 are useless for unkinked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</si>
</sst>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8" xfId="0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6281-533D-4517-84CE-3CB45F536282}">
  <dimension ref="A1:Q40"/>
  <sheetViews>
    <sheetView tabSelected="1" zoomScale="85" zoomScaleNormal="85" workbookViewId="0">
      <selection activeCell="P15" sqref="P15"/>
    </sheetView>
  </sheetViews>
  <sheetFormatPr defaultRowHeight="15" x14ac:dyDescent="0.25"/>
  <cols>
    <col min="1" max="1" width="19.7109375" style="5" bestFit="1" customWidth="1"/>
    <col min="2" max="2" width="14.85546875" style="5" customWidth="1"/>
    <col min="3" max="3" width="9.140625" style="5"/>
    <col min="4" max="4" width="14.140625" style="5" customWidth="1"/>
    <col min="5" max="5" width="9.140625" style="5"/>
    <col min="6" max="6" width="14.140625" style="5" bestFit="1" customWidth="1"/>
    <col min="7" max="7" width="15.42578125" style="5" bestFit="1" customWidth="1"/>
    <col min="8" max="8" width="10.42578125" style="5" bestFit="1" customWidth="1"/>
    <col min="9" max="12" width="9.140625" style="5"/>
    <col min="13" max="13" width="14.85546875" style="5" bestFit="1" customWidth="1"/>
    <col min="14" max="14" width="10.42578125" style="5" bestFit="1" customWidth="1"/>
    <col min="15" max="15" width="8.140625" style="5" customWidth="1"/>
    <col min="16" max="16" width="12.140625" style="5" customWidth="1"/>
    <col min="17" max="17" width="34.7109375" style="5" customWidth="1"/>
    <col min="18" max="16384" width="9.140625" style="5"/>
  </cols>
  <sheetData>
    <row r="1" spans="1:17" x14ac:dyDescent="0.25">
      <c r="A1" s="5" t="s">
        <v>13</v>
      </c>
      <c r="B1" s="6" t="s">
        <v>14</v>
      </c>
      <c r="C1" s="6"/>
      <c r="D1" s="6"/>
    </row>
    <row r="3" spans="1:17" ht="15.75" thickBot="1" x14ac:dyDescent="0.3">
      <c r="A3" s="5" t="s">
        <v>5</v>
      </c>
      <c r="B3" s="5" t="s">
        <v>25</v>
      </c>
      <c r="G3" s="7" t="s">
        <v>17</v>
      </c>
      <c r="H3" s="7"/>
      <c r="I3" s="8" t="s">
        <v>6</v>
      </c>
      <c r="J3" s="8"/>
      <c r="K3" s="8"/>
      <c r="L3" s="8"/>
      <c r="M3" s="5" t="s">
        <v>18</v>
      </c>
    </row>
    <row r="4" spans="1:17" ht="15.75" thickBot="1" x14ac:dyDescent="0.3">
      <c r="A4" s="9" t="s">
        <v>0</v>
      </c>
      <c r="B4" s="9" t="s">
        <v>1</v>
      </c>
      <c r="C4" s="10" t="s">
        <v>2</v>
      </c>
      <c r="D4" s="10" t="s">
        <v>3</v>
      </c>
      <c r="E4" s="11" t="s">
        <v>4</v>
      </c>
      <c r="F4" s="12" t="s">
        <v>15</v>
      </c>
      <c r="G4" s="9" t="s">
        <v>16</v>
      </c>
      <c r="H4" s="12" t="s">
        <v>19</v>
      </c>
      <c r="I4" s="10" t="s">
        <v>1</v>
      </c>
      <c r="J4" s="10" t="s">
        <v>2</v>
      </c>
      <c r="K4" s="10" t="s">
        <v>3</v>
      </c>
      <c r="L4" s="11" t="s">
        <v>4</v>
      </c>
      <c r="M4" s="13" t="s">
        <v>16</v>
      </c>
      <c r="N4" s="12" t="s">
        <v>19</v>
      </c>
    </row>
    <row r="5" spans="1:17" x14ac:dyDescent="0.25">
      <c r="A5" s="12" t="s">
        <v>7</v>
      </c>
      <c r="B5" s="14">
        <v>0.64120999999999995</v>
      </c>
      <c r="C5" s="38">
        <v>548.01</v>
      </c>
      <c r="D5" s="38">
        <v>20.664000000000001</v>
      </c>
      <c r="E5" s="16">
        <v>-59.043999999999997</v>
      </c>
      <c r="F5" s="12">
        <v>0</v>
      </c>
      <c r="G5" s="17">
        <f>(B5+(C5*F5))</f>
        <v>0.64120999999999995</v>
      </c>
      <c r="H5" s="12">
        <f>D5*F5</f>
        <v>0</v>
      </c>
      <c r="I5" s="15">
        <v>0.61463999999999996</v>
      </c>
      <c r="J5" s="38">
        <v>-1837.9</v>
      </c>
      <c r="K5" s="38">
        <v>-55.512999999999998</v>
      </c>
      <c r="L5" s="16">
        <v>-52.014000000000003</v>
      </c>
      <c r="M5" s="17">
        <f>(I5+J5*F5)</f>
        <v>0.61463999999999996</v>
      </c>
      <c r="N5" s="12">
        <f>K5*F5</f>
        <v>0</v>
      </c>
      <c r="P5" s="5" t="s">
        <v>27</v>
      </c>
      <c r="Q5" s="5" t="s">
        <v>28</v>
      </c>
    </row>
    <row r="6" spans="1:17" x14ac:dyDescent="0.25">
      <c r="A6" s="18"/>
      <c r="B6" s="14">
        <v>-22.774000000000001</v>
      </c>
      <c r="C6" s="15">
        <v>-702.55</v>
      </c>
      <c r="D6" s="15">
        <v>10.75</v>
      </c>
      <c r="E6" s="16">
        <v>-130.37</v>
      </c>
      <c r="F6" s="18">
        <f>(11.6-12)/12</f>
        <v>-3.3333333333333361E-2</v>
      </c>
      <c r="G6" s="14">
        <f t="shared" ref="G6:G23" si="0">(B6+(C6*F6))</f>
        <v>0.64433333333334986</v>
      </c>
      <c r="H6" s="18">
        <f t="shared" ref="H6:H23" si="1">D6*F6</f>
        <v>-0.35833333333333361</v>
      </c>
      <c r="I6" s="15">
        <v>-1.7336</v>
      </c>
      <c r="J6" s="15">
        <v>-69.917000000000002</v>
      </c>
      <c r="K6" s="15">
        <v>8.2085000000000008</v>
      </c>
      <c r="L6" s="16">
        <v>-105.97</v>
      </c>
      <c r="M6" s="14">
        <f t="shared" ref="M6:M23" si="2">(I6+J6*F6)</f>
        <v>0.59696666666666864</v>
      </c>
      <c r="N6" s="18">
        <f t="shared" ref="N6:N23" si="3">K6*F6</f>
        <v>-0.2736166666666669</v>
      </c>
    </row>
    <row r="7" spans="1:17" x14ac:dyDescent="0.25">
      <c r="A7" s="18"/>
      <c r="B7" s="14">
        <v>-15.079000000000001</v>
      </c>
      <c r="C7" s="15">
        <v>-235.01</v>
      </c>
      <c r="D7" s="15">
        <v>-12.202999999999999</v>
      </c>
      <c r="E7" s="16">
        <v>-195.61</v>
      </c>
      <c r="F7" s="18">
        <f>(11.2-12)/12</f>
        <v>-6.6666666666666721E-2</v>
      </c>
      <c r="G7" s="14">
        <f t="shared" si="0"/>
        <v>0.58833333333334537</v>
      </c>
      <c r="H7" s="18">
        <f t="shared" si="1"/>
        <v>0.813533333333334</v>
      </c>
      <c r="I7" s="15">
        <v>-81.597999999999999</v>
      </c>
      <c r="J7" s="15">
        <v>-1232.3</v>
      </c>
      <c r="K7" s="15">
        <v>115.6</v>
      </c>
      <c r="L7" s="16">
        <v>-157.94999999999999</v>
      </c>
      <c r="M7" s="14">
        <f t="shared" si="2"/>
        <v>0.55533333333339385</v>
      </c>
      <c r="N7" s="18">
        <f t="shared" si="3"/>
        <v>-7.7066666666666723</v>
      </c>
    </row>
    <row r="8" spans="1:17" ht="15.75" thickBot="1" x14ac:dyDescent="0.3">
      <c r="A8" s="19"/>
      <c r="B8" s="20">
        <v>-10.887</v>
      </c>
      <c r="C8" s="21">
        <v>-114.23</v>
      </c>
      <c r="D8" s="21">
        <v>238.59</v>
      </c>
      <c r="E8" s="22">
        <v>-207.51</v>
      </c>
      <c r="F8" s="19">
        <f>(10.8-12)/12</f>
        <v>-9.9999999999999936E-2</v>
      </c>
      <c r="G8" s="20">
        <f t="shared" si="0"/>
        <v>0.53599999999999248</v>
      </c>
      <c r="H8" s="19">
        <f t="shared" si="1"/>
        <v>-23.858999999999984</v>
      </c>
      <c r="I8" s="21">
        <v>-8.4231999999999996</v>
      </c>
      <c r="J8" s="21">
        <v>-88.525999999999996</v>
      </c>
      <c r="K8" s="21">
        <v>82.882999999999996</v>
      </c>
      <c r="L8" s="22">
        <v>-153.41</v>
      </c>
      <c r="M8" s="20">
        <f t="shared" si="2"/>
        <v>0.42939999999999401</v>
      </c>
      <c r="N8" s="18">
        <f t="shared" si="3"/>
        <v>-8.2882999999999942</v>
      </c>
    </row>
    <row r="9" spans="1:17" x14ac:dyDescent="0.25">
      <c r="A9" s="12" t="s">
        <v>8</v>
      </c>
      <c r="B9" s="17">
        <v>0.69864000000000004</v>
      </c>
      <c r="C9" s="39">
        <v>366.76</v>
      </c>
      <c r="D9" s="39">
        <v>-5.6566999999999998</v>
      </c>
      <c r="E9" s="24">
        <v>-58.101999999999997</v>
      </c>
      <c r="F9" s="12">
        <v>0</v>
      </c>
      <c r="G9" s="17">
        <f t="shared" si="0"/>
        <v>0.69864000000000004</v>
      </c>
      <c r="H9" s="12">
        <f t="shared" si="1"/>
        <v>0</v>
      </c>
      <c r="I9" s="23">
        <v>0.65929000000000004</v>
      </c>
      <c r="J9" s="39">
        <v>-224.61</v>
      </c>
      <c r="K9" s="39">
        <v>33.716000000000001</v>
      </c>
      <c r="L9" s="24">
        <v>-48.645000000000003</v>
      </c>
      <c r="M9" s="17">
        <f t="shared" si="2"/>
        <v>0.65929000000000004</v>
      </c>
      <c r="N9" s="12">
        <f t="shared" si="3"/>
        <v>0</v>
      </c>
    </row>
    <row r="10" spans="1:17" x14ac:dyDescent="0.25">
      <c r="A10" s="18"/>
      <c r="B10" s="14">
        <v>-10.766</v>
      </c>
      <c r="C10" s="15">
        <v>-167.83</v>
      </c>
      <c r="D10" s="15">
        <v>136.16</v>
      </c>
      <c r="E10" s="16">
        <v>-260.05</v>
      </c>
      <c r="F10" s="18">
        <f>(20.5-22)/22</f>
        <v>-6.8181818181818177E-2</v>
      </c>
      <c r="G10" s="14">
        <f t="shared" si="0"/>
        <v>0.67695454545454581</v>
      </c>
      <c r="H10" s="18">
        <f t="shared" si="1"/>
        <v>-9.2836363636363632</v>
      </c>
      <c r="I10" s="15">
        <v>133.79</v>
      </c>
      <c r="J10" s="15">
        <v>1953.2</v>
      </c>
      <c r="K10" s="15">
        <v>47.484000000000002</v>
      </c>
      <c r="L10" s="16">
        <v>-219.31</v>
      </c>
      <c r="M10" s="14">
        <f t="shared" si="2"/>
        <v>0.6172727272727343</v>
      </c>
      <c r="N10" s="18">
        <f t="shared" si="3"/>
        <v>-3.2375454545454545</v>
      </c>
    </row>
    <row r="11" spans="1:17" ht="15.75" thickBot="1" x14ac:dyDescent="0.3">
      <c r="A11" s="19"/>
      <c r="B11" s="20">
        <v>34.57</v>
      </c>
      <c r="C11" s="21">
        <v>241.12</v>
      </c>
      <c r="D11" s="21">
        <v>178.96</v>
      </c>
      <c r="E11" s="22">
        <v>-311.63</v>
      </c>
      <c r="F11" s="18">
        <f>(18.9-22)/22</f>
        <v>-0.14090909090909098</v>
      </c>
      <c r="G11" s="20">
        <f t="shared" si="0"/>
        <v>0.59399999999997988</v>
      </c>
      <c r="H11" s="19">
        <f t="shared" si="1"/>
        <v>-25.217090909090924</v>
      </c>
      <c r="I11" s="21">
        <v>30.437999999999999</v>
      </c>
      <c r="J11" s="21">
        <v>212.99</v>
      </c>
      <c r="K11" s="21">
        <v>114.27</v>
      </c>
      <c r="L11" s="22">
        <v>-207.53</v>
      </c>
      <c r="M11" s="14">
        <f t="shared" si="2"/>
        <v>0.4257727272727081</v>
      </c>
      <c r="N11" s="18">
        <f t="shared" si="3"/>
        <v>-16.101681818181827</v>
      </c>
    </row>
    <row r="12" spans="1:17" x14ac:dyDescent="0.25">
      <c r="A12" s="17" t="s">
        <v>9</v>
      </c>
      <c r="B12" s="17">
        <v>0.68927000000000005</v>
      </c>
      <c r="C12" s="39">
        <v>-189.64</v>
      </c>
      <c r="D12" s="39">
        <v>23.157</v>
      </c>
      <c r="E12" s="24">
        <v>-46.625</v>
      </c>
      <c r="F12" s="12">
        <f>0</f>
        <v>0</v>
      </c>
      <c r="G12" s="17">
        <f t="shared" si="0"/>
        <v>0.68927000000000005</v>
      </c>
      <c r="H12" s="18">
        <f t="shared" si="1"/>
        <v>0</v>
      </c>
      <c r="I12" s="23">
        <v>0.63105</v>
      </c>
      <c r="J12" s="39">
        <v>-832.77</v>
      </c>
      <c r="K12" s="39">
        <v>-14.773999999999999</v>
      </c>
      <c r="L12" s="24">
        <v>-27.236000000000001</v>
      </c>
      <c r="M12" s="17">
        <f t="shared" si="2"/>
        <v>0.63105</v>
      </c>
      <c r="N12" s="12">
        <f t="shared" si="3"/>
        <v>0</v>
      </c>
    </row>
    <row r="13" spans="1:17" x14ac:dyDescent="0.25">
      <c r="A13" s="14"/>
      <c r="B13" s="14">
        <v>24.353000000000002</v>
      </c>
      <c r="C13" s="15">
        <v>867.37</v>
      </c>
      <c r="D13" s="15">
        <v>-12.47</v>
      </c>
      <c r="E13" s="16">
        <v>-196.61</v>
      </c>
      <c r="F13" s="18">
        <f>(25-25.7)/25.7</f>
        <v>-2.7237354085603085E-2</v>
      </c>
      <c r="G13" s="14">
        <f t="shared" si="0"/>
        <v>0.72813618677045255</v>
      </c>
      <c r="H13" s="18">
        <f t="shared" si="1"/>
        <v>0.33964980544747048</v>
      </c>
      <c r="I13" s="15">
        <v>-1.5601</v>
      </c>
      <c r="J13" s="15">
        <v>-81.753</v>
      </c>
      <c r="K13" s="15">
        <v>-1.8831</v>
      </c>
      <c r="L13" s="16">
        <v>-155.12</v>
      </c>
      <c r="M13" s="14">
        <f t="shared" si="2"/>
        <v>0.66663540856030923</v>
      </c>
      <c r="N13" s="18">
        <f t="shared" si="3"/>
        <v>5.1290661478599169E-2</v>
      </c>
    </row>
    <row r="14" spans="1:17" x14ac:dyDescent="0.25">
      <c r="A14" s="14"/>
      <c r="B14" s="14">
        <v>94.668999999999997</v>
      </c>
      <c r="C14" s="15">
        <v>1610.2</v>
      </c>
      <c r="D14" s="15">
        <v>224.43</v>
      </c>
      <c r="E14" s="16">
        <v>-231.24</v>
      </c>
      <c r="F14" s="18">
        <f>(24.2-25.7)/25.7</f>
        <v>-5.8365758754863814E-2</v>
      </c>
      <c r="G14" s="14">
        <f t="shared" si="0"/>
        <v>0.68845525291827414</v>
      </c>
      <c r="H14" s="18">
        <f t="shared" si="1"/>
        <v>-13.099027237354086</v>
      </c>
      <c r="I14" s="15">
        <v>44.332000000000001</v>
      </c>
      <c r="J14" s="15">
        <v>749.1</v>
      </c>
      <c r="K14" s="15">
        <v>179.74</v>
      </c>
      <c r="L14" s="16">
        <v>-180.05</v>
      </c>
      <c r="M14" s="14">
        <f t="shared" si="2"/>
        <v>0.61021011673151548</v>
      </c>
      <c r="N14" s="18">
        <f t="shared" si="3"/>
        <v>-10.490661478599222</v>
      </c>
    </row>
    <row r="15" spans="1:17" ht="15.75" thickBot="1" x14ac:dyDescent="0.3">
      <c r="A15" s="20"/>
      <c r="B15" s="20">
        <v>84.567999999999998</v>
      </c>
      <c r="C15" s="21">
        <v>696.3</v>
      </c>
      <c r="D15" s="21">
        <v>101.55</v>
      </c>
      <c r="E15" s="22">
        <v>-286.27999999999997</v>
      </c>
      <c r="F15" s="19">
        <f>(22.6-25.7)/25.7</f>
        <v>-0.12062256809338513</v>
      </c>
      <c r="G15" s="20">
        <f t="shared" si="0"/>
        <v>0.57850583657594257</v>
      </c>
      <c r="H15" s="18">
        <f t="shared" si="1"/>
        <v>-12.24922178988326</v>
      </c>
      <c r="I15" s="21">
        <v>23.087</v>
      </c>
      <c r="J15" s="21">
        <v>187.71</v>
      </c>
      <c r="K15" s="21">
        <v>121.49</v>
      </c>
      <c r="L15" s="22">
        <v>-195.19</v>
      </c>
      <c r="M15" s="20">
        <f t="shared" si="2"/>
        <v>0.44493774319067469</v>
      </c>
      <c r="N15" s="19">
        <f t="shared" si="3"/>
        <v>-14.654435797665359</v>
      </c>
    </row>
    <row r="16" spans="1:17" x14ac:dyDescent="0.25">
      <c r="A16" s="17" t="s">
        <v>10</v>
      </c>
      <c r="B16" s="17">
        <v>0.70982999999999996</v>
      </c>
      <c r="C16" s="39">
        <v>-428.46</v>
      </c>
      <c r="D16" s="39">
        <v>3.4272</v>
      </c>
      <c r="E16" s="24">
        <v>-23.14</v>
      </c>
      <c r="F16" s="18">
        <f>0</f>
        <v>0</v>
      </c>
      <c r="G16" s="17">
        <f t="shared" si="0"/>
        <v>0.70982999999999996</v>
      </c>
      <c r="H16" s="12">
        <f t="shared" si="1"/>
        <v>0</v>
      </c>
      <c r="I16" s="23">
        <v>0.66274999999999995</v>
      </c>
      <c r="J16" s="39">
        <v>-38.064</v>
      </c>
      <c r="K16" s="39">
        <v>4.5829000000000004</v>
      </c>
      <c r="L16" s="24">
        <v>-10.651999999999999</v>
      </c>
      <c r="M16" s="14">
        <f t="shared" si="2"/>
        <v>0.66274999999999995</v>
      </c>
      <c r="N16" s="18">
        <f t="shared" si="3"/>
        <v>0</v>
      </c>
    </row>
    <row r="17" spans="1:14" x14ac:dyDescent="0.25">
      <c r="A17" s="14"/>
      <c r="B17" s="14">
        <v>-81.838999999999999</v>
      </c>
      <c r="C17" s="15">
        <v>-1364.7</v>
      </c>
      <c r="D17" s="15">
        <v>-20.251999999999999</v>
      </c>
      <c r="E17" s="16">
        <v>-231.74</v>
      </c>
      <c r="F17" s="18">
        <f>(26.4-28.1)/28.1</f>
        <v>-6.0498220640569492E-2</v>
      </c>
      <c r="G17" s="14">
        <f t="shared" si="0"/>
        <v>0.72292170818518287</v>
      </c>
      <c r="H17" s="18">
        <f t="shared" si="1"/>
        <v>1.2252099644128134</v>
      </c>
      <c r="I17" s="15">
        <v>123.75</v>
      </c>
      <c r="J17" s="15">
        <v>2034.6</v>
      </c>
      <c r="K17" s="15">
        <v>52.276000000000003</v>
      </c>
      <c r="L17" s="16">
        <v>-185.15</v>
      </c>
      <c r="M17" s="14">
        <f t="shared" si="2"/>
        <v>0.6603202846973204</v>
      </c>
      <c r="N17" s="18">
        <f t="shared" si="3"/>
        <v>-3.1626049822064108</v>
      </c>
    </row>
    <row r="18" spans="1:14" x14ac:dyDescent="0.25">
      <c r="A18" s="14"/>
      <c r="B18" s="14">
        <v>140.78</v>
      </c>
      <c r="C18" s="15">
        <v>1406.6</v>
      </c>
      <c r="D18" s="15">
        <v>13.737</v>
      </c>
      <c r="E18" s="16">
        <v>-269.37</v>
      </c>
      <c r="F18" s="18">
        <f>(25.3-28.1)/28.1</f>
        <v>-9.964412811387903E-2</v>
      </c>
      <c r="G18" s="14">
        <f t="shared" si="0"/>
        <v>0.62056939501775332</v>
      </c>
      <c r="H18" s="18">
        <f t="shared" si="1"/>
        <v>-1.3688113879003563</v>
      </c>
      <c r="I18" s="15">
        <v>55.841999999999999</v>
      </c>
      <c r="J18" s="15">
        <v>555.13</v>
      </c>
      <c r="K18" s="15">
        <v>211.96</v>
      </c>
      <c r="L18" s="16">
        <v>-190.83</v>
      </c>
      <c r="M18" s="14">
        <f t="shared" si="2"/>
        <v>0.52655516014233683</v>
      </c>
      <c r="N18" s="18">
        <f t="shared" si="3"/>
        <v>-21.1205693950178</v>
      </c>
    </row>
    <row r="19" spans="1:14" ht="15.75" thickBot="1" x14ac:dyDescent="0.3">
      <c r="A19" s="20"/>
      <c r="B19" s="20">
        <v>34.097000000000001</v>
      </c>
      <c r="C19" s="21">
        <v>229.74</v>
      </c>
      <c r="D19" s="21">
        <v>190.95</v>
      </c>
      <c r="E19" s="22">
        <v>-298.52999999999997</v>
      </c>
      <c r="F19" s="19">
        <f>(24-28.1)/28.1</f>
        <v>-0.14590747330960857</v>
      </c>
      <c r="G19" s="20">
        <f t="shared" si="0"/>
        <v>0.57621708185052967</v>
      </c>
      <c r="H19" s="19">
        <f t="shared" si="1"/>
        <v>-27.861032028469754</v>
      </c>
      <c r="I19" s="21">
        <v>24.933</v>
      </c>
      <c r="J19" s="21">
        <v>168.28</v>
      </c>
      <c r="K19" s="21">
        <v>108.43</v>
      </c>
      <c r="L19" s="22">
        <v>-183.49</v>
      </c>
      <c r="M19" s="20">
        <f t="shared" si="2"/>
        <v>0.37969039145906791</v>
      </c>
      <c r="N19" s="19">
        <f t="shared" si="3"/>
        <v>-15.820747330960858</v>
      </c>
    </row>
    <row r="20" spans="1:14" x14ac:dyDescent="0.25">
      <c r="A20" s="12" t="s">
        <v>11</v>
      </c>
      <c r="B20" s="17">
        <v>0.71596000000000004</v>
      </c>
      <c r="C20" s="39">
        <v>-1010.4</v>
      </c>
      <c r="D20" s="39">
        <v>-36.225000000000001</v>
      </c>
      <c r="E20" s="24">
        <v>-38.988999999999997</v>
      </c>
      <c r="F20" s="18">
        <f>0</f>
        <v>0</v>
      </c>
      <c r="G20" s="17">
        <f t="shared" si="0"/>
        <v>0.71596000000000004</v>
      </c>
      <c r="H20" s="18">
        <f t="shared" si="1"/>
        <v>0</v>
      </c>
      <c r="I20" s="23">
        <v>0.66181999999999996</v>
      </c>
      <c r="J20" s="39">
        <v>-97.274000000000001</v>
      </c>
      <c r="K20" s="39">
        <v>23.042999999999999</v>
      </c>
      <c r="L20" s="24">
        <v>-25.815999999999999</v>
      </c>
      <c r="M20" s="14">
        <f t="shared" si="2"/>
        <v>0.66181999999999996</v>
      </c>
      <c r="N20" s="18">
        <f t="shared" si="3"/>
        <v>0</v>
      </c>
    </row>
    <row r="21" spans="1:14" x14ac:dyDescent="0.25">
      <c r="A21" s="18" t="s">
        <v>12</v>
      </c>
      <c r="B21" s="14">
        <v>227.68</v>
      </c>
      <c r="C21" s="15">
        <v>5314.1</v>
      </c>
      <c r="D21" s="15">
        <v>293.52</v>
      </c>
      <c r="E21" s="16">
        <v>-231.11</v>
      </c>
      <c r="F21" s="18">
        <f>(26.9-28.1)/28.1</f>
        <v>-4.2704626334519671E-2</v>
      </c>
      <c r="G21" s="14">
        <f t="shared" si="0"/>
        <v>0.74334519572900604</v>
      </c>
      <c r="H21" s="18">
        <f t="shared" si="1"/>
        <v>-12.534661921708214</v>
      </c>
      <c r="I21" s="15">
        <v>10.037000000000001</v>
      </c>
      <c r="J21" s="15">
        <v>219.37</v>
      </c>
      <c r="K21" s="15">
        <v>19.692</v>
      </c>
      <c r="L21" s="16">
        <v>-193.79</v>
      </c>
      <c r="M21" s="14">
        <f t="shared" si="2"/>
        <v>0.66888612099642053</v>
      </c>
      <c r="N21" s="18">
        <f t="shared" si="3"/>
        <v>-0.84093950177936139</v>
      </c>
    </row>
    <row r="22" spans="1:14" x14ac:dyDescent="0.25">
      <c r="A22" s="18"/>
      <c r="B22" s="14">
        <v>246.87</v>
      </c>
      <c r="C22" s="15">
        <v>3144.5</v>
      </c>
      <c r="D22" s="15">
        <v>606.42999999999995</v>
      </c>
      <c r="E22" s="16">
        <v>-232.94</v>
      </c>
      <c r="F22" s="18">
        <f>(25.9-28.1)/28.1</f>
        <v>-7.8291814946619312E-2</v>
      </c>
      <c r="G22" s="14">
        <f t="shared" si="0"/>
        <v>0.68138790035558827</v>
      </c>
      <c r="H22" s="18">
        <f t="shared" si="1"/>
        <v>-47.478505338078342</v>
      </c>
      <c r="I22" s="15">
        <v>169.8</v>
      </c>
      <c r="J22" s="15">
        <v>2160.9</v>
      </c>
      <c r="K22" s="15">
        <v>201.06</v>
      </c>
      <c r="L22" s="16">
        <v>-216.56</v>
      </c>
      <c r="M22" s="14">
        <f t="shared" si="2"/>
        <v>0.61921708185033708</v>
      </c>
      <c r="N22" s="18">
        <f t="shared" si="3"/>
        <v>-15.74135231316728</v>
      </c>
    </row>
    <row r="23" spans="1:14" ht="15.75" thickBot="1" x14ac:dyDescent="0.3">
      <c r="A23" s="19"/>
      <c r="B23" s="20">
        <v>39.915999999999997</v>
      </c>
      <c r="C23" s="21">
        <v>334.67</v>
      </c>
      <c r="D23" s="21">
        <v>152.74</v>
      </c>
      <c r="E23" s="22">
        <v>-291.58999999999997</v>
      </c>
      <c r="F23" s="19">
        <f>(24.8-28.1)/28.1</f>
        <v>-0.11743772241992885</v>
      </c>
      <c r="G23" s="20">
        <f t="shared" si="0"/>
        <v>0.61311743772240845</v>
      </c>
      <c r="H23" s="19">
        <f t="shared" si="1"/>
        <v>-17.937437722419933</v>
      </c>
      <c r="I23" s="21">
        <v>50.731999999999999</v>
      </c>
      <c r="J23" s="21">
        <v>427.7</v>
      </c>
      <c r="K23" s="21">
        <v>154.15</v>
      </c>
      <c r="L23" s="22">
        <v>-217.14</v>
      </c>
      <c r="M23" s="20">
        <f t="shared" si="2"/>
        <v>0.50388612099643382</v>
      </c>
      <c r="N23" s="19">
        <f t="shared" si="3"/>
        <v>-18.103024911032033</v>
      </c>
    </row>
    <row r="24" spans="1:14" x14ac:dyDescent="0.25">
      <c r="A24" s="25" t="s">
        <v>20</v>
      </c>
      <c r="B24" s="26">
        <v>1.7307999999999999</v>
      </c>
      <c r="C24" s="40">
        <v>-1312.2</v>
      </c>
      <c r="D24" s="40">
        <v>3.8919000000000001</v>
      </c>
      <c r="E24" s="26">
        <v>-120.17</v>
      </c>
      <c r="F24" s="25">
        <f>0</f>
        <v>0</v>
      </c>
      <c r="G24" s="27">
        <f>(B24+(C24*F24))</f>
        <v>1.7307999999999999</v>
      </c>
      <c r="H24" s="25">
        <f>D24*F24</f>
        <v>0</v>
      </c>
      <c r="I24" s="26">
        <v>1.6816</v>
      </c>
      <c r="J24" s="40">
        <v>685.2</v>
      </c>
      <c r="K24" s="40">
        <v>81.186000000000007</v>
      </c>
      <c r="L24" s="26">
        <v>-117.83</v>
      </c>
      <c r="M24" s="27">
        <f>(I24+J24*F24)</f>
        <v>1.6816</v>
      </c>
      <c r="N24" s="25">
        <f>K24*F24</f>
        <v>0</v>
      </c>
    </row>
    <row r="25" spans="1:14" x14ac:dyDescent="0.25">
      <c r="A25" s="28"/>
      <c r="B25" s="26">
        <v>34.308999999999997</v>
      </c>
      <c r="C25" s="26">
        <v>252.24</v>
      </c>
      <c r="D25" s="26">
        <v>103.51</v>
      </c>
      <c r="E25" s="26">
        <v>-241.27</v>
      </c>
      <c r="F25" s="28">
        <f>(8.5-9.8)/9.8</f>
        <v>-0.13265306122448986</v>
      </c>
      <c r="G25" s="29">
        <f t="shared" ref="G25:G40" si="4">(B25+(C25*F25))</f>
        <v>0.84859183673467697</v>
      </c>
      <c r="H25" s="28">
        <f t="shared" ref="H25:H40" si="5">D25*F25</f>
        <v>-13.730918367346947</v>
      </c>
      <c r="I25" s="26">
        <v>-6.6444000000000001</v>
      </c>
      <c r="J25" s="26">
        <v>-56.286000000000001</v>
      </c>
      <c r="K25" s="26">
        <v>111.2</v>
      </c>
      <c r="L25" s="26">
        <v>-221.35</v>
      </c>
      <c r="M25" s="29">
        <f t="shared" ref="M25:M40" si="6">(I25+J25*F25)</f>
        <v>0.82211020408163638</v>
      </c>
      <c r="N25" s="28">
        <f t="shared" ref="N25:N40" si="7">K25*F25</f>
        <v>-14.751020408163273</v>
      </c>
    </row>
    <row r="26" spans="1:14" ht="15.75" thickBot="1" x14ac:dyDescent="0.3">
      <c r="A26" s="28"/>
      <c r="B26" s="26">
        <v>24.077999999999999</v>
      </c>
      <c r="C26" s="26">
        <v>115.38</v>
      </c>
      <c r="D26" s="26">
        <v>137.63999999999999</v>
      </c>
      <c r="E26" s="26">
        <v>-227.89</v>
      </c>
      <c r="F26" s="28">
        <f>(7.8-9.8)/9.8</f>
        <v>-0.20408163265306131</v>
      </c>
      <c r="G26" s="29">
        <f t="shared" si="4"/>
        <v>0.5310612244897861</v>
      </c>
      <c r="H26" s="28">
        <f t="shared" si="5"/>
        <v>-28.089795918367358</v>
      </c>
      <c r="I26" s="26">
        <v>2.7886000000000002</v>
      </c>
      <c r="J26" s="26">
        <v>11.275</v>
      </c>
      <c r="K26" s="26">
        <v>73.433999999999997</v>
      </c>
      <c r="L26" s="26">
        <v>-210.14</v>
      </c>
      <c r="M26" s="29">
        <f t="shared" si="6"/>
        <v>0.48757959183673361</v>
      </c>
      <c r="N26" s="28">
        <f t="shared" si="7"/>
        <v>-14.986530612244904</v>
      </c>
    </row>
    <row r="27" spans="1:14" x14ac:dyDescent="0.25">
      <c r="A27" s="25" t="s">
        <v>21</v>
      </c>
      <c r="B27" s="27">
        <v>1.8329</v>
      </c>
      <c r="C27" s="41">
        <v>-841.25</v>
      </c>
      <c r="D27" s="41">
        <v>-2.9765999999999999</v>
      </c>
      <c r="E27" s="30">
        <v>-73.956000000000003</v>
      </c>
      <c r="F27" s="25">
        <v>0</v>
      </c>
      <c r="G27" s="27">
        <f t="shared" si="4"/>
        <v>1.8329</v>
      </c>
      <c r="H27" s="25">
        <f t="shared" si="5"/>
        <v>0</v>
      </c>
      <c r="I27" s="30">
        <v>1.7966</v>
      </c>
      <c r="J27" s="41">
        <v>77.501999999999995</v>
      </c>
      <c r="K27" s="41">
        <v>41.11</v>
      </c>
      <c r="L27" s="31">
        <v>-78.972999999999999</v>
      </c>
      <c r="M27" s="27">
        <f t="shared" si="6"/>
        <v>1.7966</v>
      </c>
      <c r="N27" s="25">
        <f t="shared" si="7"/>
        <v>0</v>
      </c>
    </row>
    <row r="28" spans="1:14" x14ac:dyDescent="0.25">
      <c r="A28" s="28"/>
      <c r="B28" s="29">
        <v>-26.149000000000001</v>
      </c>
      <c r="C28" s="32">
        <v>-329.57</v>
      </c>
      <c r="D28" s="32">
        <v>95.840999999999994</v>
      </c>
      <c r="E28" s="32">
        <v>-220.19</v>
      </c>
      <c r="F28" s="28">
        <f>(11-12)/12</f>
        <v>-8.3333333333333329E-2</v>
      </c>
      <c r="G28" s="29">
        <f t="shared" si="4"/>
        <v>1.3151666666666628</v>
      </c>
      <c r="H28" s="28">
        <f t="shared" si="5"/>
        <v>-7.9867499999999989</v>
      </c>
      <c r="I28" s="32">
        <v>-18.748000000000001</v>
      </c>
      <c r="J28" s="32">
        <v>-240.68</v>
      </c>
      <c r="K28" s="32">
        <v>270.58999999999997</v>
      </c>
      <c r="L28" s="33">
        <v>-201.52</v>
      </c>
      <c r="M28" s="29">
        <f t="shared" si="6"/>
        <v>1.3086666666666638</v>
      </c>
      <c r="N28" s="28">
        <f t="shared" si="7"/>
        <v>-22.549166666666665</v>
      </c>
    </row>
    <row r="29" spans="1:14" ht="15.75" thickBot="1" x14ac:dyDescent="0.3">
      <c r="A29" s="34"/>
      <c r="B29" s="35">
        <v>20.027999999999999</v>
      </c>
      <c r="C29" s="36">
        <v>114.79</v>
      </c>
      <c r="D29" s="36">
        <v>114.95</v>
      </c>
      <c r="E29" s="36">
        <v>-227.65</v>
      </c>
      <c r="F29" s="34">
        <f>(10-12)/12</f>
        <v>-0.16666666666666666</v>
      </c>
      <c r="G29" s="35">
        <f t="shared" si="4"/>
        <v>0.89633333333333098</v>
      </c>
      <c r="H29" s="34">
        <f t="shared" si="5"/>
        <v>-19.158333333333331</v>
      </c>
      <c r="I29" s="36">
        <v>58.508000000000003</v>
      </c>
      <c r="J29" s="36">
        <v>345.88</v>
      </c>
      <c r="K29" s="36">
        <v>129.57</v>
      </c>
      <c r="L29" s="37">
        <v>-203.65</v>
      </c>
      <c r="M29" s="29">
        <f t="shared" si="6"/>
        <v>0.8613333333333415</v>
      </c>
      <c r="N29" s="28">
        <f t="shared" si="7"/>
        <v>-21.594999999999999</v>
      </c>
    </row>
    <row r="30" spans="1:14" x14ac:dyDescent="0.25">
      <c r="A30" s="27" t="s">
        <v>22</v>
      </c>
      <c r="B30" s="29">
        <v>2.1844999999999999</v>
      </c>
      <c r="C30" s="42">
        <v>-910.8</v>
      </c>
      <c r="D30" s="42">
        <v>5.7714999999999996</v>
      </c>
      <c r="E30" s="33">
        <v>-193.11</v>
      </c>
      <c r="F30" s="28">
        <v>0</v>
      </c>
      <c r="G30" s="29">
        <f t="shared" si="4"/>
        <v>2.1844999999999999</v>
      </c>
      <c r="H30" s="28">
        <f t="shared" si="5"/>
        <v>0</v>
      </c>
      <c r="I30" s="26">
        <v>2.1497999999999999</v>
      </c>
      <c r="J30" s="40">
        <v>-2579.8000000000002</v>
      </c>
      <c r="K30" s="40">
        <v>-76.227000000000004</v>
      </c>
      <c r="L30" s="26">
        <v>-181.01</v>
      </c>
      <c r="M30" s="27">
        <f t="shared" si="6"/>
        <v>2.1497999999999999</v>
      </c>
      <c r="N30" s="25">
        <f t="shared" si="7"/>
        <v>0</v>
      </c>
    </row>
    <row r="31" spans="1:14" x14ac:dyDescent="0.25">
      <c r="A31" s="29"/>
      <c r="B31" s="29">
        <v>-60.94</v>
      </c>
      <c r="C31" s="32">
        <v>-2354.6</v>
      </c>
      <c r="D31" s="32">
        <v>168.87</v>
      </c>
      <c r="E31" s="33">
        <v>-281.02999999999997</v>
      </c>
      <c r="F31" s="28">
        <f>(21.9-22.5)/22.5</f>
        <v>-2.6666666666666731E-2</v>
      </c>
      <c r="G31" s="29">
        <f t="shared" si="4"/>
        <v>1.8493333333334832</v>
      </c>
      <c r="H31" s="28">
        <f t="shared" si="5"/>
        <v>-4.5032000000000112</v>
      </c>
      <c r="I31" s="26">
        <v>-49.665999999999997</v>
      </c>
      <c r="J31" s="26">
        <v>-1930.1</v>
      </c>
      <c r="K31" s="26">
        <v>183.27</v>
      </c>
      <c r="L31" s="26">
        <v>-258</v>
      </c>
      <c r="M31" s="29">
        <f t="shared" si="6"/>
        <v>1.8033333333334554</v>
      </c>
      <c r="N31" s="28">
        <f t="shared" si="7"/>
        <v>-4.8872000000000124</v>
      </c>
    </row>
    <row r="32" spans="1:14" ht="15.75" thickBot="1" x14ac:dyDescent="0.3">
      <c r="A32" s="29"/>
      <c r="B32" s="29">
        <v>-25.206</v>
      </c>
      <c r="C32" s="32">
        <v>-375.7</v>
      </c>
      <c r="D32" s="32">
        <v>210.12</v>
      </c>
      <c r="E32" s="33">
        <v>-284.70999999999998</v>
      </c>
      <c r="F32" s="28">
        <f>(20.9-22.5)/22.5</f>
        <v>-7.111111111111118E-2</v>
      </c>
      <c r="G32" s="29">
        <f t="shared" si="4"/>
        <v>1.5104444444444702</v>
      </c>
      <c r="H32" s="28">
        <f t="shared" si="5"/>
        <v>-14.941866666666682</v>
      </c>
      <c r="I32" s="26">
        <v>-4.859</v>
      </c>
      <c r="J32" s="26">
        <v>-88.891999999999996</v>
      </c>
      <c r="K32" s="26">
        <v>109.49</v>
      </c>
      <c r="L32" s="26">
        <v>-265.62</v>
      </c>
      <c r="M32" s="29">
        <f t="shared" si="6"/>
        <v>1.4622088888888944</v>
      </c>
      <c r="N32" s="28">
        <f t="shared" si="7"/>
        <v>-7.7859555555555628</v>
      </c>
    </row>
    <row r="33" spans="1:14" x14ac:dyDescent="0.25">
      <c r="A33" s="27" t="s">
        <v>23</v>
      </c>
      <c r="B33" s="27">
        <v>2.3146</v>
      </c>
      <c r="C33" s="41">
        <v>-96.174999999999997</v>
      </c>
      <c r="D33" s="41">
        <v>20.965</v>
      </c>
      <c r="E33" s="31">
        <v>-138.41999999999999</v>
      </c>
      <c r="F33" s="25">
        <v>0</v>
      </c>
      <c r="G33" s="27">
        <f t="shared" si="4"/>
        <v>2.3146</v>
      </c>
      <c r="H33" s="25">
        <f t="shared" si="5"/>
        <v>0</v>
      </c>
      <c r="I33" s="27">
        <v>2.2915999999999999</v>
      </c>
      <c r="J33" s="41">
        <v>811.64</v>
      </c>
      <c r="K33" s="41">
        <v>-36.811</v>
      </c>
      <c r="L33" s="31">
        <v>-132.66999999999999</v>
      </c>
      <c r="M33" s="27">
        <f t="shared" si="6"/>
        <v>2.2915999999999999</v>
      </c>
      <c r="N33" s="25">
        <f t="shared" si="7"/>
        <v>0</v>
      </c>
    </row>
    <row r="34" spans="1:14" x14ac:dyDescent="0.25">
      <c r="A34" s="29"/>
      <c r="B34" s="29">
        <v>41.417000000000002</v>
      </c>
      <c r="C34" s="32">
        <v>829.62</v>
      </c>
      <c r="D34" s="32">
        <v>-220.88</v>
      </c>
      <c r="E34" s="33">
        <v>-294.95</v>
      </c>
      <c r="F34" s="28">
        <f>(26.1-27.4)/27.4</f>
        <v>-4.7445255474452455E-2</v>
      </c>
      <c r="G34" s="29">
        <f t="shared" si="4"/>
        <v>2.0554671532847522</v>
      </c>
      <c r="H34" s="28">
        <f t="shared" si="5"/>
        <v>10.479708029197058</v>
      </c>
      <c r="I34" s="29">
        <v>-124.31</v>
      </c>
      <c r="J34" s="32">
        <v>-2662.7</v>
      </c>
      <c r="K34" s="32">
        <v>907.22</v>
      </c>
      <c r="L34" s="33">
        <v>-226.89</v>
      </c>
      <c r="M34" s="29">
        <f t="shared" si="6"/>
        <v>2.022481751824543</v>
      </c>
      <c r="N34" s="28">
        <f t="shared" si="7"/>
        <v>-43.04328467153276</v>
      </c>
    </row>
    <row r="35" spans="1:14" x14ac:dyDescent="0.25">
      <c r="A35" s="29"/>
      <c r="B35" s="29">
        <v>20.596</v>
      </c>
      <c r="C35" s="32">
        <v>233.15</v>
      </c>
      <c r="D35" s="32">
        <v>187.15</v>
      </c>
      <c r="E35" s="33">
        <v>-294.76</v>
      </c>
      <c r="F35" s="28">
        <f>(25.2-27.4)/27.4</f>
        <v>-8.0291970802919679E-2</v>
      </c>
      <c r="G35" s="29">
        <f t="shared" si="4"/>
        <v>1.8759270072992749</v>
      </c>
      <c r="H35" s="28">
        <f t="shared" si="5"/>
        <v>-15.026642335766418</v>
      </c>
      <c r="I35" s="29">
        <v>35.29</v>
      </c>
      <c r="J35" s="32">
        <v>416.63</v>
      </c>
      <c r="K35" s="32">
        <v>73.953999999999994</v>
      </c>
      <c r="L35" s="33">
        <v>-285.04000000000002</v>
      </c>
      <c r="M35" s="29">
        <f t="shared" si="6"/>
        <v>1.837956204379573</v>
      </c>
      <c r="N35" s="28">
        <f t="shared" si="7"/>
        <v>-5.9379124087591215</v>
      </c>
    </row>
    <row r="36" spans="1:14" ht="15.75" thickBot="1" x14ac:dyDescent="0.3">
      <c r="A36" s="35"/>
      <c r="B36" s="35">
        <v>-63.758000000000003</v>
      </c>
      <c r="C36" s="36">
        <v>-541.62</v>
      </c>
      <c r="D36" s="36">
        <v>273.35000000000002</v>
      </c>
      <c r="E36" s="37">
        <v>-298.25</v>
      </c>
      <c r="F36" s="34">
        <f>(24.1-27.4)/27.4</f>
        <v>-0.12043795620437947</v>
      </c>
      <c r="G36" s="35">
        <f t="shared" si="4"/>
        <v>1.4736058394160025</v>
      </c>
      <c r="H36" s="34">
        <f t="shared" si="5"/>
        <v>-32.92171532846713</v>
      </c>
      <c r="I36" s="35">
        <v>27.135000000000002</v>
      </c>
      <c r="J36" s="36">
        <v>213.49</v>
      </c>
      <c r="K36" s="36">
        <v>147.08000000000001</v>
      </c>
      <c r="L36" s="37">
        <v>-286.63</v>
      </c>
      <c r="M36" s="35">
        <f t="shared" si="6"/>
        <v>1.4227007299270262</v>
      </c>
      <c r="N36" s="34">
        <f t="shared" si="7"/>
        <v>-17.714014598540135</v>
      </c>
    </row>
    <row r="37" spans="1:14" x14ac:dyDescent="0.25">
      <c r="A37" s="25" t="s">
        <v>24</v>
      </c>
      <c r="B37" s="29">
        <v>2.2906</v>
      </c>
      <c r="C37" s="42">
        <v>1009.5</v>
      </c>
      <c r="D37" s="42">
        <v>-36.643999999999998</v>
      </c>
      <c r="E37" s="33">
        <v>-162.54</v>
      </c>
      <c r="F37" s="28">
        <v>0</v>
      </c>
      <c r="G37" s="27">
        <f t="shared" si="4"/>
        <v>2.2906</v>
      </c>
      <c r="H37" s="28">
        <f t="shared" si="5"/>
        <v>0</v>
      </c>
      <c r="I37" s="27">
        <v>2.2618999999999998</v>
      </c>
      <c r="J37" s="41">
        <v>-1335.1</v>
      </c>
      <c r="K37" s="41">
        <v>-5.7336999999999998</v>
      </c>
      <c r="L37" s="31">
        <v>-153.32</v>
      </c>
      <c r="M37" s="29">
        <f t="shared" si="6"/>
        <v>2.2618999999999998</v>
      </c>
      <c r="N37" s="28">
        <f t="shared" si="7"/>
        <v>0</v>
      </c>
    </row>
    <row r="38" spans="1:14" x14ac:dyDescent="0.25">
      <c r="A38" s="28" t="s">
        <v>12</v>
      </c>
      <c r="B38" s="29">
        <v>-19.529</v>
      </c>
      <c r="C38" s="32">
        <v>-235.66</v>
      </c>
      <c r="D38" s="32">
        <v>556.80999999999995</v>
      </c>
      <c r="E38" s="33">
        <v>-290.29000000000002</v>
      </c>
      <c r="F38" s="28">
        <f>(36.2-39.8)/39.8</f>
        <v>-9.0452261306532528E-2</v>
      </c>
      <c r="G38" s="29">
        <f t="shared" si="4"/>
        <v>1.7869798994974566</v>
      </c>
      <c r="H38" s="28">
        <f t="shared" si="5"/>
        <v>-50.364723618090373</v>
      </c>
      <c r="I38" s="29">
        <v>8.4263999999999992</v>
      </c>
      <c r="J38" s="32">
        <v>73.897000000000006</v>
      </c>
      <c r="K38" s="32">
        <v>42.28</v>
      </c>
      <c r="L38" s="33">
        <v>-315.08</v>
      </c>
      <c r="M38" s="29">
        <f t="shared" si="6"/>
        <v>1.7422492462311645</v>
      </c>
      <c r="N38" s="28">
        <f t="shared" si="7"/>
        <v>-3.8243216080401954</v>
      </c>
    </row>
    <row r="39" spans="1:14" x14ac:dyDescent="0.25">
      <c r="A39" s="28"/>
      <c r="B39" s="29">
        <v>32.628</v>
      </c>
      <c r="C39" s="32">
        <v>263.19</v>
      </c>
      <c r="D39" s="32">
        <v>25.510999999999999</v>
      </c>
      <c r="E39" s="33">
        <v>-341.22</v>
      </c>
      <c r="F39" s="28">
        <f>(35.1-39.8)/39.8</f>
        <v>-0.11809045226130643</v>
      </c>
      <c r="G39" s="29">
        <f t="shared" si="4"/>
        <v>1.5477738693467593</v>
      </c>
      <c r="H39" s="28">
        <f t="shared" si="5"/>
        <v>-3.0126055276381885</v>
      </c>
      <c r="I39" s="29">
        <v>80.347999999999999</v>
      </c>
      <c r="J39" s="32">
        <v>667.72</v>
      </c>
      <c r="K39" s="32">
        <v>82.83</v>
      </c>
      <c r="L39" s="33">
        <v>-309.61</v>
      </c>
      <c r="M39" s="29">
        <f t="shared" si="6"/>
        <v>1.4966432160804573</v>
      </c>
      <c r="N39" s="28">
        <f t="shared" si="7"/>
        <v>-9.7814321608040125</v>
      </c>
    </row>
    <row r="40" spans="1:14" ht="15.75" thickBot="1" x14ac:dyDescent="0.3">
      <c r="A40" s="34"/>
      <c r="B40" s="35">
        <v>28.164000000000001</v>
      </c>
      <c r="C40" s="36">
        <v>153.84</v>
      </c>
      <c r="D40" s="36">
        <v>261.05</v>
      </c>
      <c r="E40" s="37">
        <v>-309.38</v>
      </c>
      <c r="F40" s="34">
        <f>(32.8-39.8)/39.8</f>
        <v>-0.17587939698492464</v>
      </c>
      <c r="G40" s="35">
        <f t="shared" si="4"/>
        <v>1.1067135678391935</v>
      </c>
      <c r="H40" s="34">
        <f t="shared" si="5"/>
        <v>-45.913316582914575</v>
      </c>
      <c r="I40" s="35">
        <v>63.173000000000002</v>
      </c>
      <c r="J40" s="36">
        <v>353.29</v>
      </c>
      <c r="K40" s="36">
        <v>130.25</v>
      </c>
      <c r="L40" s="37">
        <v>-298.29000000000002</v>
      </c>
      <c r="M40" s="35">
        <f t="shared" si="6"/>
        <v>1.0365678391959747</v>
      </c>
      <c r="N40" s="34">
        <f t="shared" si="7"/>
        <v>-22.908291457286435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9165-0AC4-4E02-9FE6-56899BB84B47}">
  <dimension ref="A1:N40"/>
  <sheetViews>
    <sheetView zoomScale="55" zoomScaleNormal="55" workbookViewId="0">
      <selection activeCell="K24" sqref="K24"/>
    </sheetView>
  </sheetViews>
  <sheetFormatPr defaultRowHeight="15" x14ac:dyDescent="0.25"/>
  <cols>
    <col min="1" max="1" width="19.7109375" bestFit="1" customWidth="1"/>
    <col min="2" max="2" width="7.140625" customWidth="1"/>
    <col min="6" max="6" width="14.140625" bestFit="1" customWidth="1"/>
    <col min="7" max="7" width="15.42578125" bestFit="1" customWidth="1"/>
    <col min="8" max="8" width="10.42578125" bestFit="1" customWidth="1"/>
    <col min="13" max="13" width="14.85546875" bestFit="1" customWidth="1"/>
    <col min="14" max="14" width="10.42578125" bestFit="1" customWidth="1"/>
  </cols>
  <sheetData>
    <row r="1" spans="1:14" x14ac:dyDescent="0.25">
      <c r="A1" s="1" t="s">
        <v>26</v>
      </c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5.75" thickBot="1" x14ac:dyDescent="0.3">
      <c r="A3" s="2" t="s">
        <v>5</v>
      </c>
      <c r="B3" s="2"/>
      <c r="C3" s="2"/>
      <c r="D3" s="2"/>
      <c r="E3" s="2"/>
      <c r="F3" s="1"/>
      <c r="G3" s="3" t="s">
        <v>17</v>
      </c>
      <c r="H3" s="3"/>
      <c r="I3" s="4" t="s">
        <v>6</v>
      </c>
      <c r="J3" s="4"/>
      <c r="K3" s="4"/>
      <c r="L3" s="4"/>
      <c r="M3" s="1" t="s">
        <v>18</v>
      </c>
      <c r="N3" s="1"/>
    </row>
    <row r="4" spans="1:14" ht="15.75" thickBot="1" x14ac:dyDescent="0.3">
      <c r="A4" s="9" t="s">
        <v>0</v>
      </c>
      <c r="B4" s="9" t="s">
        <v>1</v>
      </c>
      <c r="C4" s="10" t="s">
        <v>2</v>
      </c>
      <c r="D4" s="10" t="s">
        <v>3</v>
      </c>
      <c r="E4" s="11" t="s">
        <v>4</v>
      </c>
      <c r="F4" s="12" t="s">
        <v>15</v>
      </c>
      <c r="G4" s="9" t="s">
        <v>16</v>
      </c>
      <c r="H4" s="12" t="s">
        <v>19</v>
      </c>
      <c r="I4" s="10" t="s">
        <v>1</v>
      </c>
      <c r="J4" s="10" t="s">
        <v>2</v>
      </c>
      <c r="K4" s="10" t="s">
        <v>3</v>
      </c>
      <c r="L4" s="11" t="s">
        <v>4</v>
      </c>
      <c r="M4" s="13" t="s">
        <v>16</v>
      </c>
      <c r="N4" s="12" t="s">
        <v>19</v>
      </c>
    </row>
    <row r="5" spans="1:14" x14ac:dyDescent="0.25">
      <c r="A5" s="12" t="s">
        <v>7</v>
      </c>
      <c r="B5" s="14"/>
      <c r="C5" s="15"/>
      <c r="D5" s="15"/>
      <c r="E5" s="16"/>
      <c r="F5" s="12"/>
      <c r="G5" s="17"/>
      <c r="H5" s="12"/>
      <c r="I5" s="15"/>
      <c r="J5" s="15"/>
      <c r="K5" s="15"/>
      <c r="L5" s="16"/>
      <c r="M5" s="17"/>
      <c r="N5" s="12"/>
    </row>
    <row r="6" spans="1:14" x14ac:dyDescent="0.25">
      <c r="A6" s="18"/>
      <c r="B6" s="14"/>
      <c r="C6" s="15"/>
      <c r="D6" s="15"/>
      <c r="E6" s="16"/>
      <c r="F6" s="18"/>
      <c r="G6" s="14"/>
      <c r="H6" s="18"/>
      <c r="I6" s="15"/>
      <c r="J6" s="15"/>
      <c r="K6" s="15"/>
      <c r="L6" s="16"/>
      <c r="M6" s="14"/>
      <c r="N6" s="18"/>
    </row>
    <row r="7" spans="1:14" x14ac:dyDescent="0.25">
      <c r="A7" s="18"/>
      <c r="B7" s="14"/>
      <c r="C7" s="15"/>
      <c r="D7" s="15"/>
      <c r="E7" s="16"/>
      <c r="F7" s="18"/>
      <c r="G7" s="14"/>
      <c r="H7" s="18"/>
      <c r="I7" s="15"/>
      <c r="J7" s="15"/>
      <c r="K7" s="15"/>
      <c r="L7" s="16"/>
      <c r="M7" s="14"/>
      <c r="N7" s="18"/>
    </row>
    <row r="8" spans="1:14" ht="15.75" thickBot="1" x14ac:dyDescent="0.3">
      <c r="A8" s="19"/>
      <c r="B8" s="20"/>
      <c r="C8" s="21"/>
      <c r="D8" s="21"/>
      <c r="E8" s="22"/>
      <c r="F8" s="19"/>
      <c r="G8" s="20"/>
      <c r="H8" s="19"/>
      <c r="I8" s="21"/>
      <c r="J8" s="21"/>
      <c r="K8" s="21"/>
      <c r="L8" s="22"/>
      <c r="M8" s="20"/>
      <c r="N8" s="18"/>
    </row>
    <row r="9" spans="1:14" x14ac:dyDescent="0.25">
      <c r="A9" s="12" t="s">
        <v>8</v>
      </c>
      <c r="B9" s="17"/>
      <c r="C9" s="23"/>
      <c r="D9" s="23"/>
      <c r="E9" s="24"/>
      <c r="F9" s="12"/>
      <c r="G9" s="17"/>
      <c r="H9" s="12"/>
      <c r="I9" s="23"/>
      <c r="J9" s="23"/>
      <c r="K9" s="23"/>
      <c r="L9" s="24"/>
      <c r="M9" s="17"/>
      <c r="N9" s="12"/>
    </row>
    <row r="10" spans="1:14" x14ac:dyDescent="0.25">
      <c r="A10" s="18"/>
      <c r="B10" s="14"/>
      <c r="C10" s="15"/>
      <c r="D10" s="15"/>
      <c r="E10" s="16"/>
      <c r="F10" s="18"/>
      <c r="G10" s="14"/>
      <c r="H10" s="18"/>
      <c r="I10" s="15"/>
      <c r="J10" s="15"/>
      <c r="K10" s="15"/>
      <c r="L10" s="16"/>
      <c r="M10" s="14"/>
      <c r="N10" s="18"/>
    </row>
    <row r="11" spans="1:14" ht="15.75" thickBot="1" x14ac:dyDescent="0.3">
      <c r="A11" s="19"/>
      <c r="B11" s="20"/>
      <c r="C11" s="21"/>
      <c r="D11" s="21"/>
      <c r="E11" s="22"/>
      <c r="F11" s="18"/>
      <c r="G11" s="20"/>
      <c r="H11" s="19"/>
      <c r="I11" s="21"/>
      <c r="J11" s="21"/>
      <c r="K11" s="21"/>
      <c r="L11" s="22"/>
      <c r="M11" s="14"/>
      <c r="N11" s="18"/>
    </row>
    <row r="12" spans="1:14" x14ac:dyDescent="0.25">
      <c r="A12" s="17" t="s">
        <v>9</v>
      </c>
      <c r="B12" s="17"/>
      <c r="C12" s="23"/>
      <c r="D12" s="23"/>
      <c r="E12" s="24"/>
      <c r="F12" s="12"/>
      <c r="G12" s="17"/>
      <c r="H12" s="18"/>
      <c r="I12" s="23"/>
      <c r="J12" s="23"/>
      <c r="K12" s="23"/>
      <c r="L12" s="24"/>
      <c r="M12" s="17"/>
      <c r="N12" s="12"/>
    </row>
    <row r="13" spans="1:14" x14ac:dyDescent="0.25">
      <c r="A13" s="14"/>
      <c r="B13" s="14"/>
      <c r="C13" s="15"/>
      <c r="D13" s="15"/>
      <c r="E13" s="16"/>
      <c r="F13" s="18"/>
      <c r="G13" s="14"/>
      <c r="H13" s="18"/>
      <c r="I13" s="15"/>
      <c r="J13" s="15"/>
      <c r="K13" s="15"/>
      <c r="L13" s="16"/>
      <c r="M13" s="14"/>
      <c r="N13" s="18"/>
    </row>
    <row r="14" spans="1:14" x14ac:dyDescent="0.25">
      <c r="A14" s="14"/>
      <c r="B14" s="14"/>
      <c r="C14" s="15"/>
      <c r="D14" s="15"/>
      <c r="E14" s="16"/>
      <c r="F14" s="18"/>
      <c r="G14" s="14"/>
      <c r="H14" s="18"/>
      <c r="I14" s="15"/>
      <c r="J14" s="15"/>
      <c r="K14" s="15"/>
      <c r="L14" s="16"/>
      <c r="M14" s="14"/>
      <c r="N14" s="18"/>
    </row>
    <row r="15" spans="1:14" ht="15.75" thickBot="1" x14ac:dyDescent="0.3">
      <c r="A15" s="20"/>
      <c r="B15" s="20"/>
      <c r="C15" s="21"/>
      <c r="D15" s="21"/>
      <c r="E15" s="22"/>
      <c r="F15" s="19"/>
      <c r="G15" s="20"/>
      <c r="H15" s="18"/>
      <c r="I15" s="21"/>
      <c r="J15" s="21"/>
      <c r="K15" s="21"/>
      <c r="L15" s="22"/>
      <c r="M15" s="20"/>
      <c r="N15" s="19"/>
    </row>
    <row r="16" spans="1:14" x14ac:dyDescent="0.25">
      <c r="A16" s="17" t="s">
        <v>10</v>
      </c>
      <c r="B16" s="17"/>
      <c r="C16" s="23"/>
      <c r="D16" s="23"/>
      <c r="E16" s="24"/>
      <c r="F16" s="18"/>
      <c r="G16" s="17"/>
      <c r="H16" s="12"/>
      <c r="I16" s="23"/>
      <c r="J16" s="23"/>
      <c r="K16" s="23"/>
      <c r="L16" s="24"/>
      <c r="M16" s="14"/>
      <c r="N16" s="18"/>
    </row>
    <row r="17" spans="1:14" x14ac:dyDescent="0.25">
      <c r="A17" s="14"/>
      <c r="B17" s="14"/>
      <c r="C17" s="15"/>
      <c r="D17" s="15"/>
      <c r="E17" s="16"/>
      <c r="F17" s="18"/>
      <c r="G17" s="14"/>
      <c r="H17" s="18"/>
      <c r="I17" s="15"/>
      <c r="J17" s="15"/>
      <c r="K17" s="15"/>
      <c r="L17" s="16"/>
      <c r="M17" s="14"/>
      <c r="N17" s="18"/>
    </row>
    <row r="18" spans="1:14" x14ac:dyDescent="0.25">
      <c r="A18" s="14"/>
      <c r="B18" s="14"/>
      <c r="C18" s="15"/>
      <c r="D18" s="15"/>
      <c r="E18" s="16"/>
      <c r="F18" s="18"/>
      <c r="G18" s="14"/>
      <c r="H18" s="18"/>
      <c r="I18" s="15"/>
      <c r="J18" s="15"/>
      <c r="K18" s="15"/>
      <c r="L18" s="16"/>
      <c r="M18" s="14"/>
      <c r="N18" s="18"/>
    </row>
    <row r="19" spans="1:14" ht="15.75" thickBot="1" x14ac:dyDescent="0.3">
      <c r="A19" s="20"/>
      <c r="B19" s="20"/>
      <c r="C19" s="21"/>
      <c r="D19" s="21"/>
      <c r="E19" s="22"/>
      <c r="F19" s="19"/>
      <c r="G19" s="20"/>
      <c r="H19" s="19"/>
      <c r="I19" s="21"/>
      <c r="J19" s="21"/>
      <c r="K19" s="21"/>
      <c r="L19" s="22"/>
      <c r="M19" s="20"/>
      <c r="N19" s="19"/>
    </row>
    <row r="20" spans="1:14" x14ac:dyDescent="0.25">
      <c r="A20" s="12" t="s">
        <v>11</v>
      </c>
      <c r="B20" s="17"/>
      <c r="C20" s="23"/>
      <c r="D20" s="23"/>
      <c r="E20" s="24"/>
      <c r="F20" s="18"/>
      <c r="G20" s="17"/>
      <c r="H20" s="18"/>
      <c r="I20" s="23"/>
      <c r="J20" s="23"/>
      <c r="K20" s="23"/>
      <c r="L20" s="24"/>
      <c r="M20" s="14"/>
      <c r="N20" s="18"/>
    </row>
    <row r="21" spans="1:14" x14ac:dyDescent="0.25">
      <c r="A21" s="18" t="s">
        <v>12</v>
      </c>
      <c r="B21" s="14"/>
      <c r="C21" s="15"/>
      <c r="D21" s="15"/>
      <c r="E21" s="16"/>
      <c r="F21" s="18"/>
      <c r="G21" s="14"/>
      <c r="H21" s="18"/>
      <c r="I21" s="15"/>
      <c r="J21" s="15"/>
      <c r="K21" s="15"/>
      <c r="L21" s="16"/>
      <c r="M21" s="14"/>
      <c r="N21" s="18"/>
    </row>
    <row r="22" spans="1:14" x14ac:dyDescent="0.25">
      <c r="A22" s="18"/>
      <c r="B22" s="14"/>
      <c r="C22" s="15"/>
      <c r="D22" s="15"/>
      <c r="E22" s="16"/>
      <c r="F22" s="18"/>
      <c r="G22" s="14"/>
      <c r="H22" s="18"/>
      <c r="I22" s="15"/>
      <c r="J22" s="15"/>
      <c r="K22" s="15"/>
      <c r="L22" s="16"/>
      <c r="M22" s="14"/>
      <c r="N22" s="18"/>
    </row>
    <row r="23" spans="1:14" ht="15.75" thickBot="1" x14ac:dyDescent="0.3">
      <c r="A23" s="19"/>
      <c r="B23" s="20"/>
      <c r="C23" s="21"/>
      <c r="D23" s="21"/>
      <c r="E23" s="22"/>
      <c r="F23" s="19"/>
      <c r="G23" s="20"/>
      <c r="H23" s="19"/>
      <c r="I23" s="21"/>
      <c r="J23" s="21"/>
      <c r="K23" s="21"/>
      <c r="L23" s="22"/>
      <c r="M23" s="20"/>
      <c r="N23" s="19"/>
    </row>
    <row r="24" spans="1:14" x14ac:dyDescent="0.25">
      <c r="A24" s="25" t="s">
        <v>20</v>
      </c>
      <c r="B24" s="26"/>
      <c r="C24" s="26"/>
      <c r="D24" s="26"/>
      <c r="E24" s="26"/>
      <c r="F24" s="25"/>
      <c r="G24" s="27"/>
      <c r="H24" s="25"/>
      <c r="I24" s="26"/>
      <c r="J24" s="26"/>
      <c r="K24" s="26"/>
      <c r="L24" s="26"/>
      <c r="M24" s="27"/>
      <c r="N24" s="25"/>
    </row>
    <row r="25" spans="1:14" x14ac:dyDescent="0.25">
      <c r="A25" s="28"/>
      <c r="B25" s="26"/>
      <c r="C25" s="26"/>
      <c r="D25" s="26"/>
      <c r="E25" s="26"/>
      <c r="F25" s="28"/>
      <c r="G25" s="29"/>
      <c r="H25" s="28"/>
      <c r="I25" s="26"/>
      <c r="J25" s="26"/>
      <c r="K25" s="26"/>
      <c r="L25" s="26"/>
      <c r="M25" s="29"/>
      <c r="N25" s="28"/>
    </row>
    <row r="26" spans="1:14" ht="15.75" thickBot="1" x14ac:dyDescent="0.3">
      <c r="A26" s="28"/>
      <c r="B26" s="26"/>
      <c r="C26" s="26"/>
      <c r="D26" s="26"/>
      <c r="E26" s="26"/>
      <c r="F26" s="28"/>
      <c r="G26" s="29"/>
      <c r="H26" s="28"/>
      <c r="I26" s="26"/>
      <c r="J26" s="26"/>
      <c r="K26" s="26"/>
      <c r="L26" s="26"/>
      <c r="M26" s="29"/>
      <c r="N26" s="28"/>
    </row>
    <row r="27" spans="1:14" x14ac:dyDescent="0.25">
      <c r="A27" s="25" t="s">
        <v>21</v>
      </c>
      <c r="B27" s="27"/>
      <c r="C27" s="30"/>
      <c r="D27" s="30"/>
      <c r="E27" s="30"/>
      <c r="F27" s="25"/>
      <c r="G27" s="27"/>
      <c r="H27" s="25"/>
      <c r="I27" s="30"/>
      <c r="J27" s="30"/>
      <c r="K27" s="30"/>
      <c r="L27" s="31"/>
      <c r="M27" s="27"/>
      <c r="N27" s="25"/>
    </row>
    <row r="28" spans="1:14" x14ac:dyDescent="0.25">
      <c r="A28" s="28"/>
      <c r="B28" s="29"/>
      <c r="C28" s="32"/>
      <c r="D28" s="32"/>
      <c r="E28" s="32"/>
      <c r="F28" s="28"/>
      <c r="G28" s="29"/>
      <c r="H28" s="28"/>
      <c r="I28" s="32"/>
      <c r="J28" s="32"/>
      <c r="K28" s="32"/>
      <c r="L28" s="33"/>
      <c r="M28" s="29"/>
      <c r="N28" s="28"/>
    </row>
    <row r="29" spans="1:14" ht="15.75" thickBot="1" x14ac:dyDescent="0.3">
      <c r="A29" s="34"/>
      <c r="B29" s="35"/>
      <c r="C29" s="36"/>
      <c r="D29" s="36"/>
      <c r="E29" s="36"/>
      <c r="F29" s="34"/>
      <c r="G29" s="35"/>
      <c r="H29" s="34"/>
      <c r="I29" s="36"/>
      <c r="J29" s="36"/>
      <c r="K29" s="36"/>
      <c r="L29" s="37"/>
      <c r="M29" s="29"/>
      <c r="N29" s="28"/>
    </row>
    <row r="30" spans="1:14" x14ac:dyDescent="0.25">
      <c r="A30" s="27" t="s">
        <v>22</v>
      </c>
      <c r="B30" s="29"/>
      <c r="C30" s="32"/>
      <c r="D30" s="32"/>
      <c r="E30" s="33"/>
      <c r="F30" s="28"/>
      <c r="G30" s="29"/>
      <c r="H30" s="28"/>
      <c r="I30" s="26"/>
      <c r="J30" s="26"/>
      <c r="K30" s="26"/>
      <c r="L30" s="26"/>
      <c r="M30" s="27"/>
      <c r="N30" s="25"/>
    </row>
    <row r="31" spans="1:14" x14ac:dyDescent="0.25">
      <c r="A31" s="29"/>
      <c r="B31" s="29"/>
      <c r="C31" s="32"/>
      <c r="D31" s="32"/>
      <c r="E31" s="33"/>
      <c r="F31" s="28"/>
      <c r="G31" s="29"/>
      <c r="H31" s="28"/>
      <c r="I31" s="26"/>
      <c r="J31" s="26"/>
      <c r="K31" s="26"/>
      <c r="L31" s="26"/>
      <c r="M31" s="29"/>
      <c r="N31" s="28"/>
    </row>
    <row r="32" spans="1:14" ht="15.75" thickBot="1" x14ac:dyDescent="0.3">
      <c r="A32" s="29"/>
      <c r="B32" s="29"/>
      <c r="C32" s="32"/>
      <c r="D32" s="32"/>
      <c r="E32" s="33"/>
      <c r="F32" s="28"/>
      <c r="G32" s="29"/>
      <c r="H32" s="28"/>
      <c r="I32" s="26"/>
      <c r="J32" s="26"/>
      <c r="K32" s="26"/>
      <c r="L32" s="26"/>
      <c r="M32" s="29"/>
      <c r="N32" s="28"/>
    </row>
    <row r="33" spans="1:14" x14ac:dyDescent="0.25">
      <c r="A33" s="27" t="s">
        <v>23</v>
      </c>
      <c r="B33" s="27"/>
      <c r="C33" s="30"/>
      <c r="D33" s="30"/>
      <c r="E33" s="31"/>
      <c r="F33" s="25"/>
      <c r="G33" s="27"/>
      <c r="H33" s="25"/>
      <c r="I33" s="27"/>
      <c r="J33" s="30"/>
      <c r="K33" s="30"/>
      <c r="L33" s="31"/>
      <c r="M33" s="27"/>
      <c r="N33" s="25"/>
    </row>
    <row r="34" spans="1:14" x14ac:dyDescent="0.25">
      <c r="A34" s="29"/>
      <c r="B34" s="29"/>
      <c r="C34" s="32"/>
      <c r="D34" s="32"/>
      <c r="E34" s="33"/>
      <c r="F34" s="28"/>
      <c r="G34" s="29"/>
      <c r="H34" s="28"/>
      <c r="I34" s="29"/>
      <c r="J34" s="32"/>
      <c r="K34" s="32"/>
      <c r="L34" s="33"/>
      <c r="M34" s="29"/>
      <c r="N34" s="28"/>
    </row>
    <row r="35" spans="1:14" x14ac:dyDescent="0.25">
      <c r="A35" s="29"/>
      <c r="B35" s="29"/>
      <c r="C35" s="32"/>
      <c r="D35" s="32"/>
      <c r="E35" s="33"/>
      <c r="F35" s="28"/>
      <c r="G35" s="29"/>
      <c r="H35" s="28"/>
      <c r="I35" s="29"/>
      <c r="J35" s="32"/>
      <c r="K35" s="32"/>
      <c r="L35" s="33"/>
      <c r="M35" s="29"/>
      <c r="N35" s="28"/>
    </row>
    <row r="36" spans="1:14" ht="15.75" thickBot="1" x14ac:dyDescent="0.3">
      <c r="A36" s="35"/>
      <c r="B36" s="35"/>
      <c r="C36" s="36"/>
      <c r="D36" s="36"/>
      <c r="E36" s="37"/>
      <c r="F36" s="34"/>
      <c r="G36" s="35"/>
      <c r="H36" s="34"/>
      <c r="I36" s="35"/>
      <c r="J36" s="36"/>
      <c r="K36" s="36"/>
      <c r="L36" s="37"/>
      <c r="M36" s="35"/>
      <c r="N36" s="34"/>
    </row>
    <row r="37" spans="1:14" x14ac:dyDescent="0.25">
      <c r="A37" s="25" t="s">
        <v>24</v>
      </c>
      <c r="B37" s="29"/>
      <c r="C37" s="32"/>
      <c r="D37" s="32"/>
      <c r="E37" s="33"/>
      <c r="F37" s="28"/>
      <c r="G37" s="27"/>
      <c r="H37" s="28"/>
      <c r="I37" s="27"/>
      <c r="J37" s="30"/>
      <c r="K37" s="30"/>
      <c r="L37" s="31"/>
      <c r="M37" s="29"/>
      <c r="N37" s="28"/>
    </row>
    <row r="38" spans="1:14" x14ac:dyDescent="0.25">
      <c r="A38" s="28" t="s">
        <v>12</v>
      </c>
      <c r="B38" s="29"/>
      <c r="C38" s="32"/>
      <c r="D38" s="32"/>
      <c r="E38" s="33"/>
      <c r="F38" s="28"/>
      <c r="G38" s="29"/>
      <c r="H38" s="28"/>
      <c r="I38" s="29"/>
      <c r="J38" s="32"/>
      <c r="K38" s="32"/>
      <c r="L38" s="33"/>
      <c r="M38" s="29"/>
      <c r="N38" s="28"/>
    </row>
    <row r="39" spans="1:14" x14ac:dyDescent="0.25">
      <c r="A39" s="28"/>
      <c r="B39" s="29"/>
      <c r="C39" s="32"/>
      <c r="D39" s="32"/>
      <c r="E39" s="33"/>
      <c r="F39" s="28"/>
      <c r="G39" s="29"/>
      <c r="H39" s="28"/>
      <c r="I39" s="29"/>
      <c r="J39" s="32"/>
      <c r="K39" s="32"/>
      <c r="L39" s="33"/>
      <c r="M39" s="29"/>
      <c r="N39" s="28"/>
    </row>
    <row r="40" spans="1:14" ht="15.75" thickBot="1" x14ac:dyDescent="0.3">
      <c r="A40" s="34"/>
      <c r="B40" s="35"/>
      <c r="C40" s="36"/>
      <c r="D40" s="36"/>
      <c r="E40" s="37"/>
      <c r="F40" s="34"/>
      <c r="G40" s="35"/>
      <c r="H40" s="34"/>
      <c r="I40" s="35"/>
      <c r="J40" s="36"/>
      <c r="K40" s="36"/>
      <c r="L40" s="37"/>
      <c r="M40" s="35"/>
      <c r="N4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Model1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2022-08-08T23:18:08Z</dcterms:created>
  <dcterms:modified xsi:type="dcterms:W3CDTF">2022-08-16T23:50:07Z</dcterms:modified>
</cp:coreProperties>
</file>