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tel\Documents\GitHub\Muscle_Sensory\DataCollection\AllData_raw_csv\"/>
    </mc:Choice>
  </mc:AlternateContent>
  <xr:revisionPtr revIDLastSave="0" documentId="13_ncr:1_{B84490A5-1F0D-4A70-939E-062B52C9AAB6}" xr6:coauthVersionLast="47" xr6:coauthVersionMax="47" xr10:uidLastSave="{00000000-0000-0000-0000-000000000000}"/>
  <bookViews>
    <workbookView xWindow="-25680" yWindow="3120" windowWidth="21600" windowHeight="11385" xr2:uid="{77D8A100-45DA-4248-AA11-EEE2BEBFD1BC}"/>
  </bookViews>
  <sheets>
    <sheet name="Test10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7" i="1" l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5" i="1"/>
  <c r="G6" i="1"/>
  <c r="G7" i="1"/>
  <c r="G8" i="1"/>
  <c r="G9" i="1"/>
  <c r="G10" i="1"/>
  <c r="G11" i="1"/>
  <c r="G12" i="1"/>
  <c r="G13" i="1"/>
  <c r="G14" i="1"/>
  <c r="G15" i="1"/>
  <c r="G16" i="1"/>
  <c r="G18" i="1"/>
  <c r="G19" i="1"/>
  <c r="G20" i="1"/>
  <c r="G21" i="1"/>
  <c r="G22" i="1"/>
  <c r="G23" i="1"/>
  <c r="G5" i="1"/>
  <c r="F23" i="1"/>
  <c r="F22" i="1"/>
  <c r="F21" i="1"/>
  <c r="F20" i="1"/>
  <c r="F19" i="1"/>
  <c r="F18" i="1"/>
  <c r="F17" i="1"/>
  <c r="F16" i="1"/>
  <c r="F15" i="1"/>
  <c r="F13" i="1"/>
  <c r="F14" i="1"/>
  <c r="F12" i="1"/>
  <c r="F11" i="1"/>
  <c r="F10" i="1"/>
  <c r="F7" i="1"/>
  <c r="F8" i="1"/>
  <c r="F6" i="1"/>
</calcChain>
</file>

<file path=xl/sharedStrings.xml><?xml version="1.0" encoding="utf-8"?>
<sst xmlns="http://schemas.openxmlformats.org/spreadsheetml/2006/main" count="28" uniqueCount="22">
  <si>
    <t>Data</t>
  </si>
  <si>
    <t>a0</t>
  </si>
  <si>
    <t>a1</t>
  </si>
  <si>
    <t>a2</t>
  </si>
  <si>
    <t>a3</t>
  </si>
  <si>
    <t>Pressurizing (inflate)</t>
  </si>
  <si>
    <t>Depressurizing (deflate)</t>
  </si>
  <si>
    <t>10mm13cm</t>
  </si>
  <si>
    <t>10mm23cm</t>
  </si>
  <si>
    <t>10mm27cm</t>
  </si>
  <si>
    <t>10mm29cm</t>
  </si>
  <si>
    <t>10mm30cm</t>
  </si>
  <si>
    <t>(Test10)</t>
  </si>
  <si>
    <t xml:space="preserve">Model </t>
  </si>
  <si>
    <t>(a0 + a1(li-lo/lo)Force + a2(li-lo)/lo + a3</t>
  </si>
  <si>
    <t>strain (li-lo)/lo</t>
  </si>
  <si>
    <t>(a0 +a1(strain))</t>
  </si>
  <si>
    <t>Slope (gradient)</t>
  </si>
  <si>
    <t>slope(gradient)</t>
  </si>
  <si>
    <t>Comments:</t>
  </si>
  <si>
    <t>Deflating has lower gradient</t>
  </si>
  <si>
    <t>(a2*strain)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</si>
</sst>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8" xfId="0" applyBorder="1" applyAlignment="1"/>
    <xf numFmtId="0" fontId="0" fillId="2" borderId="2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Slope</a:t>
            </a:r>
            <a:r>
              <a:rPr lang="en-US" baseline="0"/>
              <a:t> vs Strain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13cm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Test10!$F$5:$F$8</c:f>
              <c:numCache>
                <c:formatCode>General</c:formatCode>
                <c:ptCount val="4"/>
                <c:pt idx="0">
                  <c:v>0</c:v>
                </c:pt>
                <c:pt idx="1">
                  <c:v>-3.3333333333333361E-2</c:v>
                </c:pt>
                <c:pt idx="2">
                  <c:v>-6.6666666666666721E-2</c:v>
                </c:pt>
                <c:pt idx="3">
                  <c:v>-9.9999999999999936E-2</c:v>
                </c:pt>
              </c:numCache>
            </c:numRef>
          </c:xVal>
          <c:yVal>
            <c:numRef>
              <c:f>Test10!$G$5:$G$8</c:f>
              <c:numCache>
                <c:formatCode>General</c:formatCode>
                <c:ptCount val="4"/>
                <c:pt idx="0">
                  <c:v>0.64120999999999995</c:v>
                </c:pt>
                <c:pt idx="1">
                  <c:v>0.64433333333334986</c:v>
                </c:pt>
                <c:pt idx="2">
                  <c:v>0.58833333333334537</c:v>
                </c:pt>
                <c:pt idx="3">
                  <c:v>0.53599999999999248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492-47C7-840D-9DD7E75A13FF}"/>
            </c:ext>
          </c:extLst>
        </c:ser>
        <c:ser>
          <c:idx val="1"/>
          <c:order val="1"/>
          <c:tx>
            <c:v>23cm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Test10!$F$9:$F$11</c:f>
              <c:numCache>
                <c:formatCode>General</c:formatCode>
                <c:ptCount val="3"/>
                <c:pt idx="0">
                  <c:v>0</c:v>
                </c:pt>
                <c:pt idx="1">
                  <c:v>-6.8181818181818177E-2</c:v>
                </c:pt>
                <c:pt idx="2">
                  <c:v>-0.14090909090909098</c:v>
                </c:pt>
              </c:numCache>
            </c:numRef>
          </c:xVal>
          <c:yVal>
            <c:numRef>
              <c:f>Test10!$G$9:$G$11</c:f>
              <c:numCache>
                <c:formatCode>General</c:formatCode>
                <c:ptCount val="3"/>
                <c:pt idx="0">
                  <c:v>0.69864000000000004</c:v>
                </c:pt>
                <c:pt idx="1">
                  <c:v>0.67695454545454581</c:v>
                </c:pt>
                <c:pt idx="2">
                  <c:v>0.59399999999997988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492-47C7-840D-9DD7E75A13FF}"/>
            </c:ext>
          </c:extLst>
        </c:ser>
        <c:ser>
          <c:idx val="2"/>
          <c:order val="2"/>
          <c:tx>
            <c:v>27cm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Test10!$F$12:$F$15</c:f>
              <c:numCache>
                <c:formatCode>General</c:formatCode>
                <c:ptCount val="4"/>
                <c:pt idx="0">
                  <c:v>0</c:v>
                </c:pt>
                <c:pt idx="1">
                  <c:v>-2.7237354085603085E-2</c:v>
                </c:pt>
                <c:pt idx="2">
                  <c:v>-5.8365758754863814E-2</c:v>
                </c:pt>
                <c:pt idx="3">
                  <c:v>-0.12062256809338513</c:v>
                </c:pt>
              </c:numCache>
            </c:numRef>
          </c:xVal>
          <c:yVal>
            <c:numRef>
              <c:f>Test10!$G$12:$G$15</c:f>
              <c:numCache>
                <c:formatCode>General</c:formatCode>
                <c:ptCount val="4"/>
                <c:pt idx="0">
                  <c:v>0.68927000000000005</c:v>
                </c:pt>
                <c:pt idx="1">
                  <c:v>0.72813618677045255</c:v>
                </c:pt>
                <c:pt idx="2">
                  <c:v>0.68845525291827414</c:v>
                </c:pt>
                <c:pt idx="3">
                  <c:v>0.57850583657594257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492-47C7-840D-9DD7E75A13FF}"/>
            </c:ext>
          </c:extLst>
        </c:ser>
        <c:ser>
          <c:idx val="3"/>
          <c:order val="3"/>
          <c:tx>
            <c:v>29cm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Test10!$F$16:$F$19</c:f>
              <c:numCache>
                <c:formatCode>General</c:formatCode>
                <c:ptCount val="4"/>
                <c:pt idx="0">
                  <c:v>0</c:v>
                </c:pt>
                <c:pt idx="1">
                  <c:v>-6.0498220640569492E-2</c:v>
                </c:pt>
                <c:pt idx="2">
                  <c:v>-9.964412811387903E-2</c:v>
                </c:pt>
                <c:pt idx="3">
                  <c:v>-0.14590747330960857</c:v>
                </c:pt>
              </c:numCache>
            </c:numRef>
          </c:xVal>
          <c:yVal>
            <c:numRef>
              <c:f>Test10!$G$16:$G$19</c:f>
              <c:numCache>
                <c:formatCode>General</c:formatCode>
                <c:ptCount val="4"/>
                <c:pt idx="0">
                  <c:v>0.70982999999999996</c:v>
                </c:pt>
                <c:pt idx="1">
                  <c:v>0.72292170818518287</c:v>
                </c:pt>
                <c:pt idx="2">
                  <c:v>0.62056939501775332</c:v>
                </c:pt>
                <c:pt idx="3">
                  <c:v>0.57621708185052967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0492-47C7-840D-9DD7E75A13FF}"/>
            </c:ext>
          </c:extLst>
        </c:ser>
        <c:ser>
          <c:idx val="4"/>
          <c:order val="4"/>
          <c:tx>
            <c:v>30cm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Test10!$F$20:$F$23</c:f>
              <c:numCache>
                <c:formatCode>General</c:formatCode>
                <c:ptCount val="4"/>
                <c:pt idx="0">
                  <c:v>0</c:v>
                </c:pt>
                <c:pt idx="1">
                  <c:v>-4.2704626334519671E-2</c:v>
                </c:pt>
                <c:pt idx="2">
                  <c:v>-7.8291814946619312E-2</c:v>
                </c:pt>
                <c:pt idx="3">
                  <c:v>-0.11743772241992885</c:v>
                </c:pt>
              </c:numCache>
            </c:numRef>
          </c:xVal>
          <c:yVal>
            <c:numRef>
              <c:f>Test10!$G$20:$G$23</c:f>
              <c:numCache>
                <c:formatCode>General</c:formatCode>
                <c:ptCount val="4"/>
                <c:pt idx="0">
                  <c:v>0.71596000000000004</c:v>
                </c:pt>
                <c:pt idx="1">
                  <c:v>0.74334519572900604</c:v>
                </c:pt>
                <c:pt idx="2">
                  <c:v>0.68138790035558827</c:v>
                </c:pt>
                <c:pt idx="3">
                  <c:v>0.61311743772240845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0492-47C7-840D-9DD7E75A13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101016"/>
        <c:axId val="515101344"/>
      </c:scatterChart>
      <c:valAx>
        <c:axId val="515101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101344"/>
        <c:crosses val="autoZero"/>
        <c:crossBetween val="midCat"/>
      </c:valAx>
      <c:valAx>
        <c:axId val="51510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101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677956</xdr:colOff>
      <xdr:row>27</xdr:row>
      <xdr:rowOff>11205</xdr:rowOff>
    </xdr:from>
    <xdr:to>
      <xdr:col>7</xdr:col>
      <xdr:colOff>683559</xdr:colOff>
      <xdr:row>44</xdr:row>
      <xdr:rowOff>145674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F432A1-86B3-CCB9-C414-DEB8FEE1D2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F6281-533D-4517-84CE-3CB45F536282}">
  <dimension ref="A1:N27"/>
  <sheetViews>
    <sheetView tabSelected="1" zoomScale="85" zoomScaleNormal="85" workbookViewId="0">
      <selection activeCell="H25" sqref="H25"/>
    </sheetView>
  </sheetViews>
  <sheetFormatPr defaultRowHeight="15" x14ac:dyDescent="0.25"/>
  <cols>
    <col min="1" max="1" width="19.7109375" style="1" bestFit="1" customWidth="1"/>
    <col min="2" max="2" width="14.85546875" style="1" customWidth="1"/>
    <col min="3" max="3" width="9.140625" style="1"/>
    <col min="4" max="4" width="14.140625" style="1" customWidth="1"/>
    <col min="5" max="5" width="9.140625" style="1"/>
    <col min="6" max="6" width="14.140625" style="1" bestFit="1" customWidth="1"/>
    <col min="7" max="7" width="15.42578125" style="1" bestFit="1" customWidth="1"/>
    <col min="8" max="8" width="10.42578125" style="1" bestFit="1" customWidth="1"/>
    <col min="9" max="12" width="9.140625" style="1"/>
    <col min="13" max="13" width="14.85546875" style="1" bestFit="1" customWidth="1"/>
    <col min="14" max="14" width="10.42578125" style="1" bestFit="1" customWidth="1"/>
    <col min="15" max="15" width="8.140625" style="1" customWidth="1"/>
    <col min="16" max="16384" width="9.140625" style="1"/>
  </cols>
  <sheetData>
    <row r="1" spans="1:14" x14ac:dyDescent="0.25">
      <c r="A1" s="1" t="s">
        <v>13</v>
      </c>
      <c r="B1" s="29" t="s">
        <v>14</v>
      </c>
      <c r="C1" s="29"/>
      <c r="D1" s="29"/>
    </row>
    <row r="3" spans="1:14" ht="15.75" thickBot="1" x14ac:dyDescent="0.3">
      <c r="A3" s="2" t="s">
        <v>5</v>
      </c>
      <c r="B3" s="2"/>
      <c r="C3" s="2"/>
      <c r="D3" s="2"/>
      <c r="E3" s="2"/>
      <c r="G3" s="3" t="s">
        <v>17</v>
      </c>
      <c r="H3" s="3"/>
      <c r="I3" s="24" t="s">
        <v>6</v>
      </c>
      <c r="J3" s="24"/>
      <c r="K3" s="24"/>
      <c r="L3" s="24"/>
      <c r="M3" s="1" t="s">
        <v>18</v>
      </c>
    </row>
    <row r="4" spans="1:14" ht="15.75" thickBot="1" x14ac:dyDescent="0.3">
      <c r="A4" s="4" t="s">
        <v>0</v>
      </c>
      <c r="B4" s="4" t="s">
        <v>1</v>
      </c>
      <c r="C4" s="5" t="s">
        <v>2</v>
      </c>
      <c r="D4" s="5" t="s">
        <v>3</v>
      </c>
      <c r="E4" s="6" t="s">
        <v>4</v>
      </c>
      <c r="F4" s="7" t="s">
        <v>15</v>
      </c>
      <c r="G4" s="28" t="s">
        <v>16</v>
      </c>
      <c r="H4" s="8" t="s">
        <v>21</v>
      </c>
      <c r="I4" s="5" t="s">
        <v>1</v>
      </c>
      <c r="J4" s="5" t="s">
        <v>2</v>
      </c>
      <c r="K4" s="5" t="s">
        <v>3</v>
      </c>
      <c r="L4" s="6" t="s">
        <v>4</v>
      </c>
      <c r="M4" s="19" t="s">
        <v>16</v>
      </c>
      <c r="N4" s="20" t="s">
        <v>21</v>
      </c>
    </row>
    <row r="5" spans="1:14" x14ac:dyDescent="0.25">
      <c r="A5" s="8" t="s">
        <v>7</v>
      </c>
      <c r="B5" s="9">
        <v>0.64120999999999995</v>
      </c>
      <c r="C5" s="3">
        <v>548.01</v>
      </c>
      <c r="D5" s="3">
        <v>20.664000000000001</v>
      </c>
      <c r="E5" s="10">
        <v>-59.043999999999997</v>
      </c>
      <c r="F5" s="7">
        <v>0</v>
      </c>
      <c r="G5" s="25">
        <f>(B5+(C5*F5))</f>
        <v>0.64120999999999995</v>
      </c>
      <c r="H5" s="20">
        <f>D5*F5</f>
        <v>0</v>
      </c>
      <c r="I5" s="3">
        <v>0.61463999999999996</v>
      </c>
      <c r="J5" s="3">
        <v>-1837.9</v>
      </c>
      <c r="K5" s="3">
        <v>-55.512999999999998</v>
      </c>
      <c r="L5" s="10">
        <v>-52.014000000000003</v>
      </c>
      <c r="M5" s="25">
        <f>(I5+J5*F5)</f>
        <v>0.61463999999999996</v>
      </c>
      <c r="N5" s="20">
        <f>K5*F5</f>
        <v>0</v>
      </c>
    </row>
    <row r="6" spans="1:14" x14ac:dyDescent="0.25">
      <c r="A6" s="11"/>
      <c r="B6" s="9">
        <v>-22.774000000000001</v>
      </c>
      <c r="C6" s="3">
        <v>-702.55</v>
      </c>
      <c r="D6" s="3">
        <v>10.75</v>
      </c>
      <c r="E6" s="10">
        <v>-130.37</v>
      </c>
      <c r="F6" s="11">
        <f>(11.6-12)/12</f>
        <v>-3.3333333333333361E-2</v>
      </c>
      <c r="G6" s="26">
        <f t="shared" ref="G6:G23" si="0">(B6+(C6*F6))</f>
        <v>0.64433333333334986</v>
      </c>
      <c r="H6" s="21">
        <f t="shared" ref="H6:H23" si="1">D6*F6</f>
        <v>-0.35833333333333361</v>
      </c>
      <c r="I6" s="3">
        <v>-1.7336</v>
      </c>
      <c r="J6" s="3">
        <v>-69.917000000000002</v>
      </c>
      <c r="K6" s="3">
        <v>8.2085000000000008</v>
      </c>
      <c r="L6" s="10">
        <v>-105.97</v>
      </c>
      <c r="M6" s="26">
        <f t="shared" ref="M6:M23" si="2">(I6+J6*F6)</f>
        <v>0.59696666666666864</v>
      </c>
      <c r="N6" s="21">
        <f t="shared" ref="N6:N23" si="3">K6*F6</f>
        <v>-0.2736166666666669</v>
      </c>
    </row>
    <row r="7" spans="1:14" x14ac:dyDescent="0.25">
      <c r="A7" s="11"/>
      <c r="B7" s="9">
        <v>-15.079000000000001</v>
      </c>
      <c r="C7" s="3">
        <v>-235.01</v>
      </c>
      <c r="D7" s="3">
        <v>-12.202999999999999</v>
      </c>
      <c r="E7" s="10">
        <v>-195.61</v>
      </c>
      <c r="F7" s="11">
        <f>(11.2-12)/12</f>
        <v>-6.6666666666666721E-2</v>
      </c>
      <c r="G7" s="26">
        <f t="shared" si="0"/>
        <v>0.58833333333334537</v>
      </c>
      <c r="H7" s="21">
        <f t="shared" si="1"/>
        <v>0.813533333333334</v>
      </c>
      <c r="I7" s="3">
        <v>-81.597999999999999</v>
      </c>
      <c r="J7" s="3">
        <v>-1232.3</v>
      </c>
      <c r="K7" s="3">
        <v>115.6</v>
      </c>
      <c r="L7" s="10">
        <v>-157.94999999999999</v>
      </c>
      <c r="M7" s="26">
        <f t="shared" si="2"/>
        <v>0.55533333333339385</v>
      </c>
      <c r="N7" s="21">
        <f t="shared" si="3"/>
        <v>-7.7066666666666723</v>
      </c>
    </row>
    <row r="8" spans="1:14" ht="15.75" thickBot="1" x14ac:dyDescent="0.3">
      <c r="A8" s="12"/>
      <c r="B8" s="13">
        <v>-10.887</v>
      </c>
      <c r="C8" s="14">
        <v>-114.23</v>
      </c>
      <c r="D8" s="14">
        <v>238.59</v>
      </c>
      <c r="E8" s="15">
        <v>-207.51</v>
      </c>
      <c r="F8" s="12">
        <f>(10.8-12)/12</f>
        <v>-9.9999999999999936E-2</v>
      </c>
      <c r="G8" s="27">
        <f t="shared" si="0"/>
        <v>0.53599999999999248</v>
      </c>
      <c r="H8" s="22">
        <f t="shared" si="1"/>
        <v>-23.858999999999984</v>
      </c>
      <c r="I8" s="14">
        <v>-8.4231999999999996</v>
      </c>
      <c r="J8" s="14">
        <v>-88.525999999999996</v>
      </c>
      <c r="K8" s="14">
        <v>82.882999999999996</v>
      </c>
      <c r="L8" s="15">
        <v>-153.41</v>
      </c>
      <c r="M8" s="27">
        <f t="shared" si="2"/>
        <v>0.42939999999999401</v>
      </c>
      <c r="N8" s="21">
        <f t="shared" si="3"/>
        <v>-8.2882999999999942</v>
      </c>
    </row>
    <row r="9" spans="1:14" x14ac:dyDescent="0.25">
      <c r="A9" s="8" t="s">
        <v>8</v>
      </c>
      <c r="B9" s="16">
        <v>0.69864000000000004</v>
      </c>
      <c r="C9" s="17">
        <v>366.76</v>
      </c>
      <c r="D9" s="17">
        <v>-5.6566999999999998</v>
      </c>
      <c r="E9" s="18">
        <v>-58.101999999999997</v>
      </c>
      <c r="F9" s="7">
        <v>0</v>
      </c>
      <c r="G9" s="25">
        <f t="shared" si="0"/>
        <v>0.69864000000000004</v>
      </c>
      <c r="H9" s="20">
        <f t="shared" si="1"/>
        <v>0</v>
      </c>
      <c r="I9" s="17">
        <v>0.65929000000000004</v>
      </c>
      <c r="J9" s="17">
        <v>-224.61</v>
      </c>
      <c r="K9" s="17">
        <v>33.716000000000001</v>
      </c>
      <c r="L9" s="18">
        <v>-48.645000000000003</v>
      </c>
      <c r="M9" s="25">
        <f t="shared" si="2"/>
        <v>0.65929000000000004</v>
      </c>
      <c r="N9" s="20">
        <f t="shared" si="3"/>
        <v>0</v>
      </c>
    </row>
    <row r="10" spans="1:14" x14ac:dyDescent="0.25">
      <c r="A10" s="11"/>
      <c r="B10" s="9">
        <v>-10.766</v>
      </c>
      <c r="C10" s="3">
        <v>-167.83</v>
      </c>
      <c r="D10" s="3">
        <v>136.16</v>
      </c>
      <c r="E10" s="10">
        <v>-260.05</v>
      </c>
      <c r="F10" s="11">
        <f>(20.5-22)/22</f>
        <v>-6.8181818181818177E-2</v>
      </c>
      <c r="G10" s="26">
        <f t="shared" si="0"/>
        <v>0.67695454545454581</v>
      </c>
      <c r="H10" s="21">
        <f t="shared" si="1"/>
        <v>-9.2836363636363632</v>
      </c>
      <c r="I10" s="3">
        <v>133.79</v>
      </c>
      <c r="J10" s="3">
        <v>1953.2</v>
      </c>
      <c r="K10" s="3">
        <v>47.484000000000002</v>
      </c>
      <c r="L10" s="10">
        <v>-219.31</v>
      </c>
      <c r="M10" s="26">
        <f t="shared" si="2"/>
        <v>0.6172727272727343</v>
      </c>
      <c r="N10" s="21">
        <f t="shared" si="3"/>
        <v>-3.2375454545454545</v>
      </c>
    </row>
    <row r="11" spans="1:14" ht="15.75" thickBot="1" x14ac:dyDescent="0.3">
      <c r="A11" s="12"/>
      <c r="B11" s="13">
        <v>34.57</v>
      </c>
      <c r="C11" s="14">
        <v>241.12</v>
      </c>
      <c r="D11" s="14">
        <v>178.96</v>
      </c>
      <c r="E11" s="15">
        <v>-311.63</v>
      </c>
      <c r="F11" s="11">
        <f>(18.9-22)/22</f>
        <v>-0.14090909090909098</v>
      </c>
      <c r="G11" s="27">
        <f t="shared" si="0"/>
        <v>0.59399999999997988</v>
      </c>
      <c r="H11" s="22">
        <f t="shared" si="1"/>
        <v>-25.217090909090924</v>
      </c>
      <c r="I11" s="14">
        <v>30.437999999999999</v>
      </c>
      <c r="J11" s="14">
        <v>212.99</v>
      </c>
      <c r="K11" s="14">
        <v>114.27</v>
      </c>
      <c r="L11" s="15">
        <v>-207.53</v>
      </c>
      <c r="M11" s="26">
        <f t="shared" si="2"/>
        <v>0.4257727272727081</v>
      </c>
      <c r="N11" s="21">
        <f t="shared" si="3"/>
        <v>-16.101681818181827</v>
      </c>
    </row>
    <row r="12" spans="1:14" x14ac:dyDescent="0.25">
      <c r="A12" s="16" t="s">
        <v>9</v>
      </c>
      <c r="B12" s="16">
        <v>0.68927000000000005</v>
      </c>
      <c r="C12" s="17">
        <v>-189.64</v>
      </c>
      <c r="D12" s="17">
        <v>23.157</v>
      </c>
      <c r="E12" s="18">
        <v>-46.625</v>
      </c>
      <c r="F12" s="8">
        <f>0</f>
        <v>0</v>
      </c>
      <c r="G12" s="25">
        <f t="shared" si="0"/>
        <v>0.68927000000000005</v>
      </c>
      <c r="H12" s="21">
        <f t="shared" si="1"/>
        <v>0</v>
      </c>
      <c r="I12" s="17">
        <v>0.63105</v>
      </c>
      <c r="J12" s="17">
        <v>-832.77</v>
      </c>
      <c r="K12" s="17">
        <v>-14.773999999999999</v>
      </c>
      <c r="L12" s="18">
        <v>-27.236000000000001</v>
      </c>
      <c r="M12" s="25">
        <f t="shared" si="2"/>
        <v>0.63105</v>
      </c>
      <c r="N12" s="20">
        <f t="shared" si="3"/>
        <v>0</v>
      </c>
    </row>
    <row r="13" spans="1:14" x14ac:dyDescent="0.25">
      <c r="A13" s="9"/>
      <c r="B13" s="9">
        <v>24.353000000000002</v>
      </c>
      <c r="C13" s="3">
        <v>867.37</v>
      </c>
      <c r="D13" s="3">
        <v>-12.47</v>
      </c>
      <c r="E13" s="10">
        <v>-196.61</v>
      </c>
      <c r="F13" s="11">
        <f>(25-25.7)/25.7</f>
        <v>-2.7237354085603085E-2</v>
      </c>
      <c r="G13" s="26">
        <f t="shared" si="0"/>
        <v>0.72813618677045255</v>
      </c>
      <c r="H13" s="21">
        <f t="shared" si="1"/>
        <v>0.33964980544747048</v>
      </c>
      <c r="I13" s="3">
        <v>-1.5601</v>
      </c>
      <c r="J13" s="3">
        <v>-81.753</v>
      </c>
      <c r="K13" s="3">
        <v>-1.8831</v>
      </c>
      <c r="L13" s="10">
        <v>-155.12</v>
      </c>
      <c r="M13" s="26">
        <f t="shared" si="2"/>
        <v>0.66663540856030923</v>
      </c>
      <c r="N13" s="21">
        <f t="shared" si="3"/>
        <v>5.1290661478599169E-2</v>
      </c>
    </row>
    <row r="14" spans="1:14" x14ac:dyDescent="0.25">
      <c r="A14" s="9"/>
      <c r="B14" s="9">
        <v>94.668999999999997</v>
      </c>
      <c r="C14" s="3">
        <v>1610.2</v>
      </c>
      <c r="D14" s="3">
        <v>224.43</v>
      </c>
      <c r="E14" s="10">
        <v>-231.24</v>
      </c>
      <c r="F14" s="11">
        <f>(24.2-25.7)/25.7</f>
        <v>-5.8365758754863814E-2</v>
      </c>
      <c r="G14" s="26">
        <f t="shared" si="0"/>
        <v>0.68845525291827414</v>
      </c>
      <c r="H14" s="21">
        <f t="shared" si="1"/>
        <v>-13.099027237354086</v>
      </c>
      <c r="I14" s="3">
        <v>44.332000000000001</v>
      </c>
      <c r="J14" s="3">
        <v>749.1</v>
      </c>
      <c r="K14" s="3">
        <v>179.74</v>
      </c>
      <c r="L14" s="10">
        <v>-180.05</v>
      </c>
      <c r="M14" s="26">
        <f t="shared" si="2"/>
        <v>0.61021011673151548</v>
      </c>
      <c r="N14" s="21">
        <f t="shared" si="3"/>
        <v>-10.490661478599222</v>
      </c>
    </row>
    <row r="15" spans="1:14" ht="15.75" thickBot="1" x14ac:dyDescent="0.3">
      <c r="A15" s="13"/>
      <c r="B15" s="13">
        <v>84.567999999999998</v>
      </c>
      <c r="C15" s="14">
        <v>696.3</v>
      </c>
      <c r="D15" s="14">
        <v>101.55</v>
      </c>
      <c r="E15" s="15">
        <v>-286.27999999999997</v>
      </c>
      <c r="F15" s="12">
        <f>(22.6-25.7)/25.7</f>
        <v>-0.12062256809338513</v>
      </c>
      <c r="G15" s="27">
        <f t="shared" si="0"/>
        <v>0.57850583657594257</v>
      </c>
      <c r="H15" s="21">
        <f t="shared" si="1"/>
        <v>-12.24922178988326</v>
      </c>
      <c r="I15" s="14">
        <v>23.087</v>
      </c>
      <c r="J15" s="14">
        <v>187.71</v>
      </c>
      <c r="K15" s="14">
        <v>121.49</v>
      </c>
      <c r="L15" s="15">
        <v>-195.19</v>
      </c>
      <c r="M15" s="27">
        <f t="shared" si="2"/>
        <v>0.44493774319067469</v>
      </c>
      <c r="N15" s="22">
        <f t="shared" si="3"/>
        <v>-14.654435797665359</v>
      </c>
    </row>
    <row r="16" spans="1:14" x14ac:dyDescent="0.25">
      <c r="A16" s="16" t="s">
        <v>10</v>
      </c>
      <c r="B16" s="16">
        <v>0.70982999999999996</v>
      </c>
      <c r="C16" s="17">
        <v>-428.46</v>
      </c>
      <c r="D16" s="17">
        <v>3.4272</v>
      </c>
      <c r="E16" s="18">
        <v>-23.14</v>
      </c>
      <c r="F16" s="11">
        <f>0</f>
        <v>0</v>
      </c>
      <c r="G16" s="25">
        <f t="shared" si="0"/>
        <v>0.70982999999999996</v>
      </c>
      <c r="H16" s="20">
        <f t="shared" si="1"/>
        <v>0</v>
      </c>
      <c r="I16" s="17">
        <v>0.66274999999999995</v>
      </c>
      <c r="J16" s="17">
        <v>-38.064</v>
      </c>
      <c r="K16" s="17">
        <v>4.5829000000000004</v>
      </c>
      <c r="L16" s="18">
        <v>-10.651999999999999</v>
      </c>
      <c r="M16" s="26">
        <f t="shared" si="2"/>
        <v>0.66274999999999995</v>
      </c>
      <c r="N16" s="21">
        <f t="shared" si="3"/>
        <v>0</v>
      </c>
    </row>
    <row r="17" spans="1:14" x14ac:dyDescent="0.25">
      <c r="A17" s="9"/>
      <c r="B17" s="9">
        <v>-81.838999999999999</v>
      </c>
      <c r="C17" s="3">
        <v>-1364.7</v>
      </c>
      <c r="D17" s="3">
        <v>-20.251999999999999</v>
      </c>
      <c r="E17" s="10">
        <v>-231.74</v>
      </c>
      <c r="F17" s="11">
        <f>(26.4-28.1)/28.1</f>
        <v>-6.0498220640569492E-2</v>
      </c>
      <c r="G17" s="26">
        <f t="shared" si="0"/>
        <v>0.72292170818518287</v>
      </c>
      <c r="H17" s="21">
        <f t="shared" si="1"/>
        <v>1.2252099644128134</v>
      </c>
      <c r="I17" s="3">
        <v>123.75</v>
      </c>
      <c r="J17" s="3">
        <v>2034.6</v>
      </c>
      <c r="K17" s="3">
        <v>52.276000000000003</v>
      </c>
      <c r="L17" s="10">
        <v>-185.15</v>
      </c>
      <c r="M17" s="26">
        <f t="shared" si="2"/>
        <v>0.6603202846973204</v>
      </c>
      <c r="N17" s="21">
        <f t="shared" si="3"/>
        <v>-3.1626049822064108</v>
      </c>
    </row>
    <row r="18" spans="1:14" x14ac:dyDescent="0.25">
      <c r="A18" s="9"/>
      <c r="B18" s="9">
        <v>140.78</v>
      </c>
      <c r="C18" s="3">
        <v>1406.6</v>
      </c>
      <c r="D18" s="3">
        <v>13.737</v>
      </c>
      <c r="E18" s="10">
        <v>-269.37</v>
      </c>
      <c r="F18" s="11">
        <f>(25.3-28.1)/28.1</f>
        <v>-9.964412811387903E-2</v>
      </c>
      <c r="G18" s="26">
        <f t="shared" si="0"/>
        <v>0.62056939501775332</v>
      </c>
      <c r="H18" s="21">
        <f t="shared" si="1"/>
        <v>-1.3688113879003563</v>
      </c>
      <c r="I18" s="3">
        <v>55.841999999999999</v>
      </c>
      <c r="J18" s="3">
        <v>555.13</v>
      </c>
      <c r="K18" s="3">
        <v>211.96</v>
      </c>
      <c r="L18" s="10">
        <v>-190.83</v>
      </c>
      <c r="M18" s="26">
        <f t="shared" si="2"/>
        <v>0.52655516014233683</v>
      </c>
      <c r="N18" s="21">
        <f t="shared" si="3"/>
        <v>-21.1205693950178</v>
      </c>
    </row>
    <row r="19" spans="1:14" ht="15.75" thickBot="1" x14ac:dyDescent="0.3">
      <c r="A19" s="13"/>
      <c r="B19" s="13">
        <v>34.097000000000001</v>
      </c>
      <c r="C19" s="14">
        <v>229.74</v>
      </c>
      <c r="D19" s="14">
        <v>190.95</v>
      </c>
      <c r="E19" s="15">
        <v>-298.52999999999997</v>
      </c>
      <c r="F19" s="12">
        <f>(24-28.1)/28.1</f>
        <v>-0.14590747330960857</v>
      </c>
      <c r="G19" s="27">
        <f t="shared" si="0"/>
        <v>0.57621708185052967</v>
      </c>
      <c r="H19" s="22">
        <f t="shared" si="1"/>
        <v>-27.861032028469754</v>
      </c>
      <c r="I19" s="14">
        <v>24.933</v>
      </c>
      <c r="J19" s="14">
        <v>168.28</v>
      </c>
      <c r="K19" s="14">
        <v>108.43</v>
      </c>
      <c r="L19" s="15">
        <v>-183.49</v>
      </c>
      <c r="M19" s="27">
        <f t="shared" si="2"/>
        <v>0.37969039145906791</v>
      </c>
      <c r="N19" s="22">
        <f t="shared" si="3"/>
        <v>-15.820747330960858</v>
      </c>
    </row>
    <row r="20" spans="1:14" x14ac:dyDescent="0.25">
      <c r="A20" s="8" t="s">
        <v>11</v>
      </c>
      <c r="B20" s="16">
        <v>0.71596000000000004</v>
      </c>
      <c r="C20" s="17">
        <v>-1010.4</v>
      </c>
      <c r="D20" s="17">
        <v>-36.225000000000001</v>
      </c>
      <c r="E20" s="18">
        <v>-38.988999999999997</v>
      </c>
      <c r="F20" s="11">
        <f>0</f>
        <v>0</v>
      </c>
      <c r="G20" s="25">
        <f t="shared" si="0"/>
        <v>0.71596000000000004</v>
      </c>
      <c r="H20" s="21">
        <f t="shared" si="1"/>
        <v>0</v>
      </c>
      <c r="I20" s="17">
        <v>0.66181999999999996</v>
      </c>
      <c r="J20" s="17">
        <v>-97.274000000000001</v>
      </c>
      <c r="K20" s="17">
        <v>23.042999999999999</v>
      </c>
      <c r="L20" s="18">
        <v>-25.815999999999999</v>
      </c>
      <c r="M20" s="26">
        <f t="shared" si="2"/>
        <v>0.66181999999999996</v>
      </c>
      <c r="N20" s="21">
        <f t="shared" si="3"/>
        <v>0</v>
      </c>
    </row>
    <row r="21" spans="1:14" x14ac:dyDescent="0.25">
      <c r="A21" s="11" t="s">
        <v>12</v>
      </c>
      <c r="B21" s="9">
        <v>227.68</v>
      </c>
      <c r="C21" s="3">
        <v>5314.1</v>
      </c>
      <c r="D21" s="3">
        <v>293.52</v>
      </c>
      <c r="E21" s="10">
        <v>-231.11</v>
      </c>
      <c r="F21" s="11">
        <f>(26.9-28.1)/28.1</f>
        <v>-4.2704626334519671E-2</v>
      </c>
      <c r="G21" s="26">
        <f t="shared" si="0"/>
        <v>0.74334519572900604</v>
      </c>
      <c r="H21" s="21">
        <f t="shared" si="1"/>
        <v>-12.534661921708214</v>
      </c>
      <c r="I21" s="3">
        <v>10.037000000000001</v>
      </c>
      <c r="J21" s="3">
        <v>219.37</v>
      </c>
      <c r="K21" s="3">
        <v>19.692</v>
      </c>
      <c r="L21" s="10">
        <v>-193.79</v>
      </c>
      <c r="M21" s="26">
        <f t="shared" si="2"/>
        <v>0.66888612099642053</v>
      </c>
      <c r="N21" s="21">
        <f t="shared" si="3"/>
        <v>-0.84093950177936139</v>
      </c>
    </row>
    <row r="22" spans="1:14" x14ac:dyDescent="0.25">
      <c r="A22" s="11"/>
      <c r="B22" s="9">
        <v>246.87</v>
      </c>
      <c r="C22" s="3">
        <v>3144.5</v>
      </c>
      <c r="D22" s="3">
        <v>606.42999999999995</v>
      </c>
      <c r="E22" s="10">
        <v>-232.94</v>
      </c>
      <c r="F22" s="11">
        <f>(25.9-28.1)/28.1</f>
        <v>-7.8291814946619312E-2</v>
      </c>
      <c r="G22" s="26">
        <f t="shared" si="0"/>
        <v>0.68138790035558827</v>
      </c>
      <c r="H22" s="21">
        <f t="shared" si="1"/>
        <v>-47.478505338078342</v>
      </c>
      <c r="I22" s="3">
        <v>169.8</v>
      </c>
      <c r="J22" s="3">
        <v>2160.9</v>
      </c>
      <c r="K22" s="3">
        <v>201.06</v>
      </c>
      <c r="L22" s="10">
        <v>-216.56</v>
      </c>
      <c r="M22" s="26">
        <f t="shared" si="2"/>
        <v>0.61921708185033708</v>
      </c>
      <c r="N22" s="21">
        <f t="shared" si="3"/>
        <v>-15.74135231316728</v>
      </c>
    </row>
    <row r="23" spans="1:14" ht="15.75" thickBot="1" x14ac:dyDescent="0.3">
      <c r="A23" s="12"/>
      <c r="B23" s="13">
        <v>39.915999999999997</v>
      </c>
      <c r="C23" s="14">
        <v>334.67</v>
      </c>
      <c r="D23" s="14">
        <v>152.74</v>
      </c>
      <c r="E23" s="15">
        <v>-291.58999999999997</v>
      </c>
      <c r="F23" s="12">
        <f>(24.8-28.1)/28.1</f>
        <v>-0.11743772241992885</v>
      </c>
      <c r="G23" s="27">
        <f t="shared" si="0"/>
        <v>0.61311743772240845</v>
      </c>
      <c r="H23" s="22">
        <f t="shared" si="1"/>
        <v>-17.937437722419933</v>
      </c>
      <c r="I23" s="14">
        <v>50.731999999999999</v>
      </c>
      <c r="J23" s="14">
        <v>427.7</v>
      </c>
      <c r="K23" s="14">
        <v>154.15</v>
      </c>
      <c r="L23" s="15">
        <v>-217.14</v>
      </c>
      <c r="M23" s="27">
        <f t="shared" si="2"/>
        <v>0.50388612099643382</v>
      </c>
      <c r="N23" s="22">
        <f t="shared" si="3"/>
        <v>-18.103024911032033</v>
      </c>
    </row>
    <row r="26" spans="1:14" x14ac:dyDescent="0.25">
      <c r="E26" s="1" t="s">
        <v>19</v>
      </c>
    </row>
    <row r="27" spans="1:14" x14ac:dyDescent="0.25">
      <c r="E27" s="23" t="s">
        <v>20</v>
      </c>
    </row>
  </sheetData>
  <mergeCells count="1">
    <mergeCell ref="B1:D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Intel</dc:creator>
  <cp:lastModifiedBy>Intel</cp:lastModifiedBy>
  <dcterms:created xsi:type="dcterms:W3CDTF">2022-08-08T23:18:08Z</dcterms:created>
  <dcterms:modified xsi:type="dcterms:W3CDTF">2022-08-09T22:37:34Z</dcterms:modified>
</cp:coreProperties>
</file>