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8800" windowHeight="13275"/>
  </bookViews>
  <sheets>
    <sheet name="Readme" sheetId="8" r:id="rId1"/>
    <sheet name="Quarterly Data" sheetId="1" r:id="rId2"/>
    <sheet name="Weekly Data" sheetId="5" r:id="rId3"/>
    <sheet name="Daily Data (work week)" sheetId="7" r:id="rId4"/>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7" l="1"/>
  <c r="G20" i="7"/>
  <c r="G19" i="7"/>
  <c r="G18" i="7"/>
  <c r="G17" i="7"/>
  <c r="G16" i="7"/>
  <c r="G15" i="7"/>
  <c r="G14" i="7"/>
  <c r="G13" i="7"/>
  <c r="G12" i="7"/>
  <c r="G11" i="7"/>
  <c r="G10" i="7"/>
  <c r="G9" i="7"/>
  <c r="G8" i="7"/>
  <c r="G7" i="7"/>
  <c r="G6" i="7"/>
  <c r="G5" i="7"/>
  <c r="G4" i="7"/>
  <c r="G3" i="7"/>
  <c r="G2" i="7"/>
  <c r="I25" i="7" s="1"/>
  <c r="I25" i="5"/>
  <c r="G3" i="5"/>
  <c r="G4" i="5"/>
  <c r="G5" i="5"/>
  <c r="G6" i="5"/>
  <c r="G7" i="5"/>
  <c r="G8" i="5"/>
  <c r="G9" i="5"/>
  <c r="G10" i="5"/>
  <c r="G11" i="5"/>
  <c r="G12" i="5"/>
  <c r="G13" i="5"/>
  <c r="G14" i="5"/>
  <c r="G15" i="5"/>
  <c r="G16" i="5"/>
  <c r="G17" i="5"/>
  <c r="G18" i="5"/>
  <c r="G19" i="5"/>
  <c r="G20" i="5"/>
  <c r="G21" i="5"/>
  <c r="G2" i="5"/>
  <c r="H3" i="1"/>
  <c r="H4" i="1"/>
  <c r="H5" i="1"/>
  <c r="H6" i="1"/>
  <c r="H7" i="1"/>
  <c r="H8" i="1"/>
  <c r="H9" i="1"/>
  <c r="H10" i="1"/>
  <c r="H11" i="1"/>
  <c r="H12" i="1"/>
  <c r="H13" i="1"/>
  <c r="H14" i="1"/>
  <c r="H15" i="1"/>
  <c r="H16" i="1"/>
  <c r="H17" i="1"/>
  <c r="H2" i="1"/>
  <c r="I21" i="1"/>
  <c r="I20" i="1"/>
  <c r="G3" i="1"/>
  <c r="G4" i="1"/>
  <c r="G5" i="1"/>
  <c r="G6" i="1"/>
  <c r="G7" i="1"/>
  <c r="G8" i="1"/>
  <c r="G9" i="1"/>
  <c r="G10" i="1"/>
  <c r="G11" i="1"/>
  <c r="G12" i="1"/>
  <c r="G13" i="1"/>
  <c r="G14" i="1"/>
  <c r="G15" i="1"/>
  <c r="G16" i="1"/>
  <c r="G17" i="1"/>
  <c r="G2" i="1"/>
  <c r="I24" i="7" l="1"/>
  <c r="H21" i="7" s="1"/>
  <c r="I24" i="5"/>
  <c r="H4" i="5" s="1"/>
  <c r="H14" i="7" l="1"/>
  <c r="I14" i="7" s="1"/>
  <c r="H13" i="7"/>
  <c r="I13" i="7" s="1"/>
  <c r="H16" i="7"/>
  <c r="I16" i="7" s="1"/>
  <c r="H4" i="7"/>
  <c r="I4" i="7" s="1"/>
  <c r="H9" i="7"/>
  <c r="I9" i="7" s="1"/>
  <c r="H10" i="7"/>
  <c r="I10" i="7" s="1"/>
  <c r="H20" i="7"/>
  <c r="H11" i="7"/>
  <c r="H3" i="7"/>
  <c r="I3" i="7" s="1"/>
  <c r="H2" i="7"/>
  <c r="I2" i="7" s="1"/>
  <c r="H18" i="7"/>
  <c r="H15" i="7"/>
  <c r="I15" i="7" s="1"/>
  <c r="H5" i="7"/>
  <c r="I5" i="7" s="1"/>
  <c r="H8" i="7"/>
  <c r="I8" i="7" s="1"/>
  <c r="H19" i="7"/>
  <c r="I11" i="7"/>
  <c r="H12" i="7"/>
  <c r="H7" i="7"/>
  <c r="H6" i="7"/>
  <c r="H17" i="7"/>
  <c r="H18" i="5"/>
  <c r="H21" i="5"/>
  <c r="H2" i="5"/>
  <c r="H12" i="5"/>
  <c r="H10" i="5"/>
  <c r="H3" i="5"/>
  <c r="H19" i="5"/>
  <c r="H13" i="5"/>
  <c r="I13" i="5" s="1"/>
  <c r="H11" i="5"/>
  <c r="H8" i="5"/>
  <c r="H16" i="5"/>
  <c r="I16" i="5" s="1"/>
  <c r="H14" i="5"/>
  <c r="I14" i="5" s="1"/>
  <c r="H7" i="5"/>
  <c r="H5" i="5"/>
  <c r="H17" i="5"/>
  <c r="H20" i="5"/>
  <c r="H6" i="5"/>
  <c r="H15" i="5"/>
  <c r="I15" i="5" s="1"/>
  <c r="H9" i="5"/>
  <c r="I9" i="5" s="1"/>
  <c r="I10" i="5"/>
  <c r="I4" i="5"/>
  <c r="I5" i="5"/>
  <c r="I6" i="5"/>
  <c r="I2" i="5"/>
  <c r="I8" i="5"/>
  <c r="I11" i="5"/>
  <c r="I7" i="5"/>
  <c r="I3" i="5"/>
  <c r="I12" i="5"/>
  <c r="I9" i="1"/>
  <c r="I7" i="1"/>
  <c r="I10" i="1"/>
  <c r="I8" i="1"/>
  <c r="I13" i="1"/>
  <c r="I11" i="1"/>
  <c r="I12" i="1"/>
  <c r="I2" i="1"/>
  <c r="I3" i="1"/>
  <c r="I6" i="1"/>
  <c r="I4" i="1"/>
  <c r="I5" i="1"/>
  <c r="J9" i="7" l="1"/>
  <c r="E9" i="7" s="1"/>
  <c r="F9" i="7" s="1"/>
  <c r="J19" i="7"/>
  <c r="E19" i="7" s="1"/>
  <c r="J4" i="7"/>
  <c r="E4" i="7" s="1"/>
  <c r="F4" i="7" s="1"/>
  <c r="J14" i="7"/>
  <c r="E14" i="7" s="1"/>
  <c r="F14" i="7" s="1"/>
  <c r="I6" i="7"/>
  <c r="I7" i="7"/>
  <c r="J15" i="7"/>
  <c r="E15" i="7" s="1"/>
  <c r="F15" i="7" s="1"/>
  <c r="J5" i="7"/>
  <c r="E5" i="7" s="1"/>
  <c r="F5" i="7" s="1"/>
  <c r="J20" i="7"/>
  <c r="E20" i="7" s="1"/>
  <c r="J10" i="7"/>
  <c r="E10" i="7" s="1"/>
  <c r="F10" i="7" s="1"/>
  <c r="I12" i="7"/>
  <c r="J8" i="7"/>
  <c r="E8" i="7" s="1"/>
  <c r="F8" i="7" s="1"/>
  <c r="J13" i="7"/>
  <c r="E13" i="7" s="1"/>
  <c r="F13" i="7" s="1"/>
  <c r="J3" i="7"/>
  <c r="E3" i="7" s="1"/>
  <c r="F3" i="7" s="1"/>
  <c r="J18" i="7"/>
  <c r="E18" i="7" s="1"/>
  <c r="J2" i="5"/>
  <c r="E2" i="5" s="1"/>
  <c r="F2" i="5" s="1"/>
  <c r="J17" i="5"/>
  <c r="E17" i="5" s="1"/>
  <c r="J3" i="5"/>
  <c r="E3" i="5" s="1"/>
  <c r="F3" i="5" s="1"/>
  <c r="J19" i="5"/>
  <c r="J7" i="5"/>
  <c r="E7" i="5" s="1"/>
  <c r="F7" i="5" s="1"/>
  <c r="J4" i="5"/>
  <c r="E4" i="5" s="1"/>
  <c r="F4" i="5" s="1"/>
  <c r="J12" i="5"/>
  <c r="E12" i="5" s="1"/>
  <c r="F12" i="5" s="1"/>
  <c r="J9" i="5"/>
  <c r="E9" i="5" s="1"/>
  <c r="F9" i="5" s="1"/>
  <c r="J6" i="5"/>
  <c r="E6" i="5" s="1"/>
  <c r="F6" i="5" s="1"/>
  <c r="J14" i="5"/>
  <c r="E14" i="5" s="1"/>
  <c r="F14" i="5" s="1"/>
  <c r="J10" i="5"/>
  <c r="E10" i="5" s="1"/>
  <c r="F10" i="5" s="1"/>
  <c r="E19" i="5"/>
  <c r="J15" i="5"/>
  <c r="E15" i="5" s="1"/>
  <c r="F15" i="5" s="1"/>
  <c r="J11" i="5"/>
  <c r="E11" i="5" s="1"/>
  <c r="F11" i="5" s="1"/>
  <c r="J20" i="5"/>
  <c r="E20" i="5" s="1"/>
  <c r="J5" i="5"/>
  <c r="E5" i="5" s="1"/>
  <c r="F5" i="5" s="1"/>
  <c r="J16" i="5"/>
  <c r="E16" i="5" s="1"/>
  <c r="F16" i="5" s="1"/>
  <c r="J13" i="5"/>
  <c r="E13" i="5" s="1"/>
  <c r="F13" i="5" s="1"/>
  <c r="J18" i="5"/>
  <c r="E18" i="5" s="1"/>
  <c r="J8" i="5"/>
  <c r="E8" i="5" s="1"/>
  <c r="F8" i="5" s="1"/>
  <c r="J21" i="5"/>
  <c r="E21" i="5" s="1"/>
  <c r="J17" i="1"/>
  <c r="E17" i="1" s="1"/>
  <c r="J5" i="1"/>
  <c r="E5" i="1" s="1"/>
  <c r="F5" i="1" s="1"/>
  <c r="J9" i="1"/>
  <c r="E9" i="1" s="1"/>
  <c r="F9" i="1" s="1"/>
  <c r="J13" i="1"/>
  <c r="E13" i="1" s="1"/>
  <c r="F13" i="1" s="1"/>
  <c r="J4" i="1"/>
  <c r="E4" i="1" s="1"/>
  <c r="F4" i="1" s="1"/>
  <c r="J8" i="1"/>
  <c r="E8" i="1" s="1"/>
  <c r="F8" i="1" s="1"/>
  <c r="J12" i="1"/>
  <c r="E12" i="1" s="1"/>
  <c r="F12" i="1" s="1"/>
  <c r="J16" i="1"/>
  <c r="E16" i="1" s="1"/>
  <c r="J3" i="1"/>
  <c r="E3" i="1" s="1"/>
  <c r="F3" i="1" s="1"/>
  <c r="J7" i="1"/>
  <c r="E7" i="1" s="1"/>
  <c r="F7" i="1" s="1"/>
  <c r="J11" i="1"/>
  <c r="E11" i="1" s="1"/>
  <c r="F11" i="1" s="1"/>
  <c r="J15" i="1"/>
  <c r="E15" i="1" s="1"/>
  <c r="J6" i="1"/>
  <c r="E6" i="1" s="1"/>
  <c r="F6" i="1" s="1"/>
  <c r="J10" i="1"/>
  <c r="E10" i="1" s="1"/>
  <c r="F10" i="1" s="1"/>
  <c r="J2" i="1"/>
  <c r="E2" i="1" s="1"/>
  <c r="F2" i="1" s="1"/>
  <c r="J14" i="1"/>
  <c r="E14" i="1" s="1"/>
  <c r="J2" i="7" l="1"/>
  <c r="E2" i="7" s="1"/>
  <c r="F2" i="7" s="1"/>
  <c r="J17" i="7"/>
  <c r="E17" i="7" s="1"/>
  <c r="J7" i="7"/>
  <c r="E7" i="7" s="1"/>
  <c r="F7" i="7" s="1"/>
  <c r="J21" i="7"/>
  <c r="E21" i="7" s="1"/>
  <c r="J16" i="7"/>
  <c r="E16" i="7" s="1"/>
  <c r="F16" i="7" s="1"/>
  <c r="J11" i="7"/>
  <c r="E11" i="7" s="1"/>
  <c r="F11" i="7" s="1"/>
  <c r="J6" i="7"/>
  <c r="E6" i="7" s="1"/>
  <c r="F6" i="7" s="1"/>
  <c r="J12" i="7"/>
  <c r="E12" i="7" s="1"/>
  <c r="F12" i="7" s="1"/>
  <c r="F24" i="5"/>
  <c r="F20" i="1"/>
  <c r="F24" i="7" l="1"/>
</calcChain>
</file>

<file path=xl/sharedStrings.xml><?xml version="1.0" encoding="utf-8"?>
<sst xmlns="http://schemas.openxmlformats.org/spreadsheetml/2006/main" count="119" uniqueCount="46">
  <si>
    <t>Value (mandatory)</t>
  </si>
  <si>
    <t>Year</t>
  </si>
  <si>
    <t>Week</t>
  </si>
  <si>
    <t>Q1</t>
  </si>
  <si>
    <t>Q2</t>
  </si>
  <si>
    <t>Q3</t>
  </si>
  <si>
    <t>Q4</t>
  </si>
  <si>
    <t>Monday</t>
  </si>
  <si>
    <t>Tuesday</t>
  </si>
  <si>
    <t>Wednesday</t>
  </si>
  <si>
    <t>Thursday</t>
  </si>
  <si>
    <t>Friday</t>
  </si>
  <si>
    <t>Week 1</t>
  </si>
  <si>
    <t>Week 2</t>
  </si>
  <si>
    <t>Week 3</t>
  </si>
  <si>
    <t>Year 1</t>
  </si>
  <si>
    <t>Year 2</t>
  </si>
  <si>
    <t>Year 3</t>
  </si>
  <si>
    <t>Year 4</t>
  </si>
  <si>
    <t>Error</t>
  </si>
  <si>
    <t>Linear Trend Value (T)</t>
  </si>
  <si>
    <t>Chart</t>
  </si>
  <si>
    <t>Linear Trend Calculations</t>
  </si>
  <si>
    <t>Intercept</t>
  </si>
  <si>
    <t>Slope</t>
  </si>
  <si>
    <t>MAE</t>
  </si>
  <si>
    <t>Absolute Error</t>
  </si>
  <si>
    <t xml:space="preserve">These calculations are used to compute the trendline </t>
  </si>
  <si>
    <t>And how far each value is away from this trend.</t>
  </si>
  <si>
    <t>Month</t>
  </si>
  <si>
    <t>Month 1</t>
  </si>
  <si>
    <t>Month 2</t>
  </si>
  <si>
    <t>Month 3</t>
  </si>
  <si>
    <t>Month 4</t>
  </si>
  <si>
    <t>Week 4</t>
  </si>
  <si>
    <t>Week 5</t>
  </si>
  <si>
    <t>x</t>
  </si>
  <si>
    <t>Quarterly Average Adjustment Factor</t>
  </si>
  <si>
    <t>Weekly Average Adjustment Factor</t>
  </si>
  <si>
    <t>Weekly Factor (S)</t>
  </si>
  <si>
    <t>Quarterly Factor (S)</t>
  </si>
  <si>
    <t>Predicted Value</t>
  </si>
  <si>
    <t>Quarter Name (mandatory)</t>
  </si>
  <si>
    <t>Week of Month Name</t>
  </si>
  <si>
    <t>Day Factor (S)</t>
  </si>
  <si>
    <t>Day Average Adjustment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</si>
</sst>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0.000"/>
  </numFmts>
  <fonts count="7"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11">
    <xf numFmtId="0" fontId="0" fillId="0" borderId="0" xfId="0"/>
    <xf numFmtId="0" fontId="1" fillId="2" borderId="1" xfId="1"/>
    <xf numFmtId="0" fontId="3" fillId="3" borderId="1" xfId="3"/>
    <xf numFmtId="0" fontId="4" fillId="0" borderId="0" xfId="0" applyFont="1"/>
    <xf numFmtId="0" fontId="1" fillId="2" borderId="1" xfId="1" applyAlignment="1">
      <alignment horizontal="center"/>
    </xf>
    <xf numFmtId="0" fontId="0" fillId="0" borderId="0" xfId="0" applyAlignment="1">
      <alignment horizontal="center"/>
    </xf>
    <xf numFmtId="167" fontId="3" fillId="3" borderId="1" xfId="3" applyNumberFormat="1"/>
    <xf numFmtId="167" fontId="2" fillId="3" borderId="2" xfId="2" applyNumberFormat="1"/>
    <xf numFmtId="0" fontId="5" fillId="0" borderId="0" xfId="0" applyFont="1" applyAlignment="1">
      <alignment horizontal="center" wrapText="1"/>
    </xf>
    <xf numFmtId="0" fontId="6" fillId="0" borderId="0" xfId="0" applyFont="1"/>
    <xf numFmtId="167" fontId="3" fillId="3" borderId="3" xfId="3" applyNumberFormat="1" applyBorder="1"/>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'Quarterly Data'!$H$1</c:f>
              <c:strCache>
                <c:ptCount val="1"/>
                <c:pt idx="0">
                  <c:v>Linear Trend Value (T)</c:v>
                </c:pt>
              </c:strCache>
            </c:strRef>
          </c:tx>
          <c:spPr>
            <a:ln w="28575" cap="rnd">
              <a:solidFill>
                <a:schemeClr val="accent2"/>
              </a:solidFill>
              <a:round/>
            </a:ln>
            <a:effectLst/>
          </c:spPr>
          <c:marker>
            <c:symbol val="none"/>
          </c:marker>
          <c:cat>
            <c:multiLvlStrRef>
              <c:f>'Quarterly Data'!$A$2:$B$17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Data'!$H$2:$H$17</c:f>
              <c:numCache>
                <c:formatCode>0.000</c:formatCode>
                <c:ptCount val="16"/>
                <c:pt idx="0">
                  <c:v>1.7948717948717949</c:v>
                </c:pt>
                <c:pt idx="1">
                  <c:v>1.9836829836829839</c:v>
                </c:pt>
                <c:pt idx="2">
                  <c:v>2.1724941724941726</c:v>
                </c:pt>
                <c:pt idx="3">
                  <c:v>2.3613053613053614</c:v>
                </c:pt>
                <c:pt idx="4">
                  <c:v>2.5501165501165501</c:v>
                </c:pt>
                <c:pt idx="5">
                  <c:v>2.7389277389277389</c:v>
                </c:pt>
                <c:pt idx="6">
                  <c:v>2.9277389277389281</c:v>
                </c:pt>
                <c:pt idx="7">
                  <c:v>3.1165501165501164</c:v>
                </c:pt>
                <c:pt idx="8">
                  <c:v>3.3053613053613056</c:v>
                </c:pt>
                <c:pt idx="9">
                  <c:v>3.4941724941724939</c:v>
                </c:pt>
                <c:pt idx="10">
                  <c:v>3.6829836829836831</c:v>
                </c:pt>
                <c:pt idx="11">
                  <c:v>3.8717948717948723</c:v>
                </c:pt>
                <c:pt idx="12">
                  <c:v>4.0606060606060606</c:v>
                </c:pt>
                <c:pt idx="13">
                  <c:v>4.2494172494172497</c:v>
                </c:pt>
                <c:pt idx="14">
                  <c:v>4.438228438228438</c:v>
                </c:pt>
                <c:pt idx="15">
                  <c:v>4.6270396270396272</c:v>
                </c:pt>
              </c:numCache>
            </c:numRef>
          </c:val>
          <c:smooth val="0"/>
          <c:extLst>
            <c:ext xmlns:c16="http://schemas.microsoft.com/office/drawing/2014/chart" uri="{C3380CC4-5D6E-409C-BE32-E72D297353CC}">
              <c16:uniqueId val="{00000001-6923-4FC6-A4CE-52DC40711DBE}"/>
            </c:ext>
          </c:extLst>
        </c:ser>
        <c:ser>
          <c:idx val="0"/>
          <c:order val="1"/>
          <c:tx>
            <c:strRef>
              <c:f>'Quarterly Data'!$C$1</c:f>
              <c:strCache>
                <c:ptCount val="1"/>
                <c:pt idx="0">
                  <c:v>Value (mandatory)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'Quarterly Data'!$A$2:$B$17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Data'!$C$2:$C$13</c:f>
              <c:numCache>
                <c:formatCode>General</c:formatCode>
                <c:ptCount val="12"/>
                <c:pt idx="0">
                  <c:v>1</c:v>
                </c:pt>
                <c:pt idx="1">
                  <c:v>2</c:v>
                </c:pt>
                <c:pt idx="2">
                  <c:v>3</c:v>
                </c:pt>
                <c:pt idx="3">
                  <c:v>4</c:v>
                </c:pt>
                <c:pt idx="4">
                  <c:v>2</c:v>
                </c:pt>
                <c:pt idx="5">
                  <c:v>1</c:v>
                </c:pt>
                <c:pt idx="6">
                  <c:v>4</c:v>
                </c:pt>
                <c:pt idx="7">
                  <c:v>3</c:v>
                </c:pt>
                <c:pt idx="8">
                  <c:v>3</c:v>
                </c:pt>
                <c:pt idx="9">
                  <c:v>2</c:v>
                </c:pt>
                <c:pt idx="10">
                  <c:v>5</c:v>
                </c:pt>
                <c:pt idx="11">
                  <c:v>4</c:v>
                </c:pt>
              </c:numCache>
            </c:numRef>
          </c:val>
          <c:smooth val="0"/>
          <c:extLst>
            <c:ext xmlns:c16="http://schemas.microsoft.com/office/drawing/2014/chart" uri="{C3380CC4-5D6E-409C-BE32-E72D297353CC}">
              <c16:uniqueId val="{00000003-6923-4FC6-A4CE-52DC40711DBE}"/>
            </c:ext>
          </c:extLst>
        </c:ser>
        <c:ser>
          <c:idx val="2"/>
          <c:order val="2"/>
          <c:tx>
            <c:strRef>
              <c:f>'Quarterly Data'!$E$1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val>
            <c:numRef>
              <c:f>'Quarterly Data'!$E$2:$E$17</c:f>
              <c:numCache>
                <c:formatCode>0.000</c:formatCode>
                <c:ptCount val="16"/>
                <c:pt idx="0">
                  <c:v>1.3455777506749214</c:v>
                </c:pt>
                <c:pt idx="1">
                  <c:v>1.2865596449642551</c:v>
                </c:pt>
                <c:pt idx="2">
                  <c:v>2.9725066516165439</c:v>
                </c:pt>
                <c:pt idx="3">
                  <c:v>2.9041645108702423</c:v>
                </c:pt>
                <c:pt idx="4">
                  <c:v>1.9117689081017715</c:v>
                </c:pt>
                <c:pt idx="5">
                  <c:v>1.7763896390517033</c:v>
                </c:pt>
                <c:pt idx="6">
                  <c:v>4.0058673330798067</c:v>
                </c:pt>
                <c:pt idx="7">
                  <c:v>3.8330384511683255</c:v>
                </c:pt>
                <c:pt idx="8">
                  <c:v>2.4779600655286216</c:v>
                </c:pt>
                <c:pt idx="9">
                  <c:v>2.2662196331391513</c:v>
                </c:pt>
                <c:pt idx="10">
                  <c:v>5.0392280145430686</c:v>
                </c:pt>
                <c:pt idx="11">
                  <c:v>4.7619123914664101</c:v>
                </c:pt>
                <c:pt idx="12">
                  <c:v>3.0441512229554717</c:v>
                </c:pt>
                <c:pt idx="13">
                  <c:v>2.7560496272266004</c:v>
                </c:pt>
                <c:pt idx="14">
                  <c:v>6.0725886960063296</c:v>
                </c:pt>
                <c:pt idx="15">
                  <c:v>5.6907863317644933</c:v>
                </c:pt>
              </c:numCache>
            </c:numRef>
          </c:val>
          <c:smooth val="0"/>
          <c:extLst>
            <c:ext xmlns:c16="http://schemas.microsoft.com/office/drawing/2014/chart" uri="{C3380CC4-5D6E-409C-BE32-E72D297353CC}">
              <c16:uniqueId val="{00000004-6923-4FC6-A4CE-52DC40711DBE}"/>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'Weekly Data'!$H$1</c:f>
              <c:strCache>
                <c:ptCount val="1"/>
                <c:pt idx="0">
                  <c:v>Linear Trend Value (T)</c:v>
                </c:pt>
              </c:strCache>
            </c:strRef>
          </c:tx>
          <c:spPr>
            <a:ln w="28575" cap="rnd">
              <a:solidFill>
                <a:schemeClr val="accent2"/>
              </a:solidFill>
              <a:round/>
            </a:ln>
            <a:effectLst/>
          </c:spPr>
          <c:marker>
            <c:symbol val="none"/>
          </c:marker>
          <c:cat>
            <c:multiLvlStrRef>
              <c:f>'Weekly Data'!$A$2:$B$21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Data'!$H$2:$H$21</c:f>
              <c:numCache>
                <c:formatCode>0.000</c:formatCode>
                <c:ptCount val="20"/>
                <c:pt idx="0">
                  <c:v>1.8961240310077521</c:v>
                </c:pt>
                <c:pt idx="1">
                  <c:v>2.0403100775193801</c:v>
                </c:pt>
                <c:pt idx="2">
                  <c:v>2.1844961240310079</c:v>
                </c:pt>
                <c:pt idx="3">
                  <c:v>2.3286821705426357</c:v>
                </c:pt>
                <c:pt idx="4">
                  <c:v>2.4728682170542635</c:v>
                </c:pt>
                <c:pt idx="5">
                  <c:v>2.6170542635658913</c:v>
                </c:pt>
                <c:pt idx="6">
                  <c:v>2.7612403100775196</c:v>
                </c:pt>
                <c:pt idx="7">
                  <c:v>2.9054263565891474</c:v>
                </c:pt>
                <c:pt idx="8">
                  <c:v>3.0496124031007752</c:v>
                </c:pt>
                <c:pt idx="9">
                  <c:v>3.1937984496124034</c:v>
                </c:pt>
                <c:pt idx="10">
                  <c:v>3.3379844961240313</c:v>
                </c:pt>
                <c:pt idx="11">
                  <c:v>3.4821705426356591</c:v>
                </c:pt>
                <c:pt idx="12">
                  <c:v>3.6263565891472869</c:v>
                </c:pt>
                <c:pt idx="13">
                  <c:v>3.7705426356589147</c:v>
                </c:pt>
                <c:pt idx="14">
                  <c:v>3.9147286821705425</c:v>
                </c:pt>
                <c:pt idx="15">
                  <c:v>4.0589147286821703</c:v>
                </c:pt>
                <c:pt idx="16">
                  <c:v>4.2031007751937981</c:v>
                </c:pt>
                <c:pt idx="17">
                  <c:v>4.3472868217054259</c:v>
                </c:pt>
                <c:pt idx="18">
                  <c:v>4.4914728682170546</c:v>
                </c:pt>
                <c:pt idx="19">
                  <c:v>4.6356589147286824</c:v>
                </c:pt>
              </c:numCache>
            </c:numRef>
          </c:val>
          <c:smooth val="0"/>
          <c:extLst>
            <c:ext xmlns:c16="http://schemas.microsoft.com/office/drawing/2014/chart" uri="{C3380CC4-5D6E-409C-BE32-E72D297353CC}">
              <c16:uniqueId val="{00000000-9D78-47D4-9A43-FE9AAEB035C5}"/>
            </c:ext>
          </c:extLst>
        </c:ser>
        <c:ser>
          <c:idx val="0"/>
          <c:order val="1"/>
          <c:tx>
            <c:strRef>
              <c:f>'Weekly Data'!$C$1</c:f>
              <c:strCache>
                <c:ptCount val="1"/>
                <c:pt idx="0">
                  <c:v>Value (mandatory)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'Weekly Data'!$A$2:$B$21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Data'!$C$2:$C$16</c:f>
              <c:numCache>
                <c:formatCode>General</c:formatCode>
                <c:ptCount val="15"/>
                <c:pt idx="0">
                  <c:v>1</c:v>
                </c:pt>
                <c:pt idx="1">
                  <c:v>2</c:v>
                </c:pt>
                <c:pt idx="2">
                  <c:v>3</c:v>
                </c:pt>
                <c:pt idx="3">
                  <c:v>4</c:v>
                </c:pt>
                <c:pt idx="5">
                  <c:v>2</c:v>
                </c:pt>
                <c:pt idx="6">
                  <c:v>1</c:v>
                </c:pt>
                <c:pt idx="7">
                  <c:v>4</c:v>
                </c:pt>
                <c:pt idx="8">
                  <c:v>3</c:v>
                </c:pt>
                <c:pt idx="10">
                  <c:v>3</c:v>
                </c:pt>
                <c:pt idx="11">
                  <c:v>2</c:v>
                </c:pt>
                <c:pt idx="12">
                  <c:v>5</c:v>
                </c:pt>
                <c:pt idx="13">
                  <c:v>4</c:v>
                </c:pt>
              </c:numCache>
            </c:numRef>
          </c:val>
          <c:smooth val="0"/>
          <c:extLst>
            <c:ext xmlns:c16="http://schemas.microsoft.com/office/drawing/2014/chart" uri="{C3380CC4-5D6E-409C-BE32-E72D297353CC}">
              <c16:uniqueId val="{00000001-9D78-47D4-9A43-FE9AAEB035C5}"/>
            </c:ext>
          </c:extLst>
        </c:ser>
        <c:ser>
          <c:idx val="2"/>
          <c:order val="2"/>
          <c:tx>
            <c:strRef>
              <c:f>'Weekly Data'!$E$1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'Weekly Data'!$A$2:$B$21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Data'!$E$2:$E$21</c:f>
              <c:numCache>
                <c:formatCode>0.000</c:formatCode>
                <c:ptCount val="20"/>
                <c:pt idx="0">
                  <c:v>1.3843952998461315</c:v>
                </c:pt>
                <c:pt idx="1">
                  <c:v>1.3035906035626543</c:v>
                </c:pt>
                <c:pt idx="2">
                  <c:v>3.0064805262535912</c:v>
                </c:pt>
                <c:pt idx="3">
                  <c:v>2.9203976355479444</c:v>
                </c:pt>
                <c:pt idx="4">
                  <c:v>0</c:v>
                </c:pt>
                <c:pt idx="5">
                  <c:v>1.9107598251351345</c:v>
                </c:pt>
                <c:pt idx="6">
                  <c:v>1.7642058244263581</c:v>
                </c:pt>
                <c:pt idx="7">
                  <c:v>3.9986831129873881</c:v>
                </c:pt>
                <c:pt idx="8">
                  <c:v>3.8245154121989393</c:v>
                </c:pt>
                <c:pt idx="9">
                  <c:v>0</c:v>
                </c:pt>
                <c:pt idx="10">
                  <c:v>2.437124350424138</c:v>
                </c:pt>
                <c:pt idx="11">
                  <c:v>2.2248210452900619</c:v>
                </c:pt>
                <c:pt idx="12">
                  <c:v>4.9908856997211846</c:v>
                </c:pt>
                <c:pt idx="13">
                  <c:v>4.7286331888499342</c:v>
                </c:pt>
                <c:pt idx="14">
                  <c:v>0</c:v>
                </c:pt>
                <c:pt idx="15">
                  <c:v>2.963488875713141</c:v>
                </c:pt>
                <c:pt idx="16">
                  <c:v>2.6854362661537654</c:v>
                </c:pt>
                <c:pt idx="17">
                  <c:v>5.983088286454981</c:v>
                </c:pt>
                <c:pt idx="18">
                  <c:v>5.6327509655009296</c:v>
                </c:pt>
                <c:pt idx="19">
                  <c:v>0</c:v>
                </c:pt>
              </c:numCache>
            </c:numRef>
          </c:val>
          <c:smooth val="0"/>
          <c:extLst>
            <c:ext xmlns:c16="http://schemas.microsoft.com/office/drawing/2014/chart" uri="{C3380CC4-5D6E-409C-BE32-E72D297353CC}">
              <c16:uniqueId val="{00000002-9D78-47D4-9A43-FE9AAEB035C5}"/>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'Daily Data (work week)'!$H$1</c:f>
              <c:strCache>
                <c:ptCount val="1"/>
                <c:pt idx="0">
                  <c:v>Linear Trend Value (T)</c:v>
                </c:pt>
              </c:strCache>
            </c:strRef>
          </c:tx>
          <c:spPr>
            <a:ln w="28575" cap="rnd">
              <a:solidFill>
                <a:schemeClr val="accent2"/>
              </a:solidFill>
              <a:round/>
            </a:ln>
            <a:effectLst/>
          </c:spPr>
          <c:marker>
            <c:symbol val="none"/>
          </c:marker>
          <c:cat>
            <c:multiLvlStrRef>
              <c:f>'Daily Data (work week)'!$A$2:$B$21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(work week)'!$H$2:$H$21</c:f>
              <c:numCache>
                <c:formatCode>0.000</c:formatCode>
                <c:ptCount val="20"/>
                <c:pt idx="0">
                  <c:v>1.9749999999999999</c:v>
                </c:pt>
                <c:pt idx="1">
                  <c:v>2.1214285714285714</c:v>
                </c:pt>
                <c:pt idx="2">
                  <c:v>2.2678571428571428</c:v>
                </c:pt>
                <c:pt idx="3">
                  <c:v>2.4142857142857141</c:v>
                </c:pt>
                <c:pt idx="4">
                  <c:v>2.5607142857142859</c:v>
                </c:pt>
                <c:pt idx="5">
                  <c:v>2.7071428571428573</c:v>
                </c:pt>
                <c:pt idx="6">
                  <c:v>2.8535714285714286</c:v>
                </c:pt>
                <c:pt idx="7">
                  <c:v>3</c:v>
                </c:pt>
                <c:pt idx="8">
                  <c:v>3.1464285714285714</c:v>
                </c:pt>
                <c:pt idx="9">
                  <c:v>3.2928571428571427</c:v>
                </c:pt>
                <c:pt idx="10">
                  <c:v>3.4392857142857141</c:v>
                </c:pt>
                <c:pt idx="11">
                  <c:v>3.5857142857142854</c:v>
                </c:pt>
                <c:pt idx="12">
                  <c:v>3.7321428571428572</c:v>
                </c:pt>
                <c:pt idx="13">
                  <c:v>3.878571428571429</c:v>
                </c:pt>
                <c:pt idx="14">
                  <c:v>4.0250000000000004</c:v>
                </c:pt>
                <c:pt idx="15">
                  <c:v>4.1714285714285717</c:v>
                </c:pt>
                <c:pt idx="16">
                  <c:v>4.3178571428571431</c:v>
                </c:pt>
                <c:pt idx="17">
                  <c:v>4.4642857142857144</c:v>
                </c:pt>
                <c:pt idx="18">
                  <c:v>4.6107142857142858</c:v>
                </c:pt>
                <c:pt idx="19">
                  <c:v>4.7571428571428571</c:v>
                </c:pt>
              </c:numCache>
            </c:numRef>
          </c:val>
          <c:smooth val="0"/>
          <c:extLst>
            <c:ext xmlns:c16="http://schemas.microsoft.com/office/drawing/2014/chart" uri="{C3380CC4-5D6E-409C-BE32-E72D297353CC}">
              <c16:uniqueId val="{00000000-9932-47DF-BF4B-9404615E1C61}"/>
            </c:ext>
          </c:extLst>
        </c:ser>
        <c:ser>
          <c:idx val="0"/>
          <c:order val="1"/>
          <c:tx>
            <c:strRef>
              <c:f>'Daily Data (work week)'!$C$1</c:f>
              <c:strCache>
                <c:ptCount val="1"/>
                <c:pt idx="0">
                  <c:v>Value (mandatory)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'Daily Data (work week)'!$A$2:$B$21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(work week)'!$C$2:$C$16</c:f>
              <c:numCache>
                <c:formatCode>General</c:formatCode>
                <c:ptCount val="15"/>
                <c:pt idx="0">
                  <c:v>1</c:v>
                </c:pt>
                <c:pt idx="1">
                  <c:v>2</c:v>
                </c:pt>
                <c:pt idx="2">
                  <c:v>3</c:v>
                </c:pt>
                <c:pt idx="3">
                  <c:v>4</c:v>
                </c:pt>
                <c:pt idx="4">
                  <c:v>3</c:v>
                </c:pt>
                <c:pt idx="5">
                  <c:v>2</c:v>
                </c:pt>
                <c:pt idx="6">
                  <c:v>1</c:v>
                </c:pt>
                <c:pt idx="7">
                  <c:v>4</c:v>
                </c:pt>
                <c:pt idx="8">
                  <c:v>3</c:v>
                </c:pt>
                <c:pt idx="9">
                  <c:v>4</c:v>
                </c:pt>
                <c:pt idx="10">
                  <c:v>3</c:v>
                </c:pt>
                <c:pt idx="11">
                  <c:v>2</c:v>
                </c:pt>
                <c:pt idx="12">
                  <c:v>5</c:v>
                </c:pt>
                <c:pt idx="13">
                  <c:v>4</c:v>
                </c:pt>
                <c:pt idx="14">
                  <c:v>4</c:v>
                </c:pt>
              </c:numCache>
            </c:numRef>
          </c:val>
          <c:smooth val="0"/>
          <c:extLst>
            <c:ext xmlns:c16="http://schemas.microsoft.com/office/drawing/2014/chart" uri="{C3380CC4-5D6E-409C-BE32-E72D297353CC}">
              <c16:uniqueId val="{00000001-9932-47DF-BF4B-9404615E1C61}"/>
            </c:ext>
          </c:extLst>
        </c:ser>
        <c:ser>
          <c:idx val="2"/>
          <c:order val="2"/>
          <c:tx>
            <c:strRef>
              <c:f>'Daily Data (work week)'!$E$1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'Daily Data (work week)'!$A$2:$B$21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(work week)'!$E$2:$E$21</c:f>
              <c:numCache>
                <c:formatCode>0.000</c:formatCode>
                <c:ptCount val="20"/>
                <c:pt idx="0">
                  <c:v>1.3939481117988255</c:v>
                </c:pt>
                <c:pt idx="1">
                  <c:v>1.3088987396263922</c:v>
                </c:pt>
                <c:pt idx="2">
                  <c:v>3.0206956785904153</c:v>
                </c:pt>
                <c:pt idx="3">
                  <c:v>2.9306002373272739</c:v>
                </c:pt>
                <c:pt idx="4">
                  <c:v>3.0553145336225596</c:v>
                </c:pt>
                <c:pt idx="5">
                  <c:v>1.9106919868779564</c:v>
                </c:pt>
                <c:pt idx="6">
                  <c:v>1.7606230521237161</c:v>
                </c:pt>
                <c:pt idx="7">
                  <c:v>3.9958808976629117</c:v>
                </c:pt>
                <c:pt idx="8">
                  <c:v>3.8193177649191248</c:v>
                </c:pt>
                <c:pt idx="9">
                  <c:v>3.9288702928870287</c:v>
                </c:pt>
                <c:pt idx="10">
                  <c:v>2.4274358619570866</c:v>
                </c:pt>
                <c:pt idx="11">
                  <c:v>2.2123473646210399</c:v>
                </c:pt>
                <c:pt idx="12">
                  <c:v>4.9710661167354075</c:v>
                </c:pt>
                <c:pt idx="13">
                  <c:v>4.7080352925109761</c:v>
                </c:pt>
                <c:pt idx="14">
                  <c:v>4.8024260521514988</c:v>
                </c:pt>
                <c:pt idx="15">
                  <c:v>2.9441797370362179</c:v>
                </c:pt>
                <c:pt idx="16">
                  <c:v>2.6640716771183639</c:v>
                </c:pt>
                <c:pt idx="17">
                  <c:v>5.9462513358079043</c:v>
                </c:pt>
                <c:pt idx="18">
                  <c:v>5.596752820102826</c:v>
                </c:pt>
                <c:pt idx="19">
                  <c:v>5.6759818114159675</c:v>
                </c:pt>
              </c:numCache>
            </c:numRef>
          </c:val>
          <c:smooth val="0"/>
          <c:extLst>
            <c:ext xmlns:c16="http://schemas.microsoft.com/office/drawing/2014/chart" uri="{C3380CC4-5D6E-409C-BE32-E72D297353CC}">
              <c16:uniqueId val="{00000002-9932-47DF-BF4B-9404615E1C61}"/>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19050</xdr:colOff>
      <xdr:row>16</xdr:row>
      <xdr:rowOff>104774</xdr:rowOff>
    </xdr:from>
    <xdr:to>
      <xdr:col>10</xdr:col>
      <xdr:colOff>523875</xdr:colOff>
      <xdr:row>35</xdr:row>
      <xdr:rowOff>133349</xdr:rowOff>
    </xdr:to>
    <xdr:sp macro="" textlink="">
      <xdr:nvSpPr>
        <xdr:cNvPr id="2" name="TextBox 1">
          <a:extLst>
            <a:ext uri="{FF2B5EF4-FFF2-40B4-BE49-F238E27FC236}">
              <a16:creationId xmlns:a16="http://schemas.microsoft.com/office/drawing/2014/main" id="{C85C8CE9-9ADA-4D13-8D88-6643A7152086}"/>
            </a:ext>
          </a:extLst>
        </xdr:cNvPr>
        <xdr:cNvSpPr txBox="1"/>
      </xdr:nvSpPr>
      <xdr:spPr>
        <a:xfrm>
          <a:off x="19050" y="3152774"/>
          <a:ext cx="6600825" cy="36480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me….</a:t>
          </a:r>
          <a:r>
            <a:rPr lang="en-US" sz="1800" b="1"/>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 develop and teach how to use data in software development and operations teams</a:t>
          </a:r>
          <a:r>
            <a:rPr lang="en-US" sz="1100" b="0" i="0" u="none" strike="noStrike" baseline="0">
              <a:solidFill>
                <a:schemeClr val="dk1"/>
              </a:solidFill>
              <a:effectLst/>
              <a:latin typeface="+mn-lt"/>
              <a:ea typeface="+mn-ea"/>
              <a:cs typeface="+mn-cs"/>
            </a:rPr>
            <a:t> for coaching or forecasting.</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Forecasting using Data </a:t>
          </a:r>
          <a:r>
            <a:rPr lang="en-US" sz="1100" b="0" i="0" u="none" strike="noStrike">
              <a:solidFill>
                <a:schemeClr val="dk1"/>
              </a:solidFill>
              <a:effectLst/>
              <a:latin typeface="+mn-lt"/>
              <a:ea typeface="+mn-ea"/>
              <a:cs typeface="+mn-cs"/>
            </a:rPr>
            <a:t>workshop. Teach how to use these spreadsheets with practical hands-on examples</a:t>
          </a:r>
          <a:r>
            <a:rPr lang="en-US" sz="1100" b="0" i="0" u="none" strike="noStrike" baseline="0">
              <a:solidFill>
                <a:schemeClr val="dk1"/>
              </a:solidFill>
              <a:effectLst/>
              <a:latin typeface="+mn-lt"/>
              <a:ea typeface="+mn-ea"/>
              <a:cs typeface="+mn-cs"/>
            </a:rPr>
            <a:t> based on your (and my) specific examples. Often run internally, sometimes publically.</a:t>
          </a:r>
        </a:p>
        <a:p>
          <a:pPr lvl="0"/>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Data Driven Coaching </a:t>
          </a:r>
          <a:r>
            <a:rPr lang="en-US" sz="1100" b="0" i="0" u="none" strike="noStrike">
              <a:solidFill>
                <a:schemeClr val="dk1"/>
              </a:solidFill>
              <a:effectLst/>
              <a:latin typeface="+mn-lt"/>
              <a:ea typeface="+mn-ea"/>
              <a:cs typeface="+mn-cs"/>
            </a:rPr>
            <a:t>workshop. Teach how to develop data driven approaches to improvement based on balancing multiple competing metrics. </a:t>
          </a:r>
          <a:r>
            <a:rPr lang="en-US"/>
            <a:t> </a:t>
          </a:r>
          <a:r>
            <a:rPr lang="en-US" sz="1100" b="0" i="0" baseline="0">
              <a:solidFill>
                <a:schemeClr val="dk1"/>
              </a:solidFill>
              <a:effectLst/>
              <a:latin typeface="+mn-lt"/>
              <a:ea typeface="+mn-ea"/>
              <a:cs typeface="+mn-cs"/>
            </a:rPr>
            <a:t>Often run internally, sometimes publically.</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 Custom Dashboards </a:t>
          </a:r>
          <a:r>
            <a:rPr lang="en-US" sz="1100" b="0" i="0" u="none" strike="noStrike">
              <a:solidFill>
                <a:schemeClr val="dk1"/>
              </a:solidFill>
              <a:effectLst/>
              <a:latin typeface="+mn-lt"/>
              <a:ea typeface="+mn-ea"/>
              <a:cs typeface="+mn-cs"/>
            </a:rPr>
            <a:t>or giving advice on your current dashboards.</a:t>
          </a:r>
          <a:r>
            <a:rPr lang="en-US" sz="1100" b="0" i="0" u="none" strike="noStrike" baseline="0">
              <a:solidFill>
                <a:schemeClr val="dk1"/>
              </a:solidFill>
              <a:effectLst/>
              <a:latin typeface="+mn-lt"/>
              <a:ea typeface="+mn-ea"/>
              <a:cs typeface="+mn-cs"/>
            </a:rPr>
            <a:t> Take the next step in customizing our spreadsheets or deploying more advanced versions in Tableau or Power BI.</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Quantitative consulting or advice </a:t>
          </a:r>
          <a:r>
            <a:rPr lang="en-US" sz="1100" b="0" i="0" u="none" strike="noStrike">
              <a:solidFill>
                <a:schemeClr val="dk1"/>
              </a:solidFill>
              <a:effectLst/>
              <a:latin typeface="+mn-lt"/>
              <a:ea typeface="+mn-ea"/>
              <a:cs typeface="+mn-cs"/>
            </a:rPr>
            <a:t>- give me a chance to answer something you need to know. I'll work with your teams in designing a prediction system or delivering a compelling visual demonstrting the issues.</a:t>
          </a:r>
          <a:r>
            <a:rPr lang="en-US"/>
            <a:t> </a:t>
          </a:r>
        </a:p>
        <a:p>
          <a:endParaRPr lang="en-US" sz="1200" b="0" i="0" u="none" strike="noStrike">
            <a:solidFill>
              <a:schemeClr val="dk1"/>
            </a:solidFill>
            <a:effectLst/>
            <a:latin typeface="+mn-lt"/>
            <a:ea typeface="+mn-ea"/>
            <a:cs typeface="+mn-cs"/>
          </a:endParaRPr>
        </a:p>
        <a:p>
          <a:r>
            <a:rPr lang="en-US" sz="1400" b="1" i="0" u="none" strike="noStrike">
              <a:solidFill>
                <a:schemeClr val="dk1"/>
              </a:solidFill>
              <a:effectLst/>
              <a:latin typeface="+mn-lt"/>
              <a:ea typeface="+mn-ea"/>
              <a:cs typeface="+mn-cs"/>
            </a:rPr>
            <a:t>Interested in chatting? </a:t>
          </a:r>
          <a:r>
            <a:rPr lang="en-US" sz="1400" b="0" i="0" u="none" strike="noStrike">
              <a:solidFill>
                <a:schemeClr val="dk1"/>
              </a:solidFill>
              <a:effectLst/>
              <a:latin typeface="+mn-lt"/>
              <a:ea typeface="+mn-ea"/>
              <a:cs typeface="+mn-cs"/>
            </a:rPr>
            <a:t>Email me at </a:t>
          </a:r>
          <a:r>
            <a:rPr lang="en-US" sz="1400" b="1" i="0" u="none" strike="noStrike">
              <a:solidFill>
                <a:schemeClr val="dk1"/>
              </a:solidFill>
              <a:effectLst/>
              <a:latin typeface="+mn-lt"/>
              <a:ea typeface="+mn-ea"/>
              <a:cs typeface="+mn-cs"/>
            </a:rPr>
            <a:t>troy.magennis@focusedobjective.com </a:t>
          </a:r>
        </a:p>
        <a:p>
          <a:r>
            <a:rPr lang="en-US" sz="1400" b="1" i="0" u="none" strike="noStrike">
              <a:solidFill>
                <a:schemeClr val="dk1"/>
              </a:solidFill>
              <a:effectLst/>
              <a:latin typeface="+mn-lt"/>
              <a:ea typeface="+mn-ea"/>
              <a:cs typeface="+mn-cs"/>
            </a:rPr>
            <a:t>Interested in stalking? </a:t>
          </a:r>
          <a:r>
            <a:rPr lang="en-US" sz="1400" b="0" i="0" u="none" strike="noStrike">
              <a:solidFill>
                <a:schemeClr val="dk1"/>
              </a:solidFill>
              <a:effectLst/>
              <a:latin typeface="+mn-lt"/>
              <a:ea typeface="+mn-ea"/>
              <a:cs typeface="+mn-cs"/>
            </a:rPr>
            <a:t>Follow me on twitter</a:t>
          </a:r>
          <a:r>
            <a:rPr lang="en-US" sz="1400" b="1" i="0" u="none" strike="noStrike">
              <a:solidFill>
                <a:schemeClr val="dk1"/>
              </a:solidFill>
              <a:effectLst/>
              <a:latin typeface="+mn-lt"/>
              <a:ea typeface="+mn-ea"/>
              <a:cs typeface="+mn-cs"/>
            </a:rPr>
            <a:t> @t_magennis</a:t>
          </a:r>
          <a:r>
            <a:rPr lang="en-US" sz="1400" b="1"/>
            <a:t> </a:t>
          </a:r>
        </a:p>
        <a:p>
          <a:r>
            <a:rPr lang="en-US" sz="1200" b="0"/>
            <a:t>(best way to hear about new and improved spreadsheets like this)</a:t>
          </a:r>
          <a:endParaRPr lang="en-US" sz="1400" b="0"/>
        </a:p>
      </xdr:txBody>
    </xdr:sp>
    <xdr:clientData/>
  </xdr:twoCellAnchor>
  <xdr:twoCellAnchor>
    <xdr:from>
      <xdr:col>0</xdr:col>
      <xdr:colOff>0</xdr:colOff>
      <xdr:row>0</xdr:row>
      <xdr:rowOff>0</xdr:rowOff>
    </xdr:from>
    <xdr:to>
      <xdr:col>10</xdr:col>
      <xdr:colOff>504825</xdr:colOff>
      <xdr:row>15</xdr:row>
      <xdr:rowOff>76200</xdr:rowOff>
    </xdr:to>
    <xdr:sp macro="" textlink="">
      <xdr:nvSpPr>
        <xdr:cNvPr id="3" name="TextBox 2">
          <a:extLst>
            <a:ext uri="{FF2B5EF4-FFF2-40B4-BE49-F238E27FC236}">
              <a16:creationId xmlns:a16="http://schemas.microsoft.com/office/drawing/2014/main" id="{439EE41A-DE07-44E9-8EDA-01CD5456C70F}"/>
            </a:ext>
          </a:extLst>
        </xdr:cNvPr>
        <xdr:cNvSpPr txBox="1"/>
      </xdr:nvSpPr>
      <xdr:spPr>
        <a:xfrm>
          <a:off x="0" y="0"/>
          <a:ext cx="6600825" cy="29337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this spreadsheet….</a:t>
          </a:r>
          <a:r>
            <a:rPr lang="en-US" sz="1800" b="1"/>
            <a:t> </a:t>
          </a: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Why</a:t>
          </a:r>
          <a:r>
            <a:rPr lang="en-US" sz="1100" b="0" i="0" u="none" strike="noStrike">
              <a:solidFill>
                <a:schemeClr val="dk1"/>
              </a:solidFill>
              <a:effectLst/>
              <a:latin typeface="+mn-lt"/>
              <a:ea typeface="+mn-ea"/>
              <a:cs typeface="+mn-cs"/>
            </a:rPr>
            <a:t>: After years</a:t>
          </a:r>
          <a:r>
            <a:rPr lang="en-US" sz="1100" b="0" i="0" u="none" strike="noStrike" baseline="0">
              <a:solidFill>
                <a:schemeClr val="dk1"/>
              </a:solidFill>
              <a:effectLst/>
              <a:latin typeface="+mn-lt"/>
              <a:ea typeface="+mn-ea"/>
              <a:cs typeface="+mn-cs"/>
            </a:rPr>
            <a:t> of having to put together and teach time series forecasting, i thought it about time i make it easier to get started. This isn't the most advanced method of forecasting seasonality and trend cycles, but its pretty rugged.</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How: </a:t>
          </a:r>
          <a:r>
            <a:rPr lang="en-US" sz="1100" b="0" i="0" u="none" strike="noStrike" baseline="0">
              <a:solidFill>
                <a:schemeClr val="dk1"/>
              </a:solidFill>
              <a:effectLst/>
              <a:latin typeface="+mn-lt"/>
              <a:ea typeface="+mn-ea"/>
              <a:cs typeface="+mn-cs"/>
            </a:rPr>
            <a:t>Decide what granularity you capture time series data to forecast. Quarterly, weekly or daily. Choose the worksheet and add your data. Although you might have ore data, use the most recent three cycles of data that you have. If you have less than three cycles, try and get at least one cycle and understand your ability to forecast is limited. Always check the chart and "see" how well the model forecast the historical data. If it "fits" then believe the forecast going out.</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Can I change and share this spreadsheet</a:t>
          </a:r>
          <a:r>
            <a:rPr lang="en-US" sz="1100" b="0" i="0" u="none" strike="noStrike" baseline="0">
              <a:solidFill>
                <a:schemeClr val="dk1"/>
              </a:solidFill>
              <a:effectLst/>
              <a:latin typeface="+mn-lt"/>
              <a:ea typeface="+mn-ea"/>
              <a:cs typeface="+mn-cs"/>
            </a:rPr>
            <a:t>: Yes. It is yours to hack and improve. Only restriction is you cannot sell it alone. You can use, coach and even teach using it, you can't sell this spreadsheet. When sharing, all I ask is that you leave this credit in place somewhere so people know the original source.</a:t>
          </a: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18</xdr:row>
      <xdr:rowOff>38101</xdr:rowOff>
    </xdr:from>
    <xdr:to>
      <xdr:col>3</xdr:col>
      <xdr:colOff>76200</xdr:colOff>
      <xdr:row>24</xdr:row>
      <xdr:rowOff>47625</xdr:rowOff>
    </xdr:to>
    <xdr:sp macro="" textlink="">
      <xdr:nvSpPr>
        <xdr:cNvPr id="3" name="TextBox 2">
          <a:extLst>
            <a:ext uri="{FF2B5EF4-FFF2-40B4-BE49-F238E27FC236}">
              <a16:creationId xmlns:a16="http://schemas.microsoft.com/office/drawing/2014/main" id="{CD006C13-E056-4F41-896B-3522E01B307D}"/>
            </a:ext>
          </a:extLst>
        </xdr:cNvPr>
        <xdr:cNvSpPr txBox="1"/>
      </xdr:nvSpPr>
      <xdr:spPr>
        <a:xfrm>
          <a:off x="57150" y="4076701"/>
          <a:ext cx="2819400" cy="136207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Need to NOT start or end at</a:t>
          </a:r>
          <a:r>
            <a:rPr lang="en-US" sz="1100" b="1" baseline="0"/>
            <a:t> Q1?</a:t>
          </a:r>
        </a:p>
        <a:p>
          <a:r>
            <a:rPr lang="en-US" sz="1100" baseline="0"/>
            <a:t>Easy.  Make Row 12 the most recent sample, enter its quarter value and then fill in each quarter above that. You need the same quater name to correctly match. You will need AT least one sample for Q1, Q2, Q3 and Q4; ideally three samples of each.</a:t>
          </a:r>
          <a:endParaRPr lang="en-US" sz="1100"/>
        </a:p>
      </xdr:txBody>
    </xdr:sp>
    <xdr:clientData/>
  </xdr:twoCellAnchor>
  <xdr:twoCellAnchor>
    <xdr:from>
      <xdr:col>10</xdr:col>
      <xdr:colOff>219075</xdr:colOff>
      <xdr:row>1</xdr:row>
      <xdr:rowOff>28574</xdr:rowOff>
    </xdr:from>
    <xdr:to>
      <xdr:col>19</xdr:col>
      <xdr:colOff>517905</xdr:colOff>
      <xdr:row>18</xdr:row>
      <xdr:rowOff>133350</xdr:rowOff>
    </xdr:to>
    <xdr:graphicFrame macro="">
      <xdr:nvGraphicFramePr>
        <xdr:cNvPr id="4" name="Chart 3">
          <a:extLst>
            <a:ext uri="{FF2B5EF4-FFF2-40B4-BE49-F238E27FC236}">
              <a16:creationId xmlns:a16="http://schemas.microsoft.com/office/drawing/2014/main" id="{AF375F55-3CDB-49CC-972E-A6856E5AE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3" name="Chart 2">
          <a:extLst>
            <a:ext uri="{FF2B5EF4-FFF2-40B4-BE49-F238E27FC236}">
              <a16:creationId xmlns:a16="http://schemas.microsoft.com/office/drawing/2014/main" id="{9D7861B9-0BBA-467E-AE84-0C13D6759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2" name="Chart 1">
          <a:extLst>
            <a:ext uri="{FF2B5EF4-FFF2-40B4-BE49-F238E27FC236}">
              <a16:creationId xmlns:a16="http://schemas.microsoft.com/office/drawing/2014/main" id="{FD35930C-3DF5-4110-8883-08F71DEF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L22" sqref="L2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E34" sqref="E34"/>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1</v>
      </c>
      <c r="B1" s="8" t="s">
        <v>42</v>
      </c>
      <c r="C1" s="8" t="s">
        <v>0</v>
      </c>
      <c r="D1" s="9"/>
      <c r="E1" s="8" t="s">
        <v>41</v>
      </c>
      <c r="F1" s="8" t="s">
        <v>26</v>
      </c>
      <c r="G1" s="8" t="s">
        <v>36</v>
      </c>
      <c r="H1" s="8" t="s">
        <v>20</v>
      </c>
      <c r="I1" s="8" t="s">
        <v>40</v>
      </c>
      <c r="J1" s="8" t="s">
        <v>37</v>
      </c>
      <c r="L1" s="8" t="s">
        <v>21</v>
      </c>
    </row>
    <row r="2" spans="1:12" x14ac:dyDescent="0.25">
      <c r="A2" s="1" t="s">
        <v>15</v>
      </c>
      <c r="B2" s="1" t="s">
        <v>3</v>
      </c>
      <c r="C2" s="4">
        <v>1</v>
      </c>
      <c r="E2" s="7">
        <f>H2*J2</f>
        <v>1.3455777506749214</v>
      </c>
      <c r="F2" s="6">
        <f>ABS(C2-E2)</f>
        <v>0.34557775067492136</v>
      </c>
      <c r="G2" s="2">
        <f>ROW(G2)-1</f>
        <v>1</v>
      </c>
      <c r="H2" s="6">
        <f>$I$21*G2+$I$20</f>
        <v>1.7948717948717949</v>
      </c>
      <c r="I2" s="6">
        <f>C2/H2</f>
        <v>0.55714285714285716</v>
      </c>
      <c r="J2" s="6">
        <f>AVERAGEIF($B$2:$B$13,B2,$I$2:$I$13)</f>
        <v>0.74967903251888479</v>
      </c>
    </row>
    <row r="3" spans="1:12" x14ac:dyDescent="0.25">
      <c r="A3" s="1"/>
      <c r="B3" s="1" t="s">
        <v>4</v>
      </c>
      <c r="C3" s="4">
        <v>2</v>
      </c>
      <c r="E3" s="7">
        <f t="shared" ref="E3:E17" si="0">H3*J3</f>
        <v>1.2865596449642551</v>
      </c>
      <c r="F3" s="6">
        <f t="shared" ref="F3:F13" si="1">ABS(C3-E3)</f>
        <v>0.71344035503574488</v>
      </c>
      <c r="G3" s="2">
        <f t="shared" ref="G3:G17" si="2">ROW(G3)-1</f>
        <v>2</v>
      </c>
      <c r="H3" s="6">
        <f t="shared" ref="H3:H17" si="3">$I$21*G3+$I$20</f>
        <v>1.9836829836829839</v>
      </c>
      <c r="I3" s="6">
        <f>C3/H3</f>
        <v>1.0082256169212689</v>
      </c>
      <c r="J3" s="6">
        <f>AVERAGEIF($B$2:$B$13,B3,$I$2:$I$13)</f>
        <v>0.64857119587504741</v>
      </c>
    </row>
    <row r="4" spans="1:12" x14ac:dyDescent="0.25">
      <c r="A4" s="1"/>
      <c r="B4" s="1" t="s">
        <v>5</v>
      </c>
      <c r="C4" s="4">
        <v>3</v>
      </c>
      <c r="E4" s="7">
        <f t="shared" si="0"/>
        <v>2.9725066516165439</v>
      </c>
      <c r="F4" s="6">
        <f t="shared" si="1"/>
        <v>2.7493348383456073E-2</v>
      </c>
      <c r="G4" s="2">
        <f t="shared" si="2"/>
        <v>3</v>
      </c>
      <c r="H4" s="6">
        <f t="shared" si="3"/>
        <v>2.1724941724941726</v>
      </c>
      <c r="I4" s="6">
        <f>C4/H4</f>
        <v>1.3809012875536479</v>
      </c>
      <c r="J4" s="6">
        <f>AVERAGEIF($B$2:$B$13,B4,$I$2:$I$13)</f>
        <v>1.3682460874930229</v>
      </c>
    </row>
    <row r="5" spans="1:12" x14ac:dyDescent="0.25">
      <c r="A5" s="1"/>
      <c r="B5" s="1" t="s">
        <v>6</v>
      </c>
      <c r="C5" s="4">
        <v>4</v>
      </c>
      <c r="E5" s="7">
        <f t="shared" si="0"/>
        <v>2.9041645108702423</v>
      </c>
      <c r="F5" s="6">
        <f t="shared" si="1"/>
        <v>1.0958354891297577</v>
      </c>
      <c r="G5" s="2">
        <f t="shared" si="2"/>
        <v>4</v>
      </c>
      <c r="H5" s="6">
        <f t="shared" si="3"/>
        <v>2.3613053613053614</v>
      </c>
      <c r="I5" s="6">
        <f>C5/H5</f>
        <v>1.6939782823297136</v>
      </c>
      <c r="J5" s="6">
        <f>AVERAGEIF($B$2:$B$13,B5,$I$2:$I$13)</f>
        <v>1.2298979024317216</v>
      </c>
    </row>
    <row r="6" spans="1:12" x14ac:dyDescent="0.25">
      <c r="A6" s="1" t="s">
        <v>16</v>
      </c>
      <c r="B6" s="1" t="s">
        <v>3</v>
      </c>
      <c r="C6" s="4">
        <v>2</v>
      </c>
      <c r="E6" s="7">
        <f t="shared" si="0"/>
        <v>1.9117689081017715</v>
      </c>
      <c r="F6" s="6">
        <f t="shared" si="1"/>
        <v>8.8231091898228531E-2</v>
      </c>
      <c r="G6" s="2">
        <f t="shared" si="2"/>
        <v>5</v>
      </c>
      <c r="H6" s="6">
        <f t="shared" si="3"/>
        <v>2.5501165501165501</v>
      </c>
      <c r="I6" s="6">
        <f>C6/H6</f>
        <v>0.78427787934186466</v>
      </c>
      <c r="J6" s="6">
        <f>AVERAGEIF($B$2:$B$13,B6,$I$2:$I$13)</f>
        <v>0.74967903251888479</v>
      </c>
    </row>
    <row r="7" spans="1:12" x14ac:dyDescent="0.25">
      <c r="A7" s="1"/>
      <c r="B7" s="1" t="s">
        <v>4</v>
      </c>
      <c r="C7" s="4">
        <v>1</v>
      </c>
      <c r="E7" s="7">
        <f t="shared" si="0"/>
        <v>1.7763896390517033</v>
      </c>
      <c r="F7" s="6">
        <f t="shared" si="1"/>
        <v>0.77638963905170333</v>
      </c>
      <c r="G7" s="2">
        <f t="shared" si="2"/>
        <v>6</v>
      </c>
      <c r="H7" s="6">
        <f t="shared" si="3"/>
        <v>2.7389277389277389</v>
      </c>
      <c r="I7" s="6">
        <f>C7/H7</f>
        <v>0.36510638297872339</v>
      </c>
      <c r="J7" s="6">
        <f>AVERAGEIF($B$2:$B$13,B7,$I$2:$I$13)</f>
        <v>0.64857119587504741</v>
      </c>
    </row>
    <row r="8" spans="1:12" x14ac:dyDescent="0.25">
      <c r="A8" s="1"/>
      <c r="B8" s="1" t="s">
        <v>5</v>
      </c>
      <c r="C8" s="4">
        <v>4</v>
      </c>
      <c r="E8" s="7">
        <f t="shared" si="0"/>
        <v>4.0058673330798067</v>
      </c>
      <c r="F8" s="6">
        <f t="shared" si="1"/>
        <v>5.8673330798066914E-3</v>
      </c>
      <c r="G8" s="2">
        <f t="shared" si="2"/>
        <v>7</v>
      </c>
      <c r="H8" s="6">
        <f t="shared" si="3"/>
        <v>2.9277389277389281</v>
      </c>
      <c r="I8" s="6">
        <f>C8/H8</f>
        <v>1.3662420382165603</v>
      </c>
      <c r="J8" s="6">
        <f>AVERAGEIF($B$2:$B$13,B8,$I$2:$I$13)</f>
        <v>1.3682460874930229</v>
      </c>
    </row>
    <row r="9" spans="1:12" x14ac:dyDescent="0.25">
      <c r="A9" s="1"/>
      <c r="B9" s="1" t="s">
        <v>6</v>
      </c>
      <c r="C9" s="4">
        <v>3</v>
      </c>
      <c r="E9" s="7">
        <f t="shared" si="0"/>
        <v>3.8330384511683255</v>
      </c>
      <c r="F9" s="6">
        <f t="shared" si="1"/>
        <v>0.83303845116832553</v>
      </c>
      <c r="G9" s="2">
        <f t="shared" si="2"/>
        <v>8</v>
      </c>
      <c r="H9" s="6">
        <f t="shared" si="3"/>
        <v>3.1165501165501164</v>
      </c>
      <c r="I9" s="6">
        <f>C9/H9</f>
        <v>0.96260284218399406</v>
      </c>
      <c r="J9" s="6">
        <f>AVERAGEIF($B$2:$B$13,B9,$I$2:$I$13)</f>
        <v>1.2298979024317216</v>
      </c>
    </row>
    <row r="10" spans="1:12" x14ac:dyDescent="0.25">
      <c r="A10" s="1" t="s">
        <v>17</v>
      </c>
      <c r="B10" s="1" t="s">
        <v>3</v>
      </c>
      <c r="C10" s="4">
        <v>3</v>
      </c>
      <c r="E10" s="7">
        <f t="shared" si="0"/>
        <v>2.4779600655286216</v>
      </c>
      <c r="F10" s="6">
        <f t="shared" si="1"/>
        <v>0.52203993447137842</v>
      </c>
      <c r="G10" s="2">
        <f t="shared" si="2"/>
        <v>9</v>
      </c>
      <c r="H10" s="6">
        <f t="shared" si="3"/>
        <v>3.3053613053613056</v>
      </c>
      <c r="I10" s="6">
        <f>C10/H10</f>
        <v>0.90761636107193222</v>
      </c>
      <c r="J10" s="6">
        <f>AVERAGEIF($B$2:$B$13,B10,$I$2:$I$13)</f>
        <v>0.74967903251888479</v>
      </c>
    </row>
    <row r="11" spans="1:12" x14ac:dyDescent="0.25">
      <c r="A11" s="1"/>
      <c r="B11" s="1" t="s">
        <v>4</v>
      </c>
      <c r="C11" s="4">
        <v>2</v>
      </c>
      <c r="E11" s="7">
        <f t="shared" si="0"/>
        <v>2.2662196331391513</v>
      </c>
      <c r="F11" s="6">
        <f t="shared" si="1"/>
        <v>0.26621963313915131</v>
      </c>
      <c r="G11" s="2">
        <f t="shared" si="2"/>
        <v>10</v>
      </c>
      <c r="H11" s="6">
        <f t="shared" si="3"/>
        <v>3.4941724941724939</v>
      </c>
      <c r="I11" s="6">
        <f>C11/H11</f>
        <v>0.57238158772515013</v>
      </c>
      <c r="J11" s="6">
        <f>AVERAGEIF($B$2:$B$13,B11,$I$2:$I$13)</f>
        <v>0.64857119587504741</v>
      </c>
    </row>
    <row r="12" spans="1:12" x14ac:dyDescent="0.25">
      <c r="A12" s="1"/>
      <c r="B12" s="1" t="s">
        <v>5</v>
      </c>
      <c r="C12" s="4">
        <v>5</v>
      </c>
      <c r="E12" s="7">
        <f t="shared" si="0"/>
        <v>5.0392280145430686</v>
      </c>
      <c r="F12" s="6">
        <f t="shared" si="1"/>
        <v>3.9228014543068568E-2</v>
      </c>
      <c r="G12" s="2">
        <f t="shared" si="2"/>
        <v>11</v>
      </c>
      <c r="H12" s="6">
        <f t="shared" si="3"/>
        <v>3.6829836829836831</v>
      </c>
      <c r="I12" s="6">
        <f>C12/H12</f>
        <v>1.3575949367088607</v>
      </c>
      <c r="J12" s="6">
        <f>AVERAGEIF($B$2:$B$13,B12,$I$2:$I$13)</f>
        <v>1.3682460874930229</v>
      </c>
    </row>
    <row r="13" spans="1:12" x14ac:dyDescent="0.25">
      <c r="A13" s="1"/>
      <c r="B13" s="1" t="s">
        <v>6</v>
      </c>
      <c r="C13" s="4">
        <v>4</v>
      </c>
      <c r="E13" s="7">
        <f t="shared" si="0"/>
        <v>4.7619123914664101</v>
      </c>
      <c r="F13" s="6">
        <f t="shared" si="1"/>
        <v>0.7619123914664101</v>
      </c>
      <c r="G13" s="2">
        <f t="shared" si="2"/>
        <v>12</v>
      </c>
      <c r="H13" s="6">
        <f t="shared" si="3"/>
        <v>3.8717948717948723</v>
      </c>
      <c r="I13" s="6">
        <f>C13/H13</f>
        <v>1.0331125827814569</v>
      </c>
      <c r="J13" s="6">
        <f>AVERAGEIF($B$2:$B$13,B13,$I$2:$I$13)</f>
        <v>1.2298979024317216</v>
      </c>
    </row>
    <row r="14" spans="1:12" x14ac:dyDescent="0.25">
      <c r="A14" t="s">
        <v>18</v>
      </c>
      <c r="B14" t="s">
        <v>3</v>
      </c>
      <c r="E14" s="7">
        <f t="shared" si="0"/>
        <v>3.0441512229554717</v>
      </c>
      <c r="G14" s="2">
        <f t="shared" si="2"/>
        <v>13</v>
      </c>
      <c r="H14" s="6">
        <f t="shared" si="3"/>
        <v>4.0606060606060606</v>
      </c>
      <c r="J14" s="6">
        <f>AVERAGEIF($B$2:$B$13,B14,$I$2:$I$13)</f>
        <v>0.74967903251888479</v>
      </c>
    </row>
    <row r="15" spans="1:12" x14ac:dyDescent="0.25">
      <c r="B15" t="s">
        <v>4</v>
      </c>
      <c r="E15" s="7">
        <f t="shared" si="0"/>
        <v>2.7560496272266004</v>
      </c>
      <c r="G15" s="2">
        <f t="shared" si="2"/>
        <v>14</v>
      </c>
      <c r="H15" s="6">
        <f t="shared" si="3"/>
        <v>4.2494172494172497</v>
      </c>
      <c r="J15" s="6">
        <f>AVERAGEIF($B$2:$B$13,B15,$I$2:$I$13)</f>
        <v>0.64857119587504741</v>
      </c>
    </row>
    <row r="16" spans="1:12" x14ac:dyDescent="0.25">
      <c r="B16" t="s">
        <v>5</v>
      </c>
      <c r="E16" s="7">
        <f t="shared" si="0"/>
        <v>6.0725886960063296</v>
      </c>
      <c r="G16" s="2">
        <f t="shared" si="2"/>
        <v>15</v>
      </c>
      <c r="H16" s="6">
        <f t="shared" si="3"/>
        <v>4.438228438228438</v>
      </c>
      <c r="J16" s="6">
        <f>AVERAGEIF($B$2:$B$13,B16,$I$2:$I$13)</f>
        <v>1.3682460874930229</v>
      </c>
    </row>
    <row r="17" spans="2:10" x14ac:dyDescent="0.25">
      <c r="B17" t="s">
        <v>6</v>
      </c>
      <c r="E17" s="7">
        <f t="shared" si="0"/>
        <v>5.6907863317644933</v>
      </c>
      <c r="G17" s="2">
        <f t="shared" si="2"/>
        <v>16</v>
      </c>
      <c r="H17" s="6">
        <f t="shared" si="3"/>
        <v>4.6270396270396272</v>
      </c>
      <c r="J17" s="6">
        <f>AVERAGEIF($B$2:$B$13,B17,$I$2:$I$13)</f>
        <v>1.2298979024317216</v>
      </c>
    </row>
    <row r="19" spans="2:10" ht="31.5" x14ac:dyDescent="0.25">
      <c r="E19" s="8" t="s">
        <v>19</v>
      </c>
      <c r="F19" s="9"/>
      <c r="G19" s="9"/>
      <c r="H19" s="8" t="s">
        <v>22</v>
      </c>
    </row>
    <row r="20" spans="2:10" x14ac:dyDescent="0.25">
      <c r="E20" t="s">
        <v>25</v>
      </c>
      <c r="F20" s="6">
        <f>AVERAGE(F2:F13)</f>
        <v>0.45627278600349608</v>
      </c>
      <c r="H20" s="3" t="s">
        <v>23</v>
      </c>
      <c r="I20" s="6">
        <f>INTERCEPT(C2:C13,G2:G13)</f>
        <v>1.6060606060606062</v>
      </c>
    </row>
    <row r="21" spans="2:10" x14ac:dyDescent="0.25">
      <c r="H21" s="3" t="s">
        <v>24</v>
      </c>
      <c r="I21" s="6">
        <f>SLOPE(C2:C13,G2:G13)</f>
        <v>0.1888111888111888</v>
      </c>
    </row>
    <row r="23" spans="2:10" x14ac:dyDescent="0.25">
      <c r="H23" t="s">
        <v>27</v>
      </c>
    </row>
    <row r="24" spans="2:10" x14ac:dyDescent="0.25">
      <c r="H24" t="s">
        <v>28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C30" sqref="C30"/>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29</v>
      </c>
      <c r="B1" s="8" t="s">
        <v>43</v>
      </c>
      <c r="C1" s="8" t="s">
        <v>0</v>
      </c>
      <c r="D1" s="9"/>
      <c r="E1" s="8" t="s">
        <v>41</v>
      </c>
      <c r="F1" s="8" t="s">
        <v>26</v>
      </c>
      <c r="G1" s="8" t="s">
        <v>36</v>
      </c>
      <c r="H1" s="8" t="s">
        <v>20</v>
      </c>
      <c r="I1" s="8" t="s">
        <v>39</v>
      </c>
      <c r="J1" s="8" t="s">
        <v>38</v>
      </c>
      <c r="L1" s="8" t="s">
        <v>21</v>
      </c>
    </row>
    <row r="2" spans="1:12" x14ac:dyDescent="0.25">
      <c r="A2" s="1" t="s">
        <v>30</v>
      </c>
      <c r="B2" s="1" t="s">
        <v>12</v>
      </c>
      <c r="C2" s="4">
        <v>1</v>
      </c>
      <c r="E2" s="7">
        <f>H2*J2</f>
        <v>1.3843952998461315</v>
      </c>
      <c r="F2" s="6">
        <f>ABS(C2-E2)</f>
        <v>0.38439529984613152</v>
      </c>
      <c r="G2">
        <f>ROW(G2)-1</f>
        <v>1</v>
      </c>
      <c r="H2" s="6">
        <f>$I$25*G2+$I$24</f>
        <v>1.8961240310077521</v>
      </c>
      <c r="I2" s="6">
        <f>C2/H2</f>
        <v>0.52739165985282088</v>
      </c>
      <c r="J2" s="6">
        <f>AVERAGEIF($B$2:$B$15,B2,$I$2:$I$15)</f>
        <v>0.73011853507829494</v>
      </c>
    </row>
    <row r="3" spans="1:12" x14ac:dyDescent="0.25">
      <c r="A3" s="1"/>
      <c r="B3" s="1" t="s">
        <v>13</v>
      </c>
      <c r="C3" s="4">
        <v>2</v>
      </c>
      <c r="E3" s="7">
        <f t="shared" ref="E3:E21" si="0">H3*J3</f>
        <v>1.3035906035626543</v>
      </c>
      <c r="F3" s="6">
        <f t="shared" ref="F3:F16" si="1">ABS(C3-E3)</f>
        <v>0.69640939643734567</v>
      </c>
      <c r="G3">
        <f t="shared" ref="G3:G21" si="2">ROW(G3)-1</f>
        <v>2</v>
      </c>
      <c r="H3" s="6">
        <f>$I$25*G3+$I$24</f>
        <v>2.0403100775193801</v>
      </c>
      <c r="I3" s="6">
        <f t="shared" ref="I3:I16" si="3">C3/H3</f>
        <v>0.98024316109422482</v>
      </c>
      <c r="J3" s="6">
        <f>AVERAGEIF($B$2:$B$15,B3,$I$2:$I$15)</f>
        <v>0.63891788700449237</v>
      </c>
    </row>
    <row r="4" spans="1:12" x14ac:dyDescent="0.25">
      <c r="A4" s="1"/>
      <c r="B4" s="1" t="s">
        <v>14</v>
      </c>
      <c r="C4" s="4">
        <v>3</v>
      </c>
      <c r="E4" s="7">
        <f t="shared" si="0"/>
        <v>3.0064805262535912</v>
      </c>
      <c r="F4" s="6">
        <f t="shared" si="1"/>
        <v>6.4805262535911901E-3</v>
      </c>
      <c r="G4">
        <f t="shared" si="2"/>
        <v>3</v>
      </c>
      <c r="H4" s="6">
        <f>$I$25*G4+$I$24</f>
        <v>2.1844961240310079</v>
      </c>
      <c r="I4" s="6">
        <f t="shared" si="3"/>
        <v>1.3733144073811212</v>
      </c>
      <c r="J4" s="6">
        <f>AVERAGEIF($B$2:$B$15,B4,$I$2:$I$15)</f>
        <v>1.3762810074049441</v>
      </c>
    </row>
    <row r="5" spans="1:12" x14ac:dyDescent="0.25">
      <c r="A5" s="1"/>
      <c r="B5" s="1" t="s">
        <v>34</v>
      </c>
      <c r="C5" s="4">
        <v>4</v>
      </c>
      <c r="E5" s="7">
        <f t="shared" si="0"/>
        <v>2.9203976355479444</v>
      </c>
      <c r="F5" s="6">
        <f t="shared" si="1"/>
        <v>1.0796023644520556</v>
      </c>
      <c r="G5">
        <f t="shared" si="2"/>
        <v>4</v>
      </c>
      <c r="H5" s="6">
        <f>$I$25*G5+$I$24</f>
        <v>2.3286821705426357</v>
      </c>
      <c r="I5" s="6">
        <f t="shared" si="3"/>
        <v>1.7177097203728362</v>
      </c>
      <c r="J5" s="6">
        <f>AVERAGEIF($B$2:$B$15,B5,$I$2:$I$15)</f>
        <v>1.254098851483638</v>
      </c>
    </row>
    <row r="6" spans="1:12" x14ac:dyDescent="0.25">
      <c r="A6" s="1"/>
      <c r="B6" s="1" t="s">
        <v>35</v>
      </c>
      <c r="C6" s="4"/>
      <c r="E6" s="7">
        <f t="shared" si="0"/>
        <v>0</v>
      </c>
      <c r="F6" s="6">
        <f t="shared" si="1"/>
        <v>0</v>
      </c>
      <c r="G6">
        <f t="shared" si="2"/>
        <v>5</v>
      </c>
      <c r="H6" s="6">
        <f>$I$25*G6+$I$24</f>
        <v>2.4728682170542635</v>
      </c>
      <c r="I6" s="6">
        <f t="shared" si="3"/>
        <v>0</v>
      </c>
      <c r="J6" s="6">
        <f>AVERAGEIF($B$2:$B$15,B6,$I$2:$I$15)</f>
        <v>0</v>
      </c>
    </row>
    <row r="7" spans="1:12" x14ac:dyDescent="0.25">
      <c r="A7" s="1" t="s">
        <v>31</v>
      </c>
      <c r="B7" s="1" t="s">
        <v>12</v>
      </c>
      <c r="C7" s="4">
        <v>2</v>
      </c>
      <c r="E7" s="7">
        <f t="shared" si="0"/>
        <v>1.9107598251351345</v>
      </c>
      <c r="F7" s="6">
        <f t="shared" si="1"/>
        <v>8.9240174864865462E-2</v>
      </c>
      <c r="G7">
        <f t="shared" si="2"/>
        <v>6</v>
      </c>
      <c r="H7" s="6">
        <f>$I$25*G7+$I$24</f>
        <v>2.6170542635658913</v>
      </c>
      <c r="I7" s="6">
        <f t="shared" si="3"/>
        <v>0.76421800947867302</v>
      </c>
      <c r="J7" s="6">
        <f>AVERAGEIF($B$2:$B$15,B7,$I$2:$I$15)</f>
        <v>0.73011853507829494</v>
      </c>
    </row>
    <row r="8" spans="1:12" x14ac:dyDescent="0.25">
      <c r="A8" s="1"/>
      <c r="B8" s="1" t="s">
        <v>13</v>
      </c>
      <c r="C8" s="4">
        <v>1</v>
      </c>
      <c r="E8" s="7">
        <f t="shared" si="0"/>
        <v>1.7642058244263581</v>
      </c>
      <c r="F8" s="6">
        <f t="shared" si="1"/>
        <v>0.76420582442635809</v>
      </c>
      <c r="G8">
        <f t="shared" si="2"/>
        <v>7</v>
      </c>
      <c r="H8" s="6">
        <f>$I$25*G8+$I$24</f>
        <v>2.7612403100775196</v>
      </c>
      <c r="I8" s="6">
        <f t="shared" si="3"/>
        <v>0.36215609208309935</v>
      </c>
      <c r="J8" s="6">
        <f>AVERAGEIF($B$2:$B$15,B8,$I$2:$I$15)</f>
        <v>0.63891788700449237</v>
      </c>
    </row>
    <row r="9" spans="1:12" x14ac:dyDescent="0.25">
      <c r="A9" s="1"/>
      <c r="B9" s="1" t="s">
        <v>14</v>
      </c>
      <c r="C9" s="4">
        <v>4</v>
      </c>
      <c r="E9" s="7">
        <f t="shared" si="0"/>
        <v>3.9986831129873881</v>
      </c>
      <c r="F9" s="6">
        <f t="shared" si="1"/>
        <v>1.3168870126119003E-3</v>
      </c>
      <c r="G9">
        <f t="shared" si="2"/>
        <v>8</v>
      </c>
      <c r="H9" s="6">
        <f>$I$25*G9+$I$24</f>
        <v>2.9054263565891474</v>
      </c>
      <c r="I9" s="6">
        <f t="shared" si="3"/>
        <v>1.3767342582710778</v>
      </c>
      <c r="J9" s="6">
        <f>AVERAGEIF($B$2:$B$15,B9,$I$2:$I$15)</f>
        <v>1.3762810074049441</v>
      </c>
    </row>
    <row r="10" spans="1:12" x14ac:dyDescent="0.25">
      <c r="A10" s="1"/>
      <c r="B10" s="1" t="s">
        <v>34</v>
      </c>
      <c r="C10" s="4">
        <v>3</v>
      </c>
      <c r="E10" s="7">
        <f t="shared" si="0"/>
        <v>3.8245154121989393</v>
      </c>
      <c r="F10" s="6">
        <f t="shared" si="1"/>
        <v>0.82451541219893931</v>
      </c>
      <c r="G10">
        <f t="shared" si="2"/>
        <v>9</v>
      </c>
      <c r="H10" s="6">
        <f>$I$25*G10+$I$24</f>
        <v>3.0496124031007752</v>
      </c>
      <c r="I10" s="6">
        <f t="shared" si="3"/>
        <v>0.98373157092018304</v>
      </c>
      <c r="J10" s="6">
        <f>AVERAGEIF($B$2:$B$15,B10,$I$2:$I$15)</f>
        <v>1.254098851483638</v>
      </c>
    </row>
    <row r="11" spans="1:12" x14ac:dyDescent="0.25">
      <c r="A11" s="1"/>
      <c r="B11" s="1" t="s">
        <v>35</v>
      </c>
      <c r="C11" s="4"/>
      <c r="E11" s="7">
        <f t="shared" si="0"/>
        <v>0</v>
      </c>
      <c r="F11" s="6">
        <f t="shared" si="1"/>
        <v>0</v>
      </c>
      <c r="G11">
        <f t="shared" si="2"/>
        <v>10</v>
      </c>
      <c r="H11" s="6">
        <f>$I$25*G11+$I$24</f>
        <v>3.1937984496124034</v>
      </c>
      <c r="I11" s="6">
        <f t="shared" si="3"/>
        <v>0</v>
      </c>
      <c r="J11" s="6">
        <f>AVERAGEIF($B$2:$B$15,B11,$I$2:$I$15)</f>
        <v>0</v>
      </c>
    </row>
    <row r="12" spans="1:12" x14ac:dyDescent="0.25">
      <c r="A12" s="1" t="s">
        <v>32</v>
      </c>
      <c r="B12" s="1" t="s">
        <v>12</v>
      </c>
      <c r="C12" s="4">
        <v>3</v>
      </c>
      <c r="E12" s="7">
        <f t="shared" si="0"/>
        <v>2.437124350424138</v>
      </c>
      <c r="F12" s="6">
        <f t="shared" si="1"/>
        <v>0.562875649575862</v>
      </c>
      <c r="G12">
        <f t="shared" si="2"/>
        <v>11</v>
      </c>
      <c r="H12" s="6">
        <f>$I$25*G12+$I$24</f>
        <v>3.3379844961240313</v>
      </c>
      <c r="I12" s="6">
        <f t="shared" si="3"/>
        <v>0.89874593590339058</v>
      </c>
      <c r="J12" s="6">
        <f>AVERAGEIF($B$2:$B$15,B12,$I$2:$I$15)</f>
        <v>0.73011853507829494</v>
      </c>
    </row>
    <row r="13" spans="1:12" x14ac:dyDescent="0.25">
      <c r="A13" s="1"/>
      <c r="B13" s="1" t="s">
        <v>13</v>
      </c>
      <c r="C13" s="4">
        <v>2</v>
      </c>
      <c r="E13" s="7">
        <f t="shared" si="0"/>
        <v>2.2248210452900619</v>
      </c>
      <c r="F13" s="6">
        <f t="shared" si="1"/>
        <v>0.22482104529006186</v>
      </c>
      <c r="G13">
        <f t="shared" si="2"/>
        <v>12</v>
      </c>
      <c r="H13" s="6">
        <f>$I$25*G13+$I$24</f>
        <v>3.4821705426356591</v>
      </c>
      <c r="I13" s="6">
        <f t="shared" si="3"/>
        <v>0.5743544078361531</v>
      </c>
      <c r="J13" s="6">
        <f>AVERAGEIF($B$2:$B$15,B13,$I$2:$I$15)</f>
        <v>0.63891788700449237</v>
      </c>
    </row>
    <row r="14" spans="1:12" x14ac:dyDescent="0.25">
      <c r="A14" s="1"/>
      <c r="B14" s="1" t="s">
        <v>14</v>
      </c>
      <c r="C14" s="4">
        <v>5</v>
      </c>
      <c r="E14" s="7">
        <f t="shared" si="0"/>
        <v>4.9908856997211846</v>
      </c>
      <c r="F14" s="6">
        <f t="shared" si="1"/>
        <v>9.1143002788154348E-3</v>
      </c>
      <c r="G14">
        <f t="shared" si="2"/>
        <v>13</v>
      </c>
      <c r="H14" s="6">
        <f>$I$25*G14+$I$24</f>
        <v>3.6263565891472869</v>
      </c>
      <c r="I14" s="6">
        <f t="shared" si="3"/>
        <v>1.3787943565626335</v>
      </c>
      <c r="J14" s="6">
        <f>AVERAGEIF($B$2:$B$15,B14,$I$2:$I$15)</f>
        <v>1.3762810074049441</v>
      </c>
    </row>
    <row r="15" spans="1:12" x14ac:dyDescent="0.25">
      <c r="A15" s="1"/>
      <c r="B15" s="1" t="s">
        <v>34</v>
      </c>
      <c r="C15" s="4">
        <v>4</v>
      </c>
      <c r="E15" s="7">
        <f t="shared" si="0"/>
        <v>4.7286331888499342</v>
      </c>
      <c r="F15" s="6">
        <f t="shared" si="1"/>
        <v>0.72863318884993422</v>
      </c>
      <c r="G15">
        <f t="shared" si="2"/>
        <v>14</v>
      </c>
      <c r="H15" s="6">
        <f>$I$25*G15+$I$24</f>
        <v>3.7705426356589147</v>
      </c>
      <c r="I15" s="6">
        <f t="shared" si="3"/>
        <v>1.0608552631578947</v>
      </c>
      <c r="J15" s="6">
        <f>AVERAGEIF($B$2:$B$15,B15,$I$2:$I$15)</f>
        <v>1.254098851483638</v>
      </c>
    </row>
    <row r="16" spans="1:12" x14ac:dyDescent="0.25">
      <c r="A16" s="1"/>
      <c r="B16" s="1" t="s">
        <v>35</v>
      </c>
      <c r="C16" s="4"/>
      <c r="E16" s="7">
        <f t="shared" si="0"/>
        <v>0</v>
      </c>
      <c r="F16" s="6">
        <f t="shared" si="1"/>
        <v>0</v>
      </c>
      <c r="G16">
        <f t="shared" si="2"/>
        <v>15</v>
      </c>
      <c r="H16" s="6">
        <f>$I$25*G16+$I$24</f>
        <v>3.9147286821705425</v>
      </c>
      <c r="I16" s="6">
        <f t="shared" si="3"/>
        <v>0</v>
      </c>
      <c r="J16" s="6">
        <f>AVERAGEIF($B$2:$B$15,B16,$I$2:$I$15)</f>
        <v>0</v>
      </c>
    </row>
    <row r="17" spans="1:10" x14ac:dyDescent="0.25">
      <c r="A17" t="s">
        <v>33</v>
      </c>
      <c r="B17" t="s">
        <v>12</v>
      </c>
      <c r="E17" s="7">
        <f t="shared" si="0"/>
        <v>2.963488875713141</v>
      </c>
      <c r="G17">
        <f t="shared" si="2"/>
        <v>16</v>
      </c>
      <c r="H17" s="6">
        <f>$I$25*G17+$I$24</f>
        <v>4.0589147286821703</v>
      </c>
      <c r="J17" s="6">
        <f>AVERAGEIF($B$2:$B$15,B17,$I$2:$I$15)</f>
        <v>0.73011853507829494</v>
      </c>
    </row>
    <row r="18" spans="1:10" x14ac:dyDescent="0.25">
      <c r="B18" t="s">
        <v>13</v>
      </c>
      <c r="E18" s="7">
        <f t="shared" si="0"/>
        <v>2.6854362661537654</v>
      </c>
      <c r="G18">
        <f t="shared" si="2"/>
        <v>17</v>
      </c>
      <c r="H18" s="6">
        <f>$I$25*G18+$I$24</f>
        <v>4.2031007751937981</v>
      </c>
      <c r="J18" s="6">
        <f>AVERAGEIF($B$2:$B$15,B18,$I$2:$I$15)</f>
        <v>0.63891788700449237</v>
      </c>
    </row>
    <row r="19" spans="1:10" x14ac:dyDescent="0.25">
      <c r="B19" t="s">
        <v>14</v>
      </c>
      <c r="E19" s="7">
        <f t="shared" si="0"/>
        <v>5.983088286454981</v>
      </c>
      <c r="G19">
        <f t="shared" si="2"/>
        <v>18</v>
      </c>
      <c r="H19" s="6">
        <f>$I$25*G19+$I$24</f>
        <v>4.3472868217054259</v>
      </c>
      <c r="J19" s="6">
        <f>AVERAGEIF($B$2:$B$15,B19,$I$2:$I$15)</f>
        <v>1.3762810074049441</v>
      </c>
    </row>
    <row r="20" spans="1:10" x14ac:dyDescent="0.25">
      <c r="B20" t="s">
        <v>34</v>
      </c>
      <c r="E20" s="7">
        <f t="shared" si="0"/>
        <v>5.6327509655009296</v>
      </c>
      <c r="G20">
        <f t="shared" si="2"/>
        <v>19</v>
      </c>
      <c r="H20" s="6">
        <f>$I$25*G20+$I$24</f>
        <v>4.4914728682170546</v>
      </c>
      <c r="J20" s="6">
        <f>AVERAGEIF($B$2:$B$15,B20,$I$2:$I$15)</f>
        <v>1.254098851483638</v>
      </c>
    </row>
    <row r="21" spans="1:10" x14ac:dyDescent="0.25">
      <c r="B21" t="s">
        <v>35</v>
      </c>
      <c r="E21" s="7">
        <f t="shared" si="0"/>
        <v>0</v>
      </c>
      <c r="G21">
        <f t="shared" si="2"/>
        <v>20</v>
      </c>
      <c r="H21" s="6">
        <f>$I$25*G21+$I$24</f>
        <v>4.6356589147286824</v>
      </c>
      <c r="J21" s="10">
        <f>AVERAGEIF($B$2:$B$15,B21,$I$2:$I$15)</f>
        <v>0</v>
      </c>
    </row>
    <row r="23" spans="1:10" ht="31.5" x14ac:dyDescent="0.25">
      <c r="E23" s="8" t="s">
        <v>19</v>
      </c>
      <c r="F23" s="9"/>
      <c r="G23" s="9"/>
      <c r="H23" s="8" t="s">
        <v>22</v>
      </c>
    </row>
    <row r="24" spans="1:10" x14ac:dyDescent="0.25">
      <c r="E24" t="s">
        <v>25</v>
      </c>
      <c r="F24" s="6">
        <f>AVERAGE(F2:F16)</f>
        <v>0.35810733796577149</v>
      </c>
      <c r="H24" s="3" t="s">
        <v>23</v>
      </c>
      <c r="I24" s="6">
        <f>INTERCEPT(C2:C16,G2:G16)</f>
        <v>1.7519379844961243</v>
      </c>
    </row>
    <row r="25" spans="1:10" x14ac:dyDescent="0.25">
      <c r="H25" s="3" t="s">
        <v>24</v>
      </c>
      <c r="I25" s="6">
        <f>SLOPE(C2:C16,G2:G16)</f>
        <v>0.14418604651162789</v>
      </c>
    </row>
    <row r="27" spans="1:10" x14ac:dyDescent="0.25">
      <c r="H27" t="s">
        <v>27</v>
      </c>
    </row>
    <row r="28" spans="1:10" x14ac:dyDescent="0.25">
      <c r="H28" t="s">
        <v>28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20" zoomScaleNormal="120" workbookViewId="0">
      <selection activeCell="R31" sqref="R31"/>
    </sheetView>
  </sheetViews>
  <sheetFormatPr defaultRowHeight="15" x14ac:dyDescent="0.25"/>
  <cols>
    <col min="2" max="2" width="15.85546875" customWidth="1"/>
    <col min="3" max="3" width="14.85546875" style="5" customWidth="1"/>
    <col min="4" max="4" width="5.140625" customWidth="1"/>
    <col min="5" max="5" width="11.140625" customWidth="1"/>
    <col min="6" max="6" width="9.85546875" customWidth="1"/>
    <col min="7" max="7" width="5.5703125" customWidth="1"/>
    <col min="8" max="8" width="14" customWidth="1"/>
    <col min="9" max="9" width="14.140625" customWidth="1"/>
    <col min="10" max="10" width="14.85546875" customWidth="1"/>
  </cols>
  <sheetData>
    <row r="1" spans="1:12" ht="47.25" x14ac:dyDescent="0.25">
      <c r="A1" s="8" t="s">
        <v>2</v>
      </c>
      <c r="B1" s="8" t="s">
        <v>43</v>
      </c>
      <c r="C1" s="8" t="s">
        <v>0</v>
      </c>
      <c r="D1" s="9"/>
      <c r="E1" s="8" t="s">
        <v>41</v>
      </c>
      <c r="F1" s="8" t="s">
        <v>26</v>
      </c>
      <c r="G1" s="8" t="s">
        <v>36</v>
      </c>
      <c r="H1" s="8" t="s">
        <v>20</v>
      </c>
      <c r="I1" s="8" t="s">
        <v>44</v>
      </c>
      <c r="J1" s="8" t="s">
        <v>45</v>
      </c>
      <c r="L1" s="8" t="s">
        <v>21</v>
      </c>
    </row>
    <row r="2" spans="1:12" x14ac:dyDescent="0.25">
      <c r="A2" s="1" t="s">
        <v>12</v>
      </c>
      <c r="B2" s="1" t="s">
        <v>7</v>
      </c>
      <c r="C2" s="4">
        <v>1</v>
      </c>
      <c r="E2" s="7">
        <f>H2*J2</f>
        <v>1.3939481117988255</v>
      </c>
      <c r="F2" s="6">
        <f>ABS(C2-E2)</f>
        <v>0.3939481117988255</v>
      </c>
      <c r="G2">
        <f>ROW(G2)-1</f>
        <v>1</v>
      </c>
      <c r="H2" s="6">
        <f>$I$25*G2+$I$24</f>
        <v>1.9749999999999999</v>
      </c>
      <c r="I2" s="6">
        <f>C2/H2</f>
        <v>0.50632911392405067</v>
      </c>
      <c r="J2" s="6">
        <f>AVERAGEIF($B$2:$B$15,B2,$I$2:$I$15)</f>
        <v>0.70579651230320284</v>
      </c>
    </row>
    <row r="3" spans="1:12" x14ac:dyDescent="0.25">
      <c r="A3" s="1"/>
      <c r="B3" s="1" t="s">
        <v>8</v>
      </c>
      <c r="C3" s="4">
        <v>2</v>
      </c>
      <c r="E3" s="7">
        <f t="shared" ref="E3:E21" si="0">H3*J3</f>
        <v>1.3088987396263922</v>
      </c>
      <c r="F3" s="6">
        <f t="shared" ref="F3:F16" si="1">ABS(C3-E3)</f>
        <v>0.69110126037360775</v>
      </c>
      <c r="G3">
        <f t="shared" ref="G3:G21" si="2">ROW(G3)-1</f>
        <v>2</v>
      </c>
      <c r="H3" s="6">
        <f>$I$25*G3+$I$24</f>
        <v>2.1214285714285714</v>
      </c>
      <c r="I3" s="6">
        <f t="shared" ref="I3:I16" si="3">C3/H3</f>
        <v>0.9427609427609428</v>
      </c>
      <c r="J3" s="6">
        <f>AVERAGEIF($B$2:$B$15,B3,$I$2:$I$15)</f>
        <v>0.61698930487439363</v>
      </c>
    </row>
    <row r="4" spans="1:12" x14ac:dyDescent="0.25">
      <c r="A4" s="1"/>
      <c r="B4" s="1" t="s">
        <v>9</v>
      </c>
      <c r="C4" s="4">
        <v>3</v>
      </c>
      <c r="E4" s="7">
        <f t="shared" si="0"/>
        <v>3.0206956785904153</v>
      </c>
      <c r="F4" s="6">
        <f t="shared" si="1"/>
        <v>2.0695678590415323E-2</v>
      </c>
      <c r="G4">
        <f t="shared" si="2"/>
        <v>3</v>
      </c>
      <c r="H4" s="6">
        <f>$I$25*G4+$I$24</f>
        <v>2.2678571428571428</v>
      </c>
      <c r="I4" s="6">
        <f t="shared" si="3"/>
        <v>1.3228346456692914</v>
      </c>
      <c r="J4" s="6">
        <f>AVERAGEIF($B$2:$B$15,B4,$I$2:$I$15)</f>
        <v>1.3319602992209705</v>
      </c>
    </row>
    <row r="5" spans="1:12" x14ac:dyDescent="0.25">
      <c r="A5" s="1"/>
      <c r="B5" s="1" t="s">
        <v>10</v>
      </c>
      <c r="C5" s="4">
        <v>4</v>
      </c>
      <c r="E5" s="7">
        <f t="shared" si="0"/>
        <v>2.9306002373272739</v>
      </c>
      <c r="F5" s="6">
        <f t="shared" si="1"/>
        <v>1.0693997626727261</v>
      </c>
      <c r="G5">
        <f t="shared" si="2"/>
        <v>4</v>
      </c>
      <c r="H5" s="6">
        <f>$I$25*G5+$I$24</f>
        <v>2.4142857142857141</v>
      </c>
      <c r="I5" s="6">
        <f t="shared" si="3"/>
        <v>1.6568047337278107</v>
      </c>
      <c r="J5" s="6">
        <f>AVERAGEIF($B$2:$B$15,B5,$I$2:$I$15)</f>
        <v>1.2138580864669182</v>
      </c>
    </row>
    <row r="6" spans="1:12" x14ac:dyDescent="0.25">
      <c r="A6" s="1"/>
      <c r="B6" s="1" t="s">
        <v>11</v>
      </c>
      <c r="C6" s="4">
        <v>3</v>
      </c>
      <c r="E6" s="7">
        <f t="shared" si="0"/>
        <v>3.0553145336225596</v>
      </c>
      <c r="F6" s="6">
        <f t="shared" si="1"/>
        <v>5.5314533622559559E-2</v>
      </c>
      <c r="G6">
        <f t="shared" si="2"/>
        <v>5</v>
      </c>
      <c r="H6" s="6">
        <f>$I$25*G6+$I$24</f>
        <v>2.5607142857142859</v>
      </c>
      <c r="I6" s="6">
        <f t="shared" si="3"/>
        <v>1.1715481171548117</v>
      </c>
      <c r="J6" s="6">
        <f>AVERAGEIF($B$2:$B$15,B6,$I$2:$I$15)</f>
        <v>1.1931493297270803</v>
      </c>
    </row>
    <row r="7" spans="1:12" x14ac:dyDescent="0.25">
      <c r="A7" s="1" t="s">
        <v>13</v>
      </c>
      <c r="B7" s="1" t="s">
        <v>7</v>
      </c>
      <c r="C7" s="4">
        <v>2</v>
      </c>
      <c r="E7" s="7">
        <f t="shared" si="0"/>
        <v>1.9106919868779564</v>
      </c>
      <c r="F7" s="6">
        <f t="shared" si="1"/>
        <v>8.9308013122043617E-2</v>
      </c>
      <c r="G7">
        <f t="shared" si="2"/>
        <v>6</v>
      </c>
      <c r="H7" s="6">
        <f>$I$25*G7+$I$24</f>
        <v>2.7071428571428573</v>
      </c>
      <c r="I7" s="6">
        <f t="shared" si="3"/>
        <v>0.73878627968337729</v>
      </c>
      <c r="J7" s="6">
        <f>AVERAGEIF($B$2:$B$15,B7,$I$2:$I$15)</f>
        <v>0.70579651230320284</v>
      </c>
    </row>
    <row r="8" spans="1:12" x14ac:dyDescent="0.25">
      <c r="A8" s="1"/>
      <c r="B8" s="1" t="s">
        <v>8</v>
      </c>
      <c r="C8" s="4">
        <v>1</v>
      </c>
      <c r="E8" s="7">
        <f t="shared" si="0"/>
        <v>1.7606230521237161</v>
      </c>
      <c r="F8" s="6">
        <f t="shared" si="1"/>
        <v>0.76062305212371606</v>
      </c>
      <c r="G8">
        <f t="shared" si="2"/>
        <v>7</v>
      </c>
      <c r="H8" s="6">
        <f>$I$25*G8+$I$24</f>
        <v>2.8535714285714286</v>
      </c>
      <c r="I8" s="6">
        <f t="shared" si="3"/>
        <v>0.35043804755944929</v>
      </c>
      <c r="J8" s="6">
        <f>AVERAGEIF($B$2:$B$15,B8,$I$2:$I$15)</f>
        <v>0.61698930487439363</v>
      </c>
    </row>
    <row r="9" spans="1:12" x14ac:dyDescent="0.25">
      <c r="A9" s="1"/>
      <c r="B9" s="1" t="s">
        <v>9</v>
      </c>
      <c r="C9" s="4">
        <v>4</v>
      </c>
      <c r="E9" s="7">
        <f t="shared" si="0"/>
        <v>3.9958808976629117</v>
      </c>
      <c r="F9" s="6">
        <f t="shared" si="1"/>
        <v>4.1191023370883428E-3</v>
      </c>
      <c r="G9">
        <f t="shared" si="2"/>
        <v>8</v>
      </c>
      <c r="H9" s="6">
        <f>$I$25*G9+$I$24</f>
        <v>3</v>
      </c>
      <c r="I9" s="6">
        <f t="shared" si="3"/>
        <v>1.3333333333333333</v>
      </c>
      <c r="J9" s="6">
        <f>AVERAGEIF($B$2:$B$15,B9,$I$2:$I$15)</f>
        <v>1.3319602992209705</v>
      </c>
    </row>
    <row r="10" spans="1:12" x14ac:dyDescent="0.25">
      <c r="A10" s="1"/>
      <c r="B10" s="1" t="s">
        <v>10</v>
      </c>
      <c r="C10" s="4">
        <v>3</v>
      </c>
      <c r="E10" s="7">
        <f t="shared" si="0"/>
        <v>3.8193177649191248</v>
      </c>
      <c r="F10" s="6">
        <f t="shared" si="1"/>
        <v>0.81931776491912478</v>
      </c>
      <c r="G10">
        <f t="shared" si="2"/>
        <v>9</v>
      </c>
      <c r="H10" s="6">
        <f>$I$25*G10+$I$24</f>
        <v>3.1464285714285714</v>
      </c>
      <c r="I10" s="6">
        <f t="shared" si="3"/>
        <v>0.95346197502837682</v>
      </c>
      <c r="J10" s="6">
        <f>AVERAGEIF($B$2:$B$15,B10,$I$2:$I$15)</f>
        <v>1.2138580864669182</v>
      </c>
    </row>
    <row r="11" spans="1:12" x14ac:dyDescent="0.25">
      <c r="A11" s="1"/>
      <c r="B11" s="1" t="s">
        <v>11</v>
      </c>
      <c r="C11" s="4">
        <v>4</v>
      </c>
      <c r="E11" s="7">
        <f t="shared" si="0"/>
        <v>3.9288702928870287</v>
      </c>
      <c r="F11" s="6">
        <f t="shared" si="1"/>
        <v>7.1129707112971285E-2</v>
      </c>
      <c r="G11">
        <f t="shared" si="2"/>
        <v>10</v>
      </c>
      <c r="H11" s="6">
        <f>$I$25*G11+$I$24</f>
        <v>3.2928571428571427</v>
      </c>
      <c r="I11" s="6">
        <f t="shared" si="3"/>
        <v>1.2147505422993492</v>
      </c>
      <c r="J11" s="6">
        <f>AVERAGEIF($B$2:$B$15,B11,$I$2:$I$15)</f>
        <v>1.1931493297270803</v>
      </c>
    </row>
    <row r="12" spans="1:12" x14ac:dyDescent="0.25">
      <c r="A12" s="1" t="s">
        <v>14</v>
      </c>
      <c r="B12" s="1" t="s">
        <v>7</v>
      </c>
      <c r="C12" s="4">
        <v>3</v>
      </c>
      <c r="E12" s="7">
        <f t="shared" si="0"/>
        <v>2.4274358619570866</v>
      </c>
      <c r="F12" s="6">
        <f t="shared" si="1"/>
        <v>0.5725641380429134</v>
      </c>
      <c r="G12">
        <f t="shared" si="2"/>
        <v>11</v>
      </c>
      <c r="H12" s="6">
        <f>$I$25*G12+$I$24</f>
        <v>3.4392857142857141</v>
      </c>
      <c r="I12" s="6">
        <f t="shared" si="3"/>
        <v>0.87227414330218078</v>
      </c>
      <c r="J12" s="6">
        <f>AVERAGEIF($B$2:$B$15,B12,$I$2:$I$15)</f>
        <v>0.70579651230320284</v>
      </c>
    </row>
    <row r="13" spans="1:12" x14ac:dyDescent="0.25">
      <c r="A13" s="1"/>
      <c r="B13" s="1" t="s">
        <v>8</v>
      </c>
      <c r="C13" s="4">
        <v>2</v>
      </c>
      <c r="E13" s="7">
        <f t="shared" si="0"/>
        <v>2.2123473646210399</v>
      </c>
      <c r="F13" s="6">
        <f t="shared" si="1"/>
        <v>0.21234736462103987</v>
      </c>
      <c r="G13">
        <f t="shared" si="2"/>
        <v>12</v>
      </c>
      <c r="H13" s="6">
        <f>$I$25*G13+$I$24</f>
        <v>3.5857142857142854</v>
      </c>
      <c r="I13" s="6">
        <f t="shared" si="3"/>
        <v>0.5577689243027889</v>
      </c>
      <c r="J13" s="6">
        <f>AVERAGEIF($B$2:$B$15,B13,$I$2:$I$15)</f>
        <v>0.61698930487439363</v>
      </c>
    </row>
    <row r="14" spans="1:12" x14ac:dyDescent="0.25">
      <c r="A14" s="1"/>
      <c r="B14" s="1" t="s">
        <v>9</v>
      </c>
      <c r="C14" s="4">
        <v>5</v>
      </c>
      <c r="E14" s="7">
        <f t="shared" si="0"/>
        <v>4.9710661167354075</v>
      </c>
      <c r="F14" s="6">
        <f t="shared" si="1"/>
        <v>2.8933883264592453E-2</v>
      </c>
      <c r="G14">
        <f t="shared" si="2"/>
        <v>13</v>
      </c>
      <c r="H14" s="6">
        <f>$I$25*G14+$I$24</f>
        <v>3.7321428571428572</v>
      </c>
      <c r="I14" s="6">
        <f t="shared" si="3"/>
        <v>1.339712918660287</v>
      </c>
      <c r="J14" s="6">
        <f>AVERAGEIF($B$2:$B$15,B14,$I$2:$I$15)</f>
        <v>1.3319602992209705</v>
      </c>
    </row>
    <row r="15" spans="1:12" x14ac:dyDescent="0.25">
      <c r="A15" s="1"/>
      <c r="B15" s="1" t="s">
        <v>10</v>
      </c>
      <c r="C15" s="4">
        <v>4</v>
      </c>
      <c r="E15" s="7">
        <f t="shared" si="0"/>
        <v>4.7080352925109761</v>
      </c>
      <c r="F15" s="6">
        <f t="shared" si="1"/>
        <v>0.70803529251097608</v>
      </c>
      <c r="G15">
        <f t="shared" si="2"/>
        <v>14</v>
      </c>
      <c r="H15" s="6">
        <f>$I$25*G15+$I$24</f>
        <v>3.878571428571429</v>
      </c>
      <c r="I15" s="6">
        <f t="shared" si="3"/>
        <v>1.031307550644567</v>
      </c>
      <c r="J15" s="6">
        <f>AVERAGEIF($B$2:$B$15,B15,$I$2:$I$15)</f>
        <v>1.2138580864669182</v>
      </c>
    </row>
    <row r="16" spans="1:12" x14ac:dyDescent="0.25">
      <c r="A16" s="1"/>
      <c r="B16" s="1" t="s">
        <v>11</v>
      </c>
      <c r="C16" s="4">
        <v>4</v>
      </c>
      <c r="E16" s="7">
        <f t="shared" si="0"/>
        <v>4.8024260521514988</v>
      </c>
      <c r="F16" s="6">
        <f t="shared" si="1"/>
        <v>0.80242605215149876</v>
      </c>
      <c r="G16">
        <f t="shared" si="2"/>
        <v>15</v>
      </c>
      <c r="H16" s="6">
        <f>$I$25*G16+$I$24</f>
        <v>4.0250000000000004</v>
      </c>
      <c r="I16" s="6">
        <f t="shared" si="3"/>
        <v>0.99378881987577627</v>
      </c>
      <c r="J16" s="6">
        <f>AVERAGEIF($B$2:$B$15,B16,$I$2:$I$15)</f>
        <v>1.1931493297270803</v>
      </c>
    </row>
    <row r="17" spans="1:10" x14ac:dyDescent="0.25">
      <c r="A17" t="s">
        <v>34</v>
      </c>
      <c r="B17" t="s">
        <v>7</v>
      </c>
      <c r="E17" s="7">
        <f t="shared" si="0"/>
        <v>2.9441797370362179</v>
      </c>
      <c r="G17">
        <f t="shared" si="2"/>
        <v>16</v>
      </c>
      <c r="H17" s="6">
        <f>$I$25*G17+$I$24</f>
        <v>4.1714285714285717</v>
      </c>
      <c r="J17" s="6">
        <f>AVERAGEIF($B$2:$B$15,B17,$I$2:$I$15)</f>
        <v>0.70579651230320284</v>
      </c>
    </row>
    <row r="18" spans="1:10" x14ac:dyDescent="0.25">
      <c r="B18" t="s">
        <v>8</v>
      </c>
      <c r="E18" s="7">
        <f t="shared" si="0"/>
        <v>2.6640716771183639</v>
      </c>
      <c r="G18">
        <f t="shared" si="2"/>
        <v>17</v>
      </c>
      <c r="H18" s="6">
        <f>$I$25*G18+$I$24</f>
        <v>4.3178571428571431</v>
      </c>
      <c r="J18" s="6">
        <f>AVERAGEIF($B$2:$B$15,B18,$I$2:$I$15)</f>
        <v>0.61698930487439363</v>
      </c>
    </row>
    <row r="19" spans="1:10" x14ac:dyDescent="0.25">
      <c r="B19" t="s">
        <v>9</v>
      </c>
      <c r="E19" s="7">
        <f t="shared" si="0"/>
        <v>5.9462513358079043</v>
      </c>
      <c r="G19">
        <f t="shared" si="2"/>
        <v>18</v>
      </c>
      <c r="H19" s="6">
        <f>$I$25*G19+$I$24</f>
        <v>4.4642857142857144</v>
      </c>
      <c r="J19" s="6">
        <f>AVERAGEIF($B$2:$B$15,B19,$I$2:$I$15)</f>
        <v>1.3319602992209705</v>
      </c>
    </row>
    <row r="20" spans="1:10" x14ac:dyDescent="0.25">
      <c r="B20" t="s">
        <v>10</v>
      </c>
      <c r="E20" s="7">
        <f t="shared" si="0"/>
        <v>5.596752820102826</v>
      </c>
      <c r="G20">
        <f t="shared" si="2"/>
        <v>19</v>
      </c>
      <c r="H20" s="6">
        <f>$I$25*G20+$I$24</f>
        <v>4.6107142857142858</v>
      </c>
      <c r="J20" s="6">
        <f>AVERAGEIF($B$2:$B$15,B20,$I$2:$I$15)</f>
        <v>1.2138580864669182</v>
      </c>
    </row>
    <row r="21" spans="1:10" x14ac:dyDescent="0.25">
      <c r="B21" t="s">
        <v>11</v>
      </c>
      <c r="E21" s="7">
        <f t="shared" si="0"/>
        <v>5.6759818114159675</v>
      </c>
      <c r="G21">
        <f t="shared" si="2"/>
        <v>20</v>
      </c>
      <c r="H21" s="6">
        <f>$I$25*G21+$I$24</f>
        <v>4.7571428571428571</v>
      </c>
      <c r="J21" s="10">
        <f>AVERAGEIF($B$2:$B$15,B21,$I$2:$I$15)</f>
        <v>1.1931493297270803</v>
      </c>
    </row>
    <row r="23" spans="1:10" ht="31.5" x14ac:dyDescent="0.25">
      <c r="E23" s="8" t="s">
        <v>19</v>
      </c>
      <c r="F23" s="9"/>
      <c r="G23" s="9"/>
      <c r="H23" s="8" t="s">
        <v>22</v>
      </c>
    </row>
    <row r="24" spans="1:10" x14ac:dyDescent="0.25">
      <c r="E24" t="s">
        <v>25</v>
      </c>
      <c r="F24" s="6">
        <f>AVERAGE(F2:F16)</f>
        <v>0.4199509144842733</v>
      </c>
      <c r="H24" s="3" t="s">
        <v>23</v>
      </c>
      <c r="I24" s="6">
        <f>INTERCEPT(C2:C16,G2:G16)</f>
        <v>1.8285714285714285</v>
      </c>
    </row>
    <row r="25" spans="1:10" x14ac:dyDescent="0.25">
      <c r="H25" s="3" t="s">
        <v>24</v>
      </c>
      <c r="I25" s="6">
        <f>SLOPE(C2:C16,G2:G16)</f>
        <v>0.14642857142857144</v>
      </c>
    </row>
    <row r="27" spans="1:10" x14ac:dyDescent="0.25">
      <c r="H27" t="s">
        <v>27</v>
      </c>
    </row>
    <row r="28" spans="1:10" x14ac:dyDescent="0.25">
      <c r="H28" t="s">
        <v>28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Quarterly Data</vt:lpstr>
      <vt:lpstr>Weekly Data</vt:lpstr>
      <vt:lpstr>Daily Data (work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2017-09-04T19:51:06Z</dcterms:created>
  <dcterms:modified xsi:type="dcterms:W3CDTF">2017-09-05T01:59:28Z</dcterms:modified>
</cp:coreProperties>
</file>