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gnaldomagnum_petrobras_com_br/Documents/Documents/Pessoal/BI_Master/OP/"/>
    </mc:Choice>
  </mc:AlternateContent>
  <xr:revisionPtr revIDLastSave="35" documentId="8_{28E0143B-8CCA-4A6E-BBEB-2028739E1439}" xr6:coauthVersionLast="47" xr6:coauthVersionMax="47" xr10:uidLastSave="{4D2F20C6-0512-4E6D-8A2F-DFED86CA3179}"/>
  <bookViews>
    <workbookView xWindow="1290" yWindow="-110" windowWidth="18020" windowHeight="11020" activeTab="2" xr2:uid="{28CDBD56-0215-441B-82A7-A8E6804DA5CB}"/>
  </bookViews>
  <sheets>
    <sheet name="5 sondas" sheetId="8" r:id="rId1"/>
    <sheet name="6 sondas" sheetId="7" r:id="rId2"/>
    <sheet name="7 sondas" sheetId="9" r:id="rId3"/>
    <sheet name="Distância" sheetId="4" r:id="rId4"/>
  </sheets>
  <definedNames>
    <definedName name="_xlnm._FilterDatabase" localSheetId="0" hidden="1">'5 sondas'!$J$9:$S$40</definedName>
    <definedName name="_xlnm._FilterDatabase" localSheetId="1" hidden="1">'6 sondas'!$K$7:$T$38</definedName>
    <definedName name="_xlnm._FilterDatabase" localSheetId="2" hidden="1">'7 sondas'!$L$8:$U$52</definedName>
    <definedName name="DadosExternos_1" localSheetId="2" hidden="1">'7 sondas'!$AI$9:$AN$16</definedName>
    <definedName name="solver_adj" localSheetId="0" hidden="1">'5 sondas'!$J$10:$J$39</definedName>
    <definedName name="solver_adj" localSheetId="1" hidden="1">'6 sondas'!$K$8:$K$37</definedName>
    <definedName name="solver_adj" localSheetId="2" hidden="1">'7 sondas'!$L$9:$L$38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'5 sondas'!$Z$40</definedName>
    <definedName name="solver_lhs1" localSheetId="1" hidden="1">'6 sondas'!$K$8:$K$37</definedName>
    <definedName name="solver_lhs1" localSheetId="2" hidden="1">'7 sondas'!$L$9:$L$38</definedName>
    <definedName name="solver_lhs2" localSheetId="0" hidden="1">'5 sondas'!$J$10:$J$39</definedName>
    <definedName name="solver_lhs2" localSheetId="1" hidden="1">'6 sondas'!$K$8:$K$37</definedName>
    <definedName name="solver_lhs2" localSheetId="2" hidden="1">'7 sondas'!$V$39</definedName>
    <definedName name="solver_lhs3" localSheetId="0" hidden="1">'5 sondas'!$J$10:$J$39</definedName>
    <definedName name="solver_lhs3" localSheetId="1" hidden="1">'6 sondas'!$K$8:$K$37</definedName>
    <definedName name="solver_lhs3" localSheetId="2" hidden="1">'7 sondas'!$V$39</definedName>
    <definedName name="solver_lhs4" localSheetId="0" hidden="1">'5 sondas'!$J$10:$J$39</definedName>
    <definedName name="solver_lhs4" localSheetId="1" hidden="1">'6 sondas'!$K$8:$K$37</definedName>
    <definedName name="solver_lhs4" localSheetId="2" hidden="1">'7 sondas'!$V$39</definedName>
    <definedName name="solver_lhs5" localSheetId="0" hidden="1">'5 sondas'!$J$10:$J$39</definedName>
    <definedName name="solver_lhs5" localSheetId="1" hidden="1">'6 sondas'!$K$8:$K$37</definedName>
    <definedName name="solver_lhs5" localSheetId="2" hidden="1">'7 sondas'!$V$39</definedName>
    <definedName name="solver_lhs6" localSheetId="0" hidden="1">'5 sondas'!$J$10:$J$39</definedName>
    <definedName name="solver_lhs6" localSheetId="1" hidden="1">'6 sondas'!$K$8:$K$37</definedName>
    <definedName name="solver_lhs6" localSheetId="2" hidden="1">'7 sondas'!$V$39</definedName>
    <definedName name="solver_lhs7" localSheetId="0" hidden="1">'5 sondas'!#REF!</definedName>
    <definedName name="solver_lhs7" localSheetId="1" hidden="1">'6 sondas'!#REF!</definedName>
    <definedName name="solver_lhs7" localSheetId="2" hidden="1">'7 sondas'!$Y$3</definedName>
    <definedName name="solver_lhs8" localSheetId="0" hidden="1">'5 sondas'!#REF!</definedName>
    <definedName name="solver_lhs8" localSheetId="1" hidden="1">'6 sondas'!#REF!</definedName>
    <definedName name="solver_lhs8" localSheetId="2" hidden="1">'7 sondas'!$Y$3</definedName>
    <definedName name="solver_lhs9" localSheetId="0" hidden="1">'5 sondas'!#REF!</definedName>
    <definedName name="solver_lhs9" localSheetId="1" hidden="1">'6 sondas'!#REF!</definedName>
    <definedName name="solver_lhs9" localSheetId="2" hidden="1">'7 sondas'!#REF!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5</definedName>
    <definedName name="solver_num" localSheetId="1" hidden="1">4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'5 sondas'!$S$40</definedName>
    <definedName name="solver_opt" localSheetId="1" hidden="1">'6 sondas'!$T$38</definedName>
    <definedName name="solver_opt" localSheetId="2" hidden="1">'7 sondas'!$U$39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1</definedName>
    <definedName name="solver_rel1" localSheetId="2" hidden="1">6</definedName>
    <definedName name="solver_rel2" localSheetId="0" hidden="1">1</definedName>
    <definedName name="solver_rel2" localSheetId="1" hidden="1">6</definedName>
    <definedName name="solver_rel2" localSheetId="2" hidden="1">2</definedName>
    <definedName name="solver_rel3" localSheetId="0" hidden="1">6</definedName>
    <definedName name="solver_rel3" localSheetId="1" hidden="1">4</definedName>
    <definedName name="solver_rel3" localSheetId="2" hidden="1">2</definedName>
    <definedName name="solver_rel4" localSheetId="0" hidden="1">4</definedName>
    <definedName name="solver_rel4" localSheetId="1" hidden="1">3</definedName>
    <definedName name="solver_rel4" localSheetId="2" hidden="1">2</definedName>
    <definedName name="solver_rel5" localSheetId="0" hidden="1">3</definedName>
    <definedName name="solver_rel5" localSheetId="1" hidden="1">3</definedName>
    <definedName name="solver_rel5" localSheetId="2" hidden="1">2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7" localSheetId="0" hidden="1">4</definedName>
    <definedName name="solver_rel7" localSheetId="1" hidden="1">4</definedName>
    <definedName name="solver_rel7" localSheetId="2" hidden="1">2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9" localSheetId="0" hidden="1">1</definedName>
    <definedName name="solver_rel9" localSheetId="1" hidden="1">1</definedName>
    <definedName name="solver_rel9" localSheetId="2" hidden="1">1</definedName>
    <definedName name="solver_rhs1" localSheetId="0" hidden="1">1</definedName>
    <definedName name="solver_rhs1" localSheetId="1" hidden="1">30</definedName>
    <definedName name="solver_rhs1" localSheetId="2" hidden="1">"TudoDiferente"</definedName>
    <definedName name="solver_rhs2" localSheetId="0" hidden="1">30</definedName>
    <definedName name="solver_rhs2" localSheetId="1" hidden="1">"TudoDiferente"</definedName>
    <definedName name="solver_rhs2" localSheetId="2" hidden="1">1</definedName>
    <definedName name="solver_rhs3" localSheetId="0" hidden="1">"TudoDiferente"</definedName>
    <definedName name="solver_rhs3" localSheetId="1" hidden="1">"número inteiro"</definedName>
    <definedName name="solver_rhs3" localSheetId="2" hidden="1">1</definedName>
    <definedName name="solver_rhs4" localSheetId="0" hidden="1">"número inteiro"</definedName>
    <definedName name="solver_rhs4" localSheetId="1" hidden="1">1</definedName>
    <definedName name="solver_rhs4" localSheetId="2" hidden="1">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6" localSheetId="0" hidden="1">1</definedName>
    <definedName name="solver_rhs6" localSheetId="1" hidden="1">1</definedName>
    <definedName name="solver_rhs6" localSheetId="2" hidden="1">1</definedName>
    <definedName name="solver_rhs7" localSheetId="0" hidden="1">"número inteiro"</definedName>
    <definedName name="solver_rhs7" localSheetId="1" hidden="1">"número inteiro"</definedName>
    <definedName name="solver_rhs7" localSheetId="2" hidden="1">30</definedName>
    <definedName name="solver_rhs8" localSheetId="0" hidden="1">1</definedName>
    <definedName name="solver_rhs8" localSheetId="1" hidden="1">1</definedName>
    <definedName name="solver_rhs8" localSheetId="2" hidden="1">30</definedName>
    <definedName name="solver_rhs9" localSheetId="0" hidden="1">1</definedName>
    <definedName name="solver_rhs9" localSheetId="1" hidden="1">1</definedName>
    <definedName name="solver_rhs9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" i="8" l="1"/>
  <c r="AB10" i="8"/>
  <c r="AC10" i="8"/>
  <c r="AD10" i="8"/>
  <c r="AA11" i="8"/>
  <c r="AB11" i="8"/>
  <c r="AC11" i="8"/>
  <c r="AD11" i="8"/>
  <c r="AA12" i="8"/>
  <c r="AB12" i="8"/>
  <c r="AC12" i="8"/>
  <c r="AD12" i="8"/>
  <c r="AA13" i="8"/>
  <c r="AB13" i="8"/>
  <c r="AC13" i="8"/>
  <c r="AD13" i="8"/>
  <c r="AA14" i="8"/>
  <c r="AB14" i="8"/>
  <c r="AC14" i="8"/>
  <c r="AD14" i="8"/>
  <c r="AA15" i="8"/>
  <c r="AB15" i="8"/>
  <c r="AC15" i="8"/>
  <c r="AD15" i="8"/>
  <c r="AA16" i="8"/>
  <c r="AB16" i="8"/>
  <c r="AC16" i="8"/>
  <c r="AD16" i="8"/>
  <c r="AA17" i="8"/>
  <c r="AB17" i="8"/>
  <c r="AC17" i="8"/>
  <c r="AD17" i="8"/>
  <c r="AA18" i="8"/>
  <c r="AB18" i="8"/>
  <c r="AC18" i="8"/>
  <c r="AD18" i="8"/>
  <c r="AA19" i="8"/>
  <c r="AB19" i="8"/>
  <c r="AC19" i="8"/>
  <c r="AD19" i="8"/>
  <c r="AA20" i="8"/>
  <c r="AB20" i="8"/>
  <c r="AC20" i="8"/>
  <c r="AD20" i="8"/>
  <c r="AA21" i="8"/>
  <c r="AB21" i="8"/>
  <c r="AC21" i="8"/>
  <c r="AD21" i="8"/>
  <c r="AA22" i="8"/>
  <c r="AB22" i="8"/>
  <c r="AC22" i="8"/>
  <c r="AD22" i="8"/>
  <c r="AA23" i="8"/>
  <c r="AB23" i="8"/>
  <c r="AC23" i="8"/>
  <c r="AD23" i="8"/>
  <c r="AA24" i="8"/>
  <c r="AB24" i="8"/>
  <c r="AC24" i="8"/>
  <c r="AD24" i="8"/>
  <c r="AA25" i="8"/>
  <c r="AB25" i="8"/>
  <c r="AC25" i="8"/>
  <c r="AD25" i="8"/>
  <c r="AA26" i="8"/>
  <c r="AB26" i="8"/>
  <c r="AC26" i="8"/>
  <c r="AD26" i="8"/>
  <c r="AA27" i="8"/>
  <c r="AB27" i="8"/>
  <c r="AC27" i="8"/>
  <c r="AD27" i="8"/>
  <c r="AA28" i="8"/>
  <c r="AB28" i="8"/>
  <c r="AC28" i="8"/>
  <c r="AD28" i="8"/>
  <c r="AA29" i="8"/>
  <c r="AB29" i="8"/>
  <c r="AC29" i="8"/>
  <c r="AD29" i="8"/>
  <c r="AA30" i="8"/>
  <c r="AB30" i="8"/>
  <c r="AC30" i="8"/>
  <c r="AD30" i="8"/>
  <c r="AA31" i="8"/>
  <c r="AB31" i="8"/>
  <c r="AC31" i="8"/>
  <c r="AD31" i="8"/>
  <c r="AA32" i="8"/>
  <c r="AB32" i="8"/>
  <c r="AC32" i="8"/>
  <c r="AD32" i="8"/>
  <c r="AA33" i="8"/>
  <c r="AB33" i="8"/>
  <c r="AC33" i="8"/>
  <c r="AD33" i="8"/>
  <c r="AA34" i="8"/>
  <c r="AB34" i="8"/>
  <c r="AC34" i="8"/>
  <c r="AD34" i="8"/>
  <c r="AA35" i="8"/>
  <c r="AB35" i="8"/>
  <c r="AC35" i="8"/>
  <c r="AD35" i="8"/>
  <c r="AA36" i="8"/>
  <c r="AB36" i="8"/>
  <c r="AC36" i="8"/>
  <c r="AD36" i="8"/>
  <c r="AA37" i="8"/>
  <c r="AB37" i="8"/>
  <c r="AC37" i="8"/>
  <c r="AD37" i="8"/>
  <c r="AA38" i="8"/>
  <c r="AB38" i="8"/>
  <c r="AC38" i="8"/>
  <c r="AD38" i="8"/>
  <c r="AA39" i="8"/>
  <c r="AB39" i="8"/>
  <c r="AC39" i="8"/>
  <c r="AD39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10" i="8"/>
  <c r="AB8" i="7"/>
  <c r="AC8" i="7"/>
  <c r="AD8" i="7"/>
  <c r="AE8" i="7"/>
  <c r="AB9" i="7"/>
  <c r="AC9" i="7"/>
  <c r="AD9" i="7"/>
  <c r="AE9" i="7"/>
  <c r="AB10" i="7"/>
  <c r="AC10" i="7"/>
  <c r="AD10" i="7"/>
  <c r="AE10" i="7"/>
  <c r="AB11" i="7"/>
  <c r="AC11" i="7"/>
  <c r="AD11" i="7"/>
  <c r="AE11" i="7"/>
  <c r="AB12" i="7"/>
  <c r="AC12" i="7"/>
  <c r="AD12" i="7"/>
  <c r="AE12" i="7"/>
  <c r="AB13" i="7"/>
  <c r="AC13" i="7"/>
  <c r="AD13" i="7"/>
  <c r="AE13" i="7"/>
  <c r="AB14" i="7"/>
  <c r="AC14" i="7"/>
  <c r="AD14" i="7"/>
  <c r="AE14" i="7"/>
  <c r="AB15" i="7"/>
  <c r="AC15" i="7"/>
  <c r="AD15" i="7"/>
  <c r="AE15" i="7"/>
  <c r="AB16" i="7"/>
  <c r="AC16" i="7"/>
  <c r="AD16" i="7"/>
  <c r="AE16" i="7"/>
  <c r="AB17" i="7"/>
  <c r="AC17" i="7"/>
  <c r="AD17" i="7"/>
  <c r="AE17" i="7"/>
  <c r="AB18" i="7"/>
  <c r="AC18" i="7"/>
  <c r="AD18" i="7"/>
  <c r="AE18" i="7"/>
  <c r="AB19" i="7"/>
  <c r="AC19" i="7"/>
  <c r="AD19" i="7"/>
  <c r="AE19" i="7"/>
  <c r="AB20" i="7"/>
  <c r="AC20" i="7"/>
  <c r="AD20" i="7"/>
  <c r="AE20" i="7"/>
  <c r="AB21" i="7"/>
  <c r="AC21" i="7"/>
  <c r="AD21" i="7"/>
  <c r="AE21" i="7"/>
  <c r="AB22" i="7"/>
  <c r="AC22" i="7"/>
  <c r="AD22" i="7"/>
  <c r="AE22" i="7"/>
  <c r="AB23" i="7"/>
  <c r="AC23" i="7"/>
  <c r="AD23" i="7"/>
  <c r="AE23" i="7"/>
  <c r="AB24" i="7"/>
  <c r="AC24" i="7"/>
  <c r="AD24" i="7"/>
  <c r="AE24" i="7"/>
  <c r="AB25" i="7"/>
  <c r="AC25" i="7"/>
  <c r="AD25" i="7"/>
  <c r="AE25" i="7"/>
  <c r="AB26" i="7"/>
  <c r="AC26" i="7"/>
  <c r="AD26" i="7"/>
  <c r="AE26" i="7"/>
  <c r="AB27" i="7"/>
  <c r="AC27" i="7"/>
  <c r="AD27" i="7"/>
  <c r="AE27" i="7"/>
  <c r="AB28" i="7"/>
  <c r="AC28" i="7"/>
  <c r="AD28" i="7"/>
  <c r="AE28" i="7"/>
  <c r="AB29" i="7"/>
  <c r="AC29" i="7"/>
  <c r="AD29" i="7"/>
  <c r="AE29" i="7"/>
  <c r="AB30" i="7"/>
  <c r="AC30" i="7"/>
  <c r="AD30" i="7"/>
  <c r="AE30" i="7"/>
  <c r="AB31" i="7"/>
  <c r="AC31" i="7"/>
  <c r="AD31" i="7"/>
  <c r="AE31" i="7"/>
  <c r="AB32" i="7"/>
  <c r="AC32" i="7"/>
  <c r="AD32" i="7"/>
  <c r="AE32" i="7"/>
  <c r="AB33" i="7"/>
  <c r="AC33" i="7"/>
  <c r="AD33" i="7"/>
  <c r="AE33" i="7"/>
  <c r="AB34" i="7"/>
  <c r="AC34" i="7"/>
  <c r="AD34" i="7"/>
  <c r="AE34" i="7"/>
  <c r="AB35" i="7"/>
  <c r="AC35" i="7"/>
  <c r="AD35" i="7"/>
  <c r="AE35" i="7"/>
  <c r="AB36" i="7"/>
  <c r="AC36" i="7"/>
  <c r="AD36" i="7"/>
  <c r="AE36" i="7"/>
  <c r="AB37" i="7"/>
  <c r="AC37" i="7"/>
  <c r="AD37" i="7"/>
  <c r="AE37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8" i="7"/>
  <c r="V27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8" i="9"/>
  <c r="V29" i="9"/>
  <c r="V30" i="9"/>
  <c r="V31" i="9"/>
  <c r="V32" i="9"/>
  <c r="V33" i="9"/>
  <c r="V34" i="9"/>
  <c r="V35" i="9"/>
  <c r="V36" i="9"/>
  <c r="V9" i="9"/>
  <c r="AA38" i="7" l="1"/>
  <c r="T38" i="7" s="1"/>
  <c r="V39" i="9" l="1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9" i="9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10" i="8"/>
  <c r="M10" i="9"/>
  <c r="P10" i="9" s="1"/>
  <c r="M11" i="9"/>
  <c r="P11" i="9" s="1"/>
  <c r="M12" i="9"/>
  <c r="P12" i="9" s="1"/>
  <c r="M13" i="9"/>
  <c r="P13" i="9" s="1"/>
  <c r="M14" i="9"/>
  <c r="P14" i="9" s="1"/>
  <c r="M15" i="9"/>
  <c r="P15" i="9" s="1"/>
  <c r="M16" i="9"/>
  <c r="P16" i="9" s="1"/>
  <c r="M17" i="9"/>
  <c r="P17" i="9" s="1"/>
  <c r="M18" i="9"/>
  <c r="P18" i="9" s="1"/>
  <c r="M19" i="9"/>
  <c r="P19" i="9" s="1"/>
  <c r="M20" i="9"/>
  <c r="P20" i="9" s="1"/>
  <c r="M21" i="9"/>
  <c r="P21" i="9" s="1"/>
  <c r="M22" i="9"/>
  <c r="P22" i="9" s="1"/>
  <c r="M23" i="9"/>
  <c r="P23" i="9" s="1"/>
  <c r="M24" i="9"/>
  <c r="P24" i="9" s="1"/>
  <c r="M25" i="9"/>
  <c r="P25" i="9" s="1"/>
  <c r="M26" i="9"/>
  <c r="P26" i="9" s="1"/>
  <c r="M27" i="9"/>
  <c r="P27" i="9" s="1"/>
  <c r="M28" i="9"/>
  <c r="P28" i="9" s="1"/>
  <c r="M29" i="9"/>
  <c r="P29" i="9" s="1"/>
  <c r="M30" i="9"/>
  <c r="P30" i="9" s="1"/>
  <c r="M31" i="9"/>
  <c r="P31" i="9" s="1"/>
  <c r="M32" i="9"/>
  <c r="P32" i="9" s="1"/>
  <c r="M33" i="9"/>
  <c r="P33" i="9" s="1"/>
  <c r="M34" i="9"/>
  <c r="P34" i="9" s="1"/>
  <c r="M35" i="9"/>
  <c r="P35" i="9" s="1"/>
  <c r="M36" i="9"/>
  <c r="P36" i="9" s="1"/>
  <c r="M37" i="9"/>
  <c r="P37" i="9" s="1"/>
  <c r="M38" i="9"/>
  <c r="P38" i="9" s="1"/>
  <c r="M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K11" i="8"/>
  <c r="N11" i="8" s="1"/>
  <c r="K12" i="8"/>
  <c r="N12" i="8" s="1"/>
  <c r="K13" i="8"/>
  <c r="N13" i="8" s="1"/>
  <c r="K14" i="8"/>
  <c r="N14" i="8" s="1"/>
  <c r="K15" i="8"/>
  <c r="N15" i="8" s="1"/>
  <c r="K16" i="8"/>
  <c r="N16" i="8" s="1"/>
  <c r="K17" i="8"/>
  <c r="N17" i="8" s="1"/>
  <c r="K18" i="8"/>
  <c r="N18" i="8" s="1"/>
  <c r="K19" i="8"/>
  <c r="N19" i="8" s="1"/>
  <c r="K20" i="8"/>
  <c r="N20" i="8" s="1"/>
  <c r="K21" i="8"/>
  <c r="N21" i="8" s="1"/>
  <c r="K22" i="8"/>
  <c r="N22" i="8" s="1"/>
  <c r="K23" i="8"/>
  <c r="N23" i="8" s="1"/>
  <c r="K24" i="8"/>
  <c r="N24" i="8" s="1"/>
  <c r="K25" i="8"/>
  <c r="N25" i="8" s="1"/>
  <c r="K26" i="8"/>
  <c r="N26" i="8" s="1"/>
  <c r="K27" i="8"/>
  <c r="N27" i="8" s="1"/>
  <c r="K28" i="8"/>
  <c r="N28" i="8" s="1"/>
  <c r="K29" i="8"/>
  <c r="M29" i="8" s="1"/>
  <c r="K30" i="8"/>
  <c r="N30" i="8" s="1"/>
  <c r="K31" i="8"/>
  <c r="N31" i="8" s="1"/>
  <c r="K32" i="8"/>
  <c r="N32" i="8" s="1"/>
  <c r="K33" i="8"/>
  <c r="M33" i="8" s="1"/>
  <c r="K34" i="8"/>
  <c r="N34" i="8" s="1"/>
  <c r="K35" i="8"/>
  <c r="N35" i="8" s="1"/>
  <c r="K36" i="8"/>
  <c r="N36" i="8" s="1"/>
  <c r="K37" i="8"/>
  <c r="M37" i="8" s="1"/>
  <c r="K38" i="8"/>
  <c r="M38" i="8" s="1"/>
  <c r="K39" i="8"/>
  <c r="N39" i="8" s="1"/>
  <c r="K1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L13" i="7"/>
  <c r="N13" i="7" s="1"/>
  <c r="L14" i="7"/>
  <c r="O14" i="7" s="1"/>
  <c r="L22" i="7"/>
  <c r="N22" i="7" s="1"/>
  <c r="L23" i="7"/>
  <c r="O23" i="7" s="1"/>
  <c r="L29" i="7"/>
  <c r="O29" i="7" s="1"/>
  <c r="L37" i="7"/>
  <c r="N37" i="7" s="1"/>
  <c r="L12" i="7"/>
  <c r="O12" i="7" s="1"/>
  <c r="A15" i="7"/>
  <c r="A16" i="7"/>
  <c r="A17" i="7"/>
  <c r="L20" i="7"/>
  <c r="O20" i="7" s="1"/>
  <c r="A24" i="7"/>
  <c r="A25" i="7"/>
  <c r="L28" i="7"/>
  <c r="O28" i="7" s="1"/>
  <c r="A31" i="7"/>
  <c r="A32" i="7"/>
  <c r="A33" i="7"/>
  <c r="A8" i="7"/>
  <c r="L10" i="7"/>
  <c r="O10" i="7" s="1"/>
  <c r="A37" i="7"/>
  <c r="O36" i="7"/>
  <c r="N36" i="7"/>
  <c r="A36" i="7"/>
  <c r="L35" i="7"/>
  <c r="O35" i="7" s="1"/>
  <c r="A35" i="7"/>
  <c r="L34" i="7"/>
  <c r="N34" i="7" s="1"/>
  <c r="A34" i="7"/>
  <c r="L33" i="7"/>
  <c r="O33" i="7" s="1"/>
  <c r="L30" i="7"/>
  <c r="N30" i="7" s="1"/>
  <c r="A30" i="7"/>
  <c r="A29" i="7"/>
  <c r="A28" i="7"/>
  <c r="L27" i="7"/>
  <c r="O27" i="7" s="1"/>
  <c r="A27" i="7"/>
  <c r="L26" i="7"/>
  <c r="N26" i="7" s="1"/>
  <c r="A26" i="7"/>
  <c r="L25" i="7"/>
  <c r="O25" i="7" s="1"/>
  <c r="L21" i="7"/>
  <c r="O21" i="7" s="1"/>
  <c r="A21" i="7"/>
  <c r="A20" i="7"/>
  <c r="L19" i="7"/>
  <c r="O19" i="7" s="1"/>
  <c r="A19" i="7"/>
  <c r="L18" i="7"/>
  <c r="O18" i="7" s="1"/>
  <c r="A18" i="7"/>
  <c r="L17" i="7"/>
  <c r="N17" i="7" s="1"/>
  <c r="A13" i="7"/>
  <c r="L11" i="7"/>
  <c r="O11" i="7" s="1"/>
  <c r="A11" i="7"/>
  <c r="A10" i="7"/>
  <c r="L9" i="7"/>
  <c r="N9" i="7" s="1"/>
  <c r="A9" i="7"/>
  <c r="AF24" i="9" l="1"/>
  <c r="AC24" i="9"/>
  <c r="AD24" i="9"/>
  <c r="AE24" i="9"/>
  <c r="AB24" i="9"/>
  <c r="AC15" i="9"/>
  <c r="AD15" i="9"/>
  <c r="AE15" i="9"/>
  <c r="AF15" i="9"/>
  <c r="AB15" i="9"/>
  <c r="AF38" i="9"/>
  <c r="AC38" i="9"/>
  <c r="AB38" i="9"/>
  <c r="AD38" i="9"/>
  <c r="AE38" i="9"/>
  <c r="AF30" i="9"/>
  <c r="AC30" i="9"/>
  <c r="AB30" i="9"/>
  <c r="AD30" i="9"/>
  <c r="AB9" i="9"/>
  <c r="AE30" i="9"/>
  <c r="AF22" i="9"/>
  <c r="AC22" i="9"/>
  <c r="AB22" i="9"/>
  <c r="AD22" i="9"/>
  <c r="AE22" i="9"/>
  <c r="AF14" i="9"/>
  <c r="AC14" i="9"/>
  <c r="AB14" i="9"/>
  <c r="AD14" i="9"/>
  <c r="AE14" i="9"/>
  <c r="AF32" i="9"/>
  <c r="AC32" i="9"/>
  <c r="AD32" i="9"/>
  <c r="AE32" i="9"/>
  <c r="AB32" i="9"/>
  <c r="AC37" i="9"/>
  <c r="AD37" i="9"/>
  <c r="AE37" i="9"/>
  <c r="AF37" i="9"/>
  <c r="AB37" i="9"/>
  <c r="AC29" i="9"/>
  <c r="AD29" i="9"/>
  <c r="AE29" i="9"/>
  <c r="AF29" i="9"/>
  <c r="AB29" i="9"/>
  <c r="AC21" i="9"/>
  <c r="AD21" i="9"/>
  <c r="AE21" i="9"/>
  <c r="AF21" i="9"/>
  <c r="AB21" i="9"/>
  <c r="AC9" i="9"/>
  <c r="AC13" i="9"/>
  <c r="AD13" i="9"/>
  <c r="AE13" i="9"/>
  <c r="AF13" i="9"/>
  <c r="AB13" i="9"/>
  <c r="AF16" i="9"/>
  <c r="AC16" i="9"/>
  <c r="AD16" i="9"/>
  <c r="AE16" i="9"/>
  <c r="AB16" i="9"/>
  <c r="AD9" i="9"/>
  <c r="AE9" i="9"/>
  <c r="AF9" i="9"/>
  <c r="AF36" i="9"/>
  <c r="AB36" i="9"/>
  <c r="AC36" i="9"/>
  <c r="AD36" i="9"/>
  <c r="AE36" i="9"/>
  <c r="AF28" i="9"/>
  <c r="AB28" i="9"/>
  <c r="AC28" i="9"/>
  <c r="AD28" i="9"/>
  <c r="AE28" i="9"/>
  <c r="AF20" i="9"/>
  <c r="AB20" i="9"/>
  <c r="AC20" i="9"/>
  <c r="AD20" i="9"/>
  <c r="AE20" i="9"/>
  <c r="AF12" i="9"/>
  <c r="AB12" i="9"/>
  <c r="AC12" i="9"/>
  <c r="AD12" i="9"/>
  <c r="AE12" i="9"/>
  <c r="AC23" i="9"/>
  <c r="AD23" i="9"/>
  <c r="AE23" i="9"/>
  <c r="AF23" i="9"/>
  <c r="AB23" i="9"/>
  <c r="AC35" i="9"/>
  <c r="AD35" i="9"/>
  <c r="AB35" i="9"/>
  <c r="AE35" i="9"/>
  <c r="AF35" i="9"/>
  <c r="AC27" i="9"/>
  <c r="AD27" i="9"/>
  <c r="AB27" i="9"/>
  <c r="AE27" i="9"/>
  <c r="AF27" i="9"/>
  <c r="AC19" i="9"/>
  <c r="AD19" i="9"/>
  <c r="AB19" i="9"/>
  <c r="AE19" i="9"/>
  <c r="AF19" i="9"/>
  <c r="AC11" i="9"/>
  <c r="AD11" i="9"/>
  <c r="AB11" i="9"/>
  <c r="AE11" i="9"/>
  <c r="AF11" i="9"/>
  <c r="AC31" i="9"/>
  <c r="AD31" i="9"/>
  <c r="AE31" i="9"/>
  <c r="AF31" i="9"/>
  <c r="AB31" i="9"/>
  <c r="AF34" i="9"/>
  <c r="AB34" i="9"/>
  <c r="AC34" i="9"/>
  <c r="AD34" i="9"/>
  <c r="AE34" i="9"/>
  <c r="AF26" i="9"/>
  <c r="AB26" i="9"/>
  <c r="AC26" i="9"/>
  <c r="AD26" i="9"/>
  <c r="AE26" i="9"/>
  <c r="AF18" i="9"/>
  <c r="AB18" i="9"/>
  <c r="AC18" i="9"/>
  <c r="AD18" i="9"/>
  <c r="AE18" i="9"/>
  <c r="AF10" i="9"/>
  <c r="AC10" i="9"/>
  <c r="AD10" i="9"/>
  <c r="AE10" i="9"/>
  <c r="AB33" i="9"/>
  <c r="AC33" i="9"/>
  <c r="AD33" i="9"/>
  <c r="AE33" i="9"/>
  <c r="AF33" i="9"/>
  <c r="AB25" i="9"/>
  <c r="AC25" i="9"/>
  <c r="AD25" i="9"/>
  <c r="AE25" i="9"/>
  <c r="AF25" i="9"/>
  <c r="AB17" i="9"/>
  <c r="AC17" i="9"/>
  <c r="AB10" i="9"/>
  <c r="AD17" i="9"/>
  <c r="AE17" i="9"/>
  <c r="AF17" i="9"/>
  <c r="L52" i="9"/>
  <c r="L48" i="9"/>
  <c r="L46" i="9"/>
  <c r="L47" i="9"/>
  <c r="L49" i="9"/>
  <c r="L50" i="9"/>
  <c r="L51" i="9"/>
  <c r="R26" i="9"/>
  <c r="S26" i="9" s="1" a="1"/>
  <c r="S26" i="9" s="1"/>
  <c r="R28" i="9"/>
  <c r="S28" i="9" s="1" a="1"/>
  <c r="S28" i="9" s="1"/>
  <c r="R30" i="9"/>
  <c r="S30" i="9" s="1" a="1"/>
  <c r="S30" i="9" s="1"/>
  <c r="R32" i="9"/>
  <c r="S32" i="9" s="1" a="1"/>
  <c r="S32" i="9" s="1"/>
  <c r="R34" i="9"/>
  <c r="S34" i="9" s="1" a="1"/>
  <c r="S34" i="9" s="1"/>
  <c r="R36" i="9"/>
  <c r="S36" i="9" s="1" a="1"/>
  <c r="S36" i="9" s="1"/>
  <c r="R38" i="9"/>
  <c r="S38" i="9" s="1" a="1"/>
  <c r="S38" i="9" s="1"/>
  <c r="R17" i="9"/>
  <c r="S17" i="9" s="1" a="1"/>
  <c r="S17" i="9" s="1"/>
  <c r="R11" i="9"/>
  <c r="S11" i="9" s="1" a="1"/>
  <c r="S11" i="9" s="1"/>
  <c r="R13" i="9"/>
  <c r="S13" i="9" s="1" a="1"/>
  <c r="S13" i="9" s="1"/>
  <c r="R9" i="9"/>
  <c r="S9" i="9" s="1" a="1"/>
  <c r="S9" i="9" s="1"/>
  <c r="R25" i="9"/>
  <c r="S25" i="9" s="1" a="1"/>
  <c r="S25" i="9" s="1"/>
  <c r="R19" i="9"/>
  <c r="S19" i="9" s="1" a="1"/>
  <c r="S19" i="9" s="1"/>
  <c r="R21" i="9"/>
  <c r="S21" i="9" s="1" a="1"/>
  <c r="S21" i="9" s="1"/>
  <c r="R15" i="9"/>
  <c r="S15" i="9" s="1" a="1"/>
  <c r="S15" i="9" s="1"/>
  <c r="R33" i="9"/>
  <c r="S33" i="9" s="1" a="1"/>
  <c r="S33" i="9" s="1"/>
  <c r="R27" i="9"/>
  <c r="S27" i="9" s="1" a="1"/>
  <c r="S27" i="9" s="1"/>
  <c r="R29" i="9"/>
  <c r="S29" i="9" s="1" a="1"/>
  <c r="S29" i="9" s="1"/>
  <c r="R23" i="9"/>
  <c r="S23" i="9" s="1" a="1"/>
  <c r="S23" i="9" s="1"/>
  <c r="R35" i="9"/>
  <c r="S35" i="9" s="1" a="1"/>
  <c r="S35" i="9" s="1"/>
  <c r="R37" i="9"/>
  <c r="S37" i="9" s="1" a="1"/>
  <c r="S37" i="9" s="1"/>
  <c r="R31" i="9"/>
  <c r="S31" i="9" s="1" a="1"/>
  <c r="S31" i="9" s="1"/>
  <c r="R10" i="9"/>
  <c r="S10" i="9" s="1" a="1"/>
  <c r="S10" i="9" s="1"/>
  <c r="R12" i="9"/>
  <c r="S12" i="9" s="1" a="1"/>
  <c r="S12" i="9" s="1"/>
  <c r="R14" i="9"/>
  <c r="S14" i="9" s="1" a="1"/>
  <c r="S14" i="9" s="1"/>
  <c r="R16" i="9"/>
  <c r="S16" i="9" s="1" a="1"/>
  <c r="S16" i="9" s="1"/>
  <c r="R22" i="9"/>
  <c r="S22" i="9" s="1" a="1"/>
  <c r="S22" i="9" s="1"/>
  <c r="R18" i="9"/>
  <c r="S18" i="9" s="1" a="1"/>
  <c r="S18" i="9" s="1"/>
  <c r="R20" i="9"/>
  <c r="S20" i="9" s="1" a="1"/>
  <c r="S20" i="9" s="1"/>
  <c r="R24" i="9"/>
  <c r="S24" i="9" s="1" a="1"/>
  <c r="S24" i="9" s="1"/>
  <c r="P9" i="9"/>
  <c r="G46" i="9" s="1"/>
  <c r="N10" i="8"/>
  <c r="M10" i="8"/>
  <c r="O26" i="9"/>
  <c r="Q26" i="9" s="1"/>
  <c r="O18" i="9"/>
  <c r="Q18" i="9" s="1"/>
  <c r="O20" i="9"/>
  <c r="Q20" i="9" s="1"/>
  <c r="O10" i="9"/>
  <c r="O16" i="9"/>
  <c r="Q16" i="9" s="1"/>
  <c r="O12" i="9"/>
  <c r="O28" i="9"/>
  <c r="Q28" i="9" s="1"/>
  <c r="O22" i="9"/>
  <c r="Q22" i="9" s="1"/>
  <c r="O24" i="9"/>
  <c r="Q24" i="9" s="1"/>
  <c r="O14" i="9"/>
  <c r="O30" i="9"/>
  <c r="Q30" i="9" s="1"/>
  <c r="O37" i="9"/>
  <c r="Q37" i="9" s="1"/>
  <c r="O36" i="9"/>
  <c r="Q36" i="9" s="1"/>
  <c r="O32" i="9"/>
  <c r="Q32" i="9" s="1"/>
  <c r="O9" i="9"/>
  <c r="O13" i="9"/>
  <c r="O17" i="9"/>
  <c r="Q17" i="9" s="1"/>
  <c r="O21" i="9"/>
  <c r="Q21" i="9" s="1"/>
  <c r="O25" i="9"/>
  <c r="Q25" i="9" s="1"/>
  <c r="O29" i="9"/>
  <c r="Q29" i="9" s="1"/>
  <c r="O33" i="9"/>
  <c r="Q33" i="9" s="1"/>
  <c r="O38" i="9"/>
  <c r="Q38" i="9" s="1"/>
  <c r="O34" i="9"/>
  <c r="Q34" i="9" s="1"/>
  <c r="O11" i="9"/>
  <c r="O15" i="9"/>
  <c r="O19" i="9"/>
  <c r="Q19" i="9" s="1"/>
  <c r="O23" i="9"/>
  <c r="Q23" i="9" s="1"/>
  <c r="O27" i="9"/>
  <c r="Q27" i="9" s="1"/>
  <c r="O31" i="9"/>
  <c r="Q31" i="9" s="1"/>
  <c r="O35" i="9"/>
  <c r="Q35" i="9" s="1"/>
  <c r="M13" i="8"/>
  <c r="O13" i="8" s="1"/>
  <c r="M11" i="8"/>
  <c r="O11" i="8" s="1"/>
  <c r="M25" i="8"/>
  <c r="O25" i="8" s="1"/>
  <c r="M15" i="8"/>
  <c r="O15" i="8" s="1"/>
  <c r="M31" i="8"/>
  <c r="O31" i="8" s="1"/>
  <c r="N33" i="8"/>
  <c r="O33" i="8" s="1"/>
  <c r="N38" i="8"/>
  <c r="O38" i="8" s="1"/>
  <c r="N37" i="8"/>
  <c r="O37" i="8" s="1"/>
  <c r="N29" i="8"/>
  <c r="O29" i="8" s="1"/>
  <c r="P18" i="8"/>
  <c r="Q18" i="8" s="1" a="1"/>
  <c r="Q18" i="8" s="1"/>
  <c r="P10" i="8"/>
  <c r="Q10" i="8" s="1" a="1"/>
  <c r="Q10" i="8" s="1"/>
  <c r="M27" i="8"/>
  <c r="O27" i="8" s="1"/>
  <c r="P14" i="8"/>
  <c r="Q14" i="8" s="1" a="1"/>
  <c r="Q14" i="8" s="1"/>
  <c r="M23" i="8"/>
  <c r="O23" i="8" s="1"/>
  <c r="P26" i="8"/>
  <c r="Q26" i="8" s="1" a="1"/>
  <c r="Q26" i="8" s="1"/>
  <c r="P11" i="8"/>
  <c r="Q11" i="8" s="1" a="1"/>
  <c r="Q11" i="8" s="1"/>
  <c r="M35" i="8"/>
  <c r="O35" i="8" s="1"/>
  <c r="P38" i="8"/>
  <c r="Q38" i="8" s="1" a="1"/>
  <c r="Q38" i="8" s="1"/>
  <c r="R38" i="8" s="1"/>
  <c r="P30" i="8"/>
  <c r="Q30" i="8" s="1" a="1"/>
  <c r="Q30" i="8" s="1"/>
  <c r="P27" i="8"/>
  <c r="Q27" i="8" s="1" a="1"/>
  <c r="Q27" i="8" s="1"/>
  <c r="M39" i="8"/>
  <c r="O39" i="8" s="1"/>
  <c r="M19" i="8"/>
  <c r="O19" i="8" s="1"/>
  <c r="P22" i="8"/>
  <c r="Q22" i="8" s="1" a="1"/>
  <c r="Q22" i="8" s="1"/>
  <c r="P34" i="8"/>
  <c r="Q34" i="8" s="1" a="1"/>
  <c r="Q34" i="8" s="1"/>
  <c r="M24" i="8"/>
  <c r="M16" i="8"/>
  <c r="M12" i="8"/>
  <c r="M20" i="8"/>
  <c r="M28" i="8"/>
  <c r="P23" i="8"/>
  <c r="Q23" i="8" s="1" a="1"/>
  <c r="Q23" i="8" s="1"/>
  <c r="M17" i="8"/>
  <c r="O17" i="8" s="1"/>
  <c r="M21" i="8"/>
  <c r="O21" i="8" s="1"/>
  <c r="P12" i="8"/>
  <c r="Q12" i="8" s="1" a="1"/>
  <c r="Q12" i="8" s="1"/>
  <c r="P16" i="8"/>
  <c r="Q16" i="8" s="1" a="1"/>
  <c r="Q16" i="8" s="1"/>
  <c r="P20" i="8"/>
  <c r="Q20" i="8" s="1" a="1"/>
  <c r="Q20" i="8" s="1"/>
  <c r="P24" i="8"/>
  <c r="Q24" i="8" s="1" a="1"/>
  <c r="Q24" i="8" s="1"/>
  <c r="P28" i="8"/>
  <c r="Q28" i="8" s="1" a="1"/>
  <c r="Q28" i="8" s="1"/>
  <c r="P32" i="8"/>
  <c r="Q32" i="8" s="1" a="1"/>
  <c r="Q32" i="8" s="1"/>
  <c r="P36" i="8"/>
  <c r="Q36" i="8" s="1" a="1"/>
  <c r="Q36" i="8" s="1"/>
  <c r="M14" i="8"/>
  <c r="O14" i="8" s="1"/>
  <c r="M18" i="8"/>
  <c r="O18" i="8" s="1"/>
  <c r="M22" i="8"/>
  <c r="O22" i="8" s="1"/>
  <c r="M26" i="8"/>
  <c r="O26" i="8" s="1"/>
  <c r="M30" i="8"/>
  <c r="O30" i="8" s="1"/>
  <c r="M34" i="8"/>
  <c r="O34" i="8" s="1"/>
  <c r="M32" i="8"/>
  <c r="O32" i="8" s="1"/>
  <c r="M36" i="8"/>
  <c r="O36" i="8" s="1"/>
  <c r="P31" i="8"/>
  <c r="Q31" i="8" s="1" a="1"/>
  <c r="Q31" i="8" s="1"/>
  <c r="P13" i="8"/>
  <c r="Q13" i="8" s="1" a="1"/>
  <c r="Q13" i="8" s="1"/>
  <c r="P17" i="8"/>
  <c r="Q17" i="8" s="1" a="1"/>
  <c r="Q17" i="8" s="1"/>
  <c r="P21" i="8"/>
  <c r="Q21" i="8" s="1" a="1"/>
  <c r="Q21" i="8" s="1"/>
  <c r="P25" i="8"/>
  <c r="Q25" i="8" s="1" a="1"/>
  <c r="Q25" i="8" s="1"/>
  <c r="P29" i="8"/>
  <c r="Q29" i="8" s="1" a="1"/>
  <c r="Q29" i="8" s="1"/>
  <c r="R29" i="8" s="1"/>
  <c r="P33" i="8"/>
  <c r="Q33" i="8" s="1" a="1"/>
  <c r="Q33" i="8" s="1"/>
  <c r="R33" i="8" s="1"/>
  <c r="P37" i="8"/>
  <c r="Q37" i="8" s="1" a="1"/>
  <c r="Q37" i="8" s="1"/>
  <c r="R37" i="8" s="1"/>
  <c r="P39" i="8"/>
  <c r="Q39" i="8" s="1" a="1"/>
  <c r="Q39" i="8" s="1"/>
  <c r="P15" i="8"/>
  <c r="Q15" i="8" s="1" a="1"/>
  <c r="Q15" i="8" s="1"/>
  <c r="P19" i="8"/>
  <c r="Q19" i="8" s="1" a="1"/>
  <c r="Q19" i="8" s="1"/>
  <c r="P35" i="8"/>
  <c r="Q35" i="8" s="1" a="1"/>
  <c r="Q35" i="8" s="1"/>
  <c r="A14" i="7"/>
  <c r="A22" i="7"/>
  <c r="A23" i="7"/>
  <c r="L31" i="7"/>
  <c r="O31" i="7" s="1"/>
  <c r="L15" i="7"/>
  <c r="O15" i="7" s="1"/>
  <c r="A12" i="7"/>
  <c r="L16" i="7"/>
  <c r="O16" i="7" s="1"/>
  <c r="L24" i="7"/>
  <c r="O24" i="7" s="1"/>
  <c r="L32" i="7"/>
  <c r="O32" i="7" s="1"/>
  <c r="L8" i="7"/>
  <c r="N8" i="7" s="1"/>
  <c r="P36" i="7"/>
  <c r="O26" i="7"/>
  <c r="P26" i="7" s="1"/>
  <c r="O13" i="7"/>
  <c r="P13" i="7" s="1"/>
  <c r="O9" i="7"/>
  <c r="P9" i="7" s="1"/>
  <c r="N21" i="7"/>
  <c r="P21" i="7" s="1"/>
  <c r="O17" i="7"/>
  <c r="P17" i="7" s="1"/>
  <c r="N29" i="7"/>
  <c r="P29" i="7" s="1"/>
  <c r="O22" i="7"/>
  <c r="P22" i="7" s="1"/>
  <c r="N25" i="7"/>
  <c r="P25" i="7" s="1"/>
  <c r="O30" i="7"/>
  <c r="P30" i="7" s="1"/>
  <c r="N33" i="7"/>
  <c r="P33" i="7" s="1"/>
  <c r="N20" i="7"/>
  <c r="P20" i="7" s="1"/>
  <c r="N28" i="7"/>
  <c r="P28" i="7" s="1"/>
  <c r="N12" i="7"/>
  <c r="P12" i="7" s="1"/>
  <c r="O34" i="7"/>
  <c r="P34" i="7" s="1"/>
  <c r="O37" i="7"/>
  <c r="P37" i="7" s="1"/>
  <c r="N10" i="7"/>
  <c r="P10" i="7" s="1"/>
  <c r="N14" i="7"/>
  <c r="P14" i="7" s="1"/>
  <c r="N18" i="7"/>
  <c r="P18" i="7" s="1"/>
  <c r="N11" i="7"/>
  <c r="P11" i="7" s="1"/>
  <c r="N19" i="7"/>
  <c r="P19" i="7" s="1"/>
  <c r="N23" i="7"/>
  <c r="P23" i="7" s="1"/>
  <c r="N27" i="7"/>
  <c r="P27" i="7" s="1"/>
  <c r="N35" i="7"/>
  <c r="P35" i="7" s="1"/>
  <c r="AB39" i="9" l="1"/>
  <c r="Z40" i="8"/>
  <c r="G51" i="9"/>
  <c r="G52" i="9"/>
  <c r="G47" i="9"/>
  <c r="G48" i="9"/>
  <c r="G49" i="9"/>
  <c r="G50" i="9"/>
  <c r="Q11" i="9"/>
  <c r="Q10" i="9"/>
  <c r="Q13" i="9"/>
  <c r="Q15" i="9"/>
  <c r="Q12" i="9"/>
  <c r="T30" i="9"/>
  <c r="U30" i="9" s="1"/>
  <c r="T20" i="9"/>
  <c r="U20" i="9" s="1"/>
  <c r="T26" i="9"/>
  <c r="U26" i="9" s="1"/>
  <c r="T24" i="9"/>
  <c r="U24" i="9" s="1"/>
  <c r="T18" i="9"/>
  <c r="U18" i="9" s="1"/>
  <c r="T22" i="9"/>
  <c r="U22" i="9" s="1"/>
  <c r="T14" i="9"/>
  <c r="T10" i="9"/>
  <c r="T12" i="9"/>
  <c r="T28" i="9"/>
  <c r="U28" i="9" s="1"/>
  <c r="T16" i="9"/>
  <c r="U16" i="9" s="1"/>
  <c r="T37" i="9"/>
  <c r="U37" i="9" s="1"/>
  <c r="Q14" i="9"/>
  <c r="T32" i="9"/>
  <c r="U32" i="9" s="1"/>
  <c r="T9" i="9"/>
  <c r="T13" i="9"/>
  <c r="T34" i="9"/>
  <c r="U34" i="9" s="1"/>
  <c r="T38" i="9"/>
  <c r="U38" i="9" s="1"/>
  <c r="T33" i="9"/>
  <c r="U33" i="9" s="1"/>
  <c r="T36" i="9"/>
  <c r="U36" i="9" s="1"/>
  <c r="T29" i="9"/>
  <c r="U29" i="9" s="1"/>
  <c r="T25" i="9"/>
  <c r="U25" i="9" s="1"/>
  <c r="Q9" i="9"/>
  <c r="T15" i="9"/>
  <c r="T11" i="9"/>
  <c r="T23" i="9"/>
  <c r="U23" i="9" s="1"/>
  <c r="T19" i="9"/>
  <c r="U19" i="9" s="1"/>
  <c r="T35" i="9"/>
  <c r="U35" i="9" s="1"/>
  <c r="T21" i="9"/>
  <c r="U21" i="9" s="1"/>
  <c r="T31" i="9"/>
  <c r="U31" i="9" s="1"/>
  <c r="T17" i="9"/>
  <c r="U17" i="9" s="1"/>
  <c r="T27" i="9"/>
  <c r="U27" i="9" s="1"/>
  <c r="R15" i="8"/>
  <c r="S15" i="8" s="1"/>
  <c r="R31" i="8"/>
  <c r="S31" i="8" s="1"/>
  <c r="R13" i="8"/>
  <c r="S13" i="8" s="1"/>
  <c r="R12" i="8"/>
  <c r="R11" i="8"/>
  <c r="S11" i="8" s="1"/>
  <c r="R25" i="8"/>
  <c r="S25" i="8" s="1"/>
  <c r="G45" i="8"/>
  <c r="R35" i="8"/>
  <c r="S35" i="8" s="1"/>
  <c r="G44" i="8"/>
  <c r="R10" i="8"/>
  <c r="R23" i="8"/>
  <c r="S23" i="8" s="1"/>
  <c r="R24" i="8"/>
  <c r="S38" i="8"/>
  <c r="R22" i="8"/>
  <c r="S22" i="8" s="1"/>
  <c r="R21" i="8"/>
  <c r="S21" i="8" s="1"/>
  <c r="S37" i="8"/>
  <c r="R17" i="8"/>
  <c r="S17" i="8" s="1"/>
  <c r="R27" i="8"/>
  <c r="S27" i="8" s="1"/>
  <c r="R19" i="8"/>
  <c r="S19" i="8" s="1"/>
  <c r="R36" i="8"/>
  <c r="S36" i="8" s="1"/>
  <c r="S33" i="8"/>
  <c r="R39" i="8"/>
  <c r="S39" i="8" s="1"/>
  <c r="O12" i="8"/>
  <c r="O28" i="8"/>
  <c r="S29" i="8"/>
  <c r="G42" i="8"/>
  <c r="O24" i="8"/>
  <c r="G46" i="8"/>
  <c r="R20" i="8"/>
  <c r="R16" i="8"/>
  <c r="R32" i="8"/>
  <c r="S32" i="8" s="1"/>
  <c r="R14" i="8"/>
  <c r="S14" i="8" s="1"/>
  <c r="G43" i="8"/>
  <c r="R30" i="8"/>
  <c r="S30" i="8" s="1"/>
  <c r="R28" i="8"/>
  <c r="R18" i="8"/>
  <c r="S18" i="8" s="1"/>
  <c r="O10" i="8"/>
  <c r="O20" i="8"/>
  <c r="O16" i="8"/>
  <c r="R34" i="8"/>
  <c r="S34" i="8" s="1"/>
  <c r="R26" i="8"/>
  <c r="S26" i="8" s="1"/>
  <c r="Q11" i="7"/>
  <c r="R11" i="7" s="1" a="1"/>
  <c r="R11" i="7" s="1"/>
  <c r="S11" i="7" s="1"/>
  <c r="T11" i="7" s="1"/>
  <c r="Q34" i="7"/>
  <c r="R34" i="7" s="1" a="1"/>
  <c r="R34" i="7" s="1"/>
  <c r="S34" i="7" s="1"/>
  <c r="T34" i="7" s="1"/>
  <c r="N31" i="7"/>
  <c r="P31" i="7" s="1"/>
  <c r="Q29" i="7"/>
  <c r="R29" i="7" s="1" a="1"/>
  <c r="R29" i="7" s="1"/>
  <c r="S29" i="7" s="1"/>
  <c r="T29" i="7" s="1"/>
  <c r="Q16" i="7"/>
  <c r="R16" i="7" s="1" a="1"/>
  <c r="R16" i="7" s="1"/>
  <c r="Q23" i="7"/>
  <c r="R23" i="7" s="1" a="1"/>
  <c r="R23" i="7" s="1"/>
  <c r="S23" i="7" s="1"/>
  <c r="T23" i="7" s="1"/>
  <c r="Q35" i="7"/>
  <c r="R35" i="7" s="1" a="1"/>
  <c r="R35" i="7" s="1"/>
  <c r="S35" i="7" s="1"/>
  <c r="T35" i="7" s="1"/>
  <c r="Q13" i="7"/>
  <c r="R13" i="7" s="1" a="1"/>
  <c r="R13" i="7" s="1"/>
  <c r="S13" i="7" s="1"/>
  <c r="T13" i="7" s="1"/>
  <c r="Q9" i="7"/>
  <c r="R9" i="7" s="1" a="1"/>
  <c r="R9" i="7" s="1"/>
  <c r="S9" i="7" s="1"/>
  <c r="T9" i="7" s="1"/>
  <c r="Q15" i="7"/>
  <c r="R15" i="7" s="1" a="1"/>
  <c r="R15" i="7" s="1"/>
  <c r="Q19" i="7"/>
  <c r="R19" i="7" s="1" a="1"/>
  <c r="R19" i="7" s="1"/>
  <c r="S19" i="7" s="1"/>
  <c r="T19" i="7" s="1"/>
  <c r="Q37" i="7"/>
  <c r="R37" i="7" s="1" a="1"/>
  <c r="R37" i="7" s="1"/>
  <c r="S37" i="7" s="1"/>
  <c r="T37" i="7" s="1"/>
  <c r="Q20" i="7"/>
  <c r="R20" i="7" s="1" a="1"/>
  <c r="R20" i="7" s="1"/>
  <c r="S20" i="7" s="1"/>
  <c r="T20" i="7" s="1"/>
  <c r="N15" i="7"/>
  <c r="P15" i="7" s="1"/>
  <c r="Q14" i="7"/>
  <c r="R14" i="7" s="1" a="1"/>
  <c r="R14" i="7" s="1"/>
  <c r="S14" i="7" s="1"/>
  <c r="T14" i="7" s="1"/>
  <c r="Q18" i="7"/>
  <c r="R18" i="7" s="1" a="1"/>
  <c r="R18" i="7" s="1"/>
  <c r="S18" i="7" s="1"/>
  <c r="T18" i="7" s="1"/>
  <c r="Q10" i="7"/>
  <c r="R10" i="7" s="1" a="1"/>
  <c r="R10" i="7" s="1"/>
  <c r="S10" i="7" s="1"/>
  <c r="T10" i="7" s="1"/>
  <c r="Q17" i="7"/>
  <c r="R17" i="7" s="1" a="1"/>
  <c r="R17" i="7" s="1"/>
  <c r="S17" i="7" s="1"/>
  <c r="T17" i="7" s="1"/>
  <c r="Q24" i="7"/>
  <c r="R24" i="7" s="1" a="1"/>
  <c r="R24" i="7" s="1"/>
  <c r="Q36" i="7"/>
  <c r="R36" i="7" s="1" a="1"/>
  <c r="R36" i="7" s="1"/>
  <c r="S36" i="7" s="1"/>
  <c r="T36" i="7" s="1"/>
  <c r="Q12" i="7"/>
  <c r="R12" i="7" s="1" a="1"/>
  <c r="R12" i="7" s="1"/>
  <c r="S12" i="7" s="1"/>
  <c r="T12" i="7" s="1"/>
  <c r="Q33" i="7"/>
  <c r="R33" i="7" s="1" a="1"/>
  <c r="R33" i="7" s="1"/>
  <c r="S33" i="7" s="1"/>
  <c r="T33" i="7" s="1"/>
  <c r="Q8" i="7"/>
  <c r="R8" i="7" s="1" a="1"/>
  <c r="R8" i="7" s="1"/>
  <c r="S8" i="7" s="1"/>
  <c r="Q22" i="7"/>
  <c r="R22" i="7" s="1" a="1"/>
  <c r="R22" i="7" s="1"/>
  <c r="S22" i="7" s="1"/>
  <c r="T22" i="7" s="1"/>
  <c r="Q30" i="7"/>
  <c r="R30" i="7" s="1" a="1"/>
  <c r="R30" i="7" s="1"/>
  <c r="S30" i="7" s="1"/>
  <c r="T30" i="7" s="1"/>
  <c r="Q25" i="7"/>
  <c r="R25" i="7" s="1" a="1"/>
  <c r="R25" i="7" s="1"/>
  <c r="S25" i="7" s="1"/>
  <c r="T25" i="7" s="1"/>
  <c r="Q32" i="7"/>
  <c r="R32" i="7" s="1" a="1"/>
  <c r="R32" i="7" s="1"/>
  <c r="Q31" i="7"/>
  <c r="R31" i="7" s="1" a="1"/>
  <c r="R31" i="7" s="1"/>
  <c r="Q26" i="7"/>
  <c r="R26" i="7" s="1" a="1"/>
  <c r="R26" i="7" s="1"/>
  <c r="S26" i="7" s="1"/>
  <c r="T26" i="7" s="1"/>
  <c r="Q21" i="7"/>
  <c r="R21" i="7" s="1" a="1"/>
  <c r="R21" i="7" s="1"/>
  <c r="S21" i="7" s="1"/>
  <c r="T21" i="7" s="1"/>
  <c r="Q28" i="7"/>
  <c r="R28" i="7" s="1" a="1"/>
  <c r="R28" i="7" s="1"/>
  <c r="S28" i="7" s="1"/>
  <c r="T28" i="7" s="1"/>
  <c r="Q27" i="7"/>
  <c r="R27" i="7" s="1" a="1"/>
  <c r="R27" i="7" s="1"/>
  <c r="S27" i="7" s="1"/>
  <c r="T27" i="7" s="1"/>
  <c r="N32" i="7"/>
  <c r="P32" i="7" s="1"/>
  <c r="O8" i="7"/>
  <c r="P8" i="7" s="1"/>
  <c r="N16" i="7"/>
  <c r="P16" i="7" s="1"/>
  <c r="N24" i="7"/>
  <c r="P24" i="7" s="1"/>
  <c r="AN17" i="9" l="1"/>
  <c r="U11" i="9"/>
  <c r="U10" i="9"/>
  <c r="U13" i="9"/>
  <c r="U15" i="9"/>
  <c r="U12" i="9"/>
  <c r="AK17" i="9" s="1"/>
  <c r="S10" i="8"/>
  <c r="U14" i="9"/>
  <c r="U9" i="9"/>
  <c r="S12" i="8"/>
  <c r="S24" i="8"/>
  <c r="S28" i="8"/>
  <c r="S16" i="8"/>
  <c r="S20" i="8"/>
  <c r="S31" i="7"/>
  <c r="T31" i="7" s="1"/>
  <c r="G41" i="7"/>
  <c r="S15" i="7"/>
  <c r="T15" i="7" s="1"/>
  <c r="G42" i="7"/>
  <c r="G40" i="7"/>
  <c r="G43" i="7"/>
  <c r="G44" i="7"/>
  <c r="G45" i="7"/>
  <c r="S32" i="7"/>
  <c r="T32" i="7" s="1"/>
  <c r="S24" i="7"/>
  <c r="T24" i="7" s="1"/>
  <c r="S16" i="7"/>
  <c r="T16" i="7" s="1"/>
  <c r="T8" i="7"/>
  <c r="U39" i="9" l="1"/>
  <c r="AJ17" i="9"/>
  <c r="AL17" i="9"/>
  <c r="AM17" i="9"/>
  <c r="S4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tc={44E5D8F5-B21E-45B0-9C28-8C27014832B9}</author>
  </authors>
  <commentList>
    <comment ref="AA38" authorId="0" shapeId="0" xr:uid="{44E5D8F5-B21E-45B0-9C28-8C27014832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Atender restrição de ordenamento dos poços, ou seja, é necessário preencher os poços que precisam ser atendidos anteriormente ao indicado.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tc={E2A21F5B-C1B1-4D6E-84DB-3D913C9B9AE1}</author>
    <author>tc={EA98A088-58B4-4EF3-B0B1-1A167A145EE2}</author>
  </authors>
  <commentList>
    <comment ref="V39" authorId="0" shapeId="0" xr:uid="{E2A21F5B-C1B1-4D6E-84DB-3D913C9B9A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Restrição de que os "slots" dos meses inciais sejam atendidos antes do preenchimento dos slots do último mês.</t>
      </text>
    </comment>
    <comment ref="AB39" authorId="1" shapeId="0" xr:uid="{EA98A088-58B4-4EF3-B0B1-1A167A145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Atender restrição de ordenamento dos poços, ou seja, é necessário preencher os poços que precisam ser atendidos anteriormente ao indicado.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31C89-36CB-4F7A-8FC9-EFFF1B35437A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<sst xmlns="http://schemas.openxmlformats.org/spreadsheetml/2006/main" count="350" uniqueCount="78">
  <si>
    <t>Poço 1</t>
  </si>
  <si>
    <t>Poço 2</t>
  </si>
  <si>
    <t>Sonda 1</t>
  </si>
  <si>
    <t>Sonda 2</t>
  </si>
  <si>
    <t>Poço 3</t>
  </si>
  <si>
    <t>Poço 4</t>
  </si>
  <si>
    <t>Poço 5</t>
  </si>
  <si>
    <t>Poço 6</t>
  </si>
  <si>
    <t>Poço 7</t>
  </si>
  <si>
    <t>Poço 8</t>
  </si>
  <si>
    <t>Poço 9</t>
  </si>
  <si>
    <t>Poço 10</t>
  </si>
  <si>
    <t>Poço 11</t>
  </si>
  <si>
    <t>Poço 12</t>
  </si>
  <si>
    <t>Poço 13</t>
  </si>
  <si>
    <t>Poço 14</t>
  </si>
  <si>
    <t>Poço 15</t>
  </si>
  <si>
    <t>Poço 16</t>
  </si>
  <si>
    <t>Poço 17</t>
  </si>
  <si>
    <t>Poço 18</t>
  </si>
  <si>
    <t>Poço 19</t>
  </si>
  <si>
    <t>Poço 20</t>
  </si>
  <si>
    <t>Poço 21</t>
  </si>
  <si>
    <t>Poço 22</t>
  </si>
  <si>
    <t>Poço 23</t>
  </si>
  <si>
    <t>Poço 24</t>
  </si>
  <si>
    <t>Poço 25</t>
  </si>
  <si>
    <t>Poço 26</t>
  </si>
  <si>
    <t>Poço 27</t>
  </si>
  <si>
    <t>Poço 28</t>
  </si>
  <si>
    <t>Poço 29</t>
  </si>
  <si>
    <t>Poço 30</t>
  </si>
  <si>
    <t>Sonda 3</t>
  </si>
  <si>
    <t>Sonda 4</t>
  </si>
  <si>
    <t>Sonda 5</t>
  </si>
  <si>
    <t>Sonda 6</t>
  </si>
  <si>
    <t>Custo Diário</t>
  </si>
  <si>
    <t>Taxa Diária</t>
  </si>
  <si>
    <t>Sonda a atender</t>
  </si>
  <si>
    <t>Custo Operação</t>
  </si>
  <si>
    <t>&lt;=</t>
  </si>
  <si>
    <t>Dias de Operação</t>
  </si>
  <si>
    <t>Nome</t>
  </si>
  <si>
    <t>IdSonda</t>
  </si>
  <si>
    <t>IdPoço</t>
  </si>
  <si>
    <t>Dias Operação</t>
  </si>
  <si>
    <t>Distância entre poços</t>
  </si>
  <si>
    <t>Dias operação</t>
  </si>
  <si>
    <t>Custo deslocamento</t>
  </si>
  <si>
    <t>Custo Total</t>
  </si>
  <si>
    <t>Poço Origem</t>
  </si>
  <si>
    <t>Sonda Mês 1</t>
  </si>
  <si>
    <t>Sonda Mês 2</t>
  </si>
  <si>
    <t>Sonda Mês 3</t>
  </si>
  <si>
    <t>Sonda Mês 4</t>
  </si>
  <si>
    <t>Sonda Real</t>
  </si>
  <si>
    <t>Sonda Mês 0</t>
  </si>
  <si>
    <t>Sonda Mês 5</t>
  </si>
  <si>
    <t>Sonda 7</t>
  </si>
  <si>
    <t>Sonda</t>
  </si>
  <si>
    <t>Sonda Mês 6</t>
  </si>
  <si>
    <t>Ordem</t>
  </si>
  <si>
    <t>Atendimento aos critérios de ordenação</t>
  </si>
  <si>
    <t>Poços a serem realizados antes do poço indicado</t>
  </si>
  <si>
    <t>Mínimo</t>
  </si>
  <si>
    <t>Máximo</t>
  </si>
  <si>
    <t>Atendimentos</t>
  </si>
  <si>
    <t>=&lt;</t>
  </si>
  <si>
    <t>Restrição</t>
  </si>
  <si>
    <t>Coluna1</t>
  </si>
  <si>
    <t>Coluna2</t>
  </si>
  <si>
    <t>Mês - 1</t>
  </si>
  <si>
    <t>Mês - 2</t>
  </si>
  <si>
    <t>Mês - 3</t>
  </si>
  <si>
    <t>Mês - 4</t>
  </si>
  <si>
    <t>Mês - 5</t>
  </si>
  <si>
    <t>Resultado</t>
  </si>
  <si>
    <t>Dispêndio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</si>
</sst>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44" fontId="0" fillId="2" borderId="0" xfId="0" applyNumberFormat="1" applyFill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0" xfId="0" applyNumberFormat="1"/>
    <xf numFmtId="0" fontId="0" fillId="0" borderId="0" xfId="2" applyNumberFormat="1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5" borderId="0" xfId="2" applyNumberFormat="1" applyFont="1" applyFill="1" applyAlignment="1">
      <alignment horizontal="center"/>
    </xf>
    <xf numFmtId="0" fontId="0" fillId="5" borderId="0" xfId="2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Fill="1" applyBorder="1"/>
    <xf numFmtId="0" fontId="0" fillId="0" borderId="0" xfId="0" quotePrefix="1" applyAlignment="1">
      <alignment horizontal="center"/>
    </xf>
    <xf numFmtId="0" fontId="0" fillId="0" borderId="1" xfId="0" applyFill="1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3" fillId="0" borderId="0" xfId="0" applyFont="1" applyAlignment="1">
      <alignment vertical="center" textRotation="90"/>
    </xf>
    <xf numFmtId="44" fontId="0" fillId="0" borderId="0" xfId="0" applyNumberFormat="1" applyFont="1"/>
    <xf numFmtId="0" fontId="0" fillId="0" borderId="3" xfId="0" applyFont="1" applyBorder="1"/>
    <xf numFmtId="0" fontId="0" fillId="0" borderId="4" xfId="0" applyFont="1" applyBorder="1"/>
    <xf numFmtId="0" fontId="4" fillId="6" borderId="5" xfId="0" applyFont="1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3" borderId="7" xfId="0" applyFont="1" applyFill="1" applyBorder="1"/>
    <xf numFmtId="0" fontId="0" fillId="7" borderId="8" xfId="2" applyNumberFormat="1" applyFont="1" applyFill="1" applyBorder="1"/>
    <xf numFmtId="0" fontId="0" fillId="7" borderId="6" xfId="2" applyNumberFormat="1" applyFont="1" applyFill="1" applyBorder="1"/>
    <xf numFmtId="44" fontId="0" fillId="7" borderId="6" xfId="1" applyNumberFormat="1" applyFont="1" applyFill="1" applyBorder="1"/>
    <xf numFmtId="1" fontId="0" fillId="7" borderId="6" xfId="0" applyNumberFormat="1" applyFont="1" applyFill="1" applyBorder="1"/>
    <xf numFmtId="44" fontId="0" fillId="7" borderId="6" xfId="0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8" xfId="2" applyNumberFormat="1" applyFont="1" applyBorder="1"/>
    <xf numFmtId="0" fontId="0" fillId="0" borderId="6" xfId="2" applyNumberFormat="1" applyFont="1" applyBorder="1"/>
    <xf numFmtId="44" fontId="0" fillId="0" borderId="6" xfId="1" applyNumberFormat="1" applyFont="1" applyBorder="1"/>
    <xf numFmtId="1" fontId="0" fillId="0" borderId="6" xfId="0" applyNumberFormat="1" applyFont="1" applyBorder="1"/>
    <xf numFmtId="44" fontId="0" fillId="0" borderId="6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0" fillId="3" borderId="9" xfId="0" applyFont="1" applyFill="1" applyBorder="1"/>
    <xf numFmtId="0" fontId="0" fillId="0" borderId="10" xfId="2" applyNumberFormat="1" applyFont="1" applyBorder="1"/>
    <xf numFmtId="0" fontId="0" fillId="0" borderId="3" xfId="2" applyNumberFormat="1" applyFont="1" applyBorder="1"/>
    <xf numFmtId="44" fontId="0" fillId="0" borderId="3" xfId="1" applyNumberFormat="1" applyFont="1" applyBorder="1"/>
    <xf numFmtId="1" fontId="0" fillId="0" borderId="3" xfId="0" applyNumberFormat="1" applyFont="1" applyBorder="1"/>
    <xf numFmtId="44" fontId="0" fillId="0" borderId="3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0" fillId="0" borderId="0" xfId="0" applyFont="1" applyBorder="1"/>
    <xf numFmtId="0" fontId="0" fillId="0" borderId="0" xfId="2" applyNumberFormat="1" applyFont="1" applyBorder="1"/>
    <xf numFmtId="44" fontId="0" fillId="0" borderId="0" xfId="1" applyNumberFormat="1" applyFont="1" applyBorder="1"/>
    <xf numFmtId="1" fontId="0" fillId="0" borderId="0" xfId="0" applyNumberFormat="1" applyFont="1" applyBorder="1"/>
    <xf numFmtId="44" fontId="0" fillId="0" borderId="0" xfId="0" applyNumberFormat="1" applyFont="1" applyBorder="1"/>
    <xf numFmtId="0" fontId="0" fillId="0" borderId="11" xfId="0" applyFont="1" applyBorder="1"/>
    <xf numFmtId="0" fontId="0" fillId="0" borderId="11" xfId="2" applyNumberFormat="1" applyFont="1" applyBorder="1"/>
    <xf numFmtId="44" fontId="0" fillId="2" borderId="6" xfId="0" applyNumberFormat="1" applyFont="1" applyFill="1" applyBorder="1"/>
  </cellXfs>
  <cellStyles count="3">
    <cellStyle name="Moeda" xfId="1" builtinId="4"/>
    <cellStyle name="Normal" xfId="0" builtinId="0"/>
    <cellStyle name="Vírgula" xfId="2" builtinId="3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aldo Magnum de Souza Silva" id="{52D7012E-FEBF-43F0-83D8-B6159F499E69}" userId="S::agnaldomagnum@petrobras.com.br::8ea2dbc6-c0bb-4c58-9437-cad7f8f7a30c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BC08AB-8CC8-4E97-A78E-9F0ECF8DB11D}" autoFormatId="16" applyNumberFormats="0" applyBorderFormats="0" applyFontFormats="0" applyPatternFormats="0" applyAlignmentFormats="0" applyWidthHeightFormats="0">
  <queryTableRefresh nextId="7">
    <queryTableFields count="6">
      <queryTableField id="1" name="Sonda Real" tableColumnId="1"/>
      <queryTableField id="2" name="Mês - 1" tableColumnId="2"/>
      <queryTableField id="3" name="Mês - 2" tableColumnId="3"/>
      <queryTableField id="4" name="Mês - 3" tableColumnId="4"/>
      <queryTableField id="5" name="Mês - 4" tableColumnId="5"/>
      <queryTableField id="6" name="Mês - 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657DC6-3D4F-4590-8829-3D060E79D2D9}" name="Tabela1_2" displayName="Tabela1_2" ref="AI9:AN17" tableType="queryTable" totalsRowCount="1">
  <autoFilter ref="AI9:AN16" xr:uid="{C8657DC6-3D4F-4590-8829-3D060E79D2D9}"/>
  <tableColumns count="6">
    <tableColumn id="1" xr3:uid="{EAFFDCFB-09EA-4219-B2B2-8DD9290AFB42}" uniqueName="1" name="Sonda Real" totalsRowLabel="Dispêndio" queryTableFieldId="1"/>
    <tableColumn id="2" xr3:uid="{CD8AACC9-6CFD-45EF-9932-CEECDB92C1D0}" uniqueName="2" name="Mês - 1" totalsRowFunction="custom" queryTableFieldId="2" dataDxfId="31" totalsRowDxfId="30">
      <totalsRowFormula>SUM(VLOOKUP(AJ10,'7 sondas'!$C$9:$U$38,19,0),VLOOKUP(AJ11,'7 sondas'!$C$9:$U$38,19,0),VLOOKUP(AJ12,'7 sondas'!$C$9:$U$38,19,0),VLOOKUP(AJ13,'7 sondas'!$C$9:$U$38,19,0),VLOOKUP(AJ14,'7 sondas'!$C$9:$U$38,19,0),VLOOKUP(AJ15,'7 sondas'!$C$9:$U$38,19,0),VLOOKUP(AJ16,'7 sondas'!$C$9:$U$38,19,0))</totalsRowFormula>
    </tableColumn>
    <tableColumn id="3" xr3:uid="{DD0EEB1E-5296-4730-9588-D01712A4EE5F}" uniqueName="3" name="Mês - 2" totalsRowFunction="custom" queryTableFieldId="3" dataDxfId="29" totalsRowDxfId="28">
      <totalsRowFormula>SUM(VLOOKUP(AK10,'7 sondas'!$C$9:$U$38,19,0),VLOOKUP(AK11,'7 sondas'!$C$9:$U$38,19,0),VLOOKUP(AK12,'7 sondas'!$C$9:$U$38,19,0),VLOOKUP(AK13,'7 sondas'!$C$9:$U$38,19,0),VLOOKUP(AK14,'7 sondas'!$C$9:$U$38,19,0),VLOOKUP(AK15,'7 sondas'!$C$9:$U$38,19,0),VLOOKUP(AK16,'7 sondas'!$C$9:$U$38,19,0))</totalsRowFormula>
    </tableColumn>
    <tableColumn id="4" xr3:uid="{47042C63-DB7C-46A9-AB64-E20038141A51}" uniqueName="4" name="Mês - 3" totalsRowFunction="custom" queryTableFieldId="4" dataDxfId="27" totalsRowDxfId="26">
      <totalsRowFormula>SUM(VLOOKUP(AL10,'7 sondas'!$C$9:$U$38,19,0),VLOOKUP(AL11,'7 sondas'!$C$9:$U$38,19,0),VLOOKUP(AL12,'7 sondas'!$C$9:$U$38,19,0),VLOOKUP(AL13,'7 sondas'!$C$9:$U$38,19,0),VLOOKUP(AL14,'7 sondas'!$C$9:$U$38,19,0),VLOOKUP(AL15,'7 sondas'!$C$9:$U$38,19,0),VLOOKUP(AL16,'7 sondas'!$C$9:$U$38,19,0))</totalsRowFormula>
    </tableColumn>
    <tableColumn id="5" xr3:uid="{2996FCD5-9BB8-4264-A031-25E1082AD147}" uniqueName="5" name="Mês - 4" totalsRowFunction="custom" queryTableFieldId="5" dataDxfId="25" totalsRowDxfId="24">
      <totalsRowFormula>SUM(VLOOKUP(AM10,'7 sondas'!$C$9:$U$38,19,0),VLOOKUP(AM11,'7 sondas'!$C$9:$U$38,19,0),VLOOKUP(AM12,'7 sondas'!$C$9:$U$38,19,0),VLOOKUP(AM13,'7 sondas'!$C$9:$U$38,19,0),VLOOKUP(AM14,'7 sondas'!$C$9:$U$38,19,0),VLOOKUP(AM15,'7 sondas'!$C$9:$U$38,19,0),VLOOKUP(AM16,'7 sondas'!$C$9:$U$38,19,0))</totalsRowFormula>
    </tableColumn>
    <tableColumn id="6" xr3:uid="{21CEED1D-D2E7-402B-9FA8-04046AF62969}" uniqueName="6" name="Mês - 5" totalsRowFunction="custom" queryTableFieldId="6" dataDxfId="23" totalsRowDxfId="22">
      <totalsRowFormula>SUM(IFERROR(VLOOKUP(AN10,'7 sondas'!$C$9:$U$38,19,0),0),IFERROR(VLOOKUP(AN11,'7 sondas'!$C$9:$U$38,19,0),0),IFERROR(VLOOKUP(AN12,'7 sondas'!$C$9:$U$38,19,0),0),IFERROR(VLOOKUP(AN13,'7 sondas'!$C$9:$U$38,19,0),0),IFERROR(VLOOKUP(AN14,'7 sondas'!$C$9:$U$38,19,0),0),IFERROR(VLOOKUP(AN15,'7 sondas'!$C$9:$U$38,19,0),0),IFERROR(VLOOKUP(AN16,'7 sondas'!$C$9:$U$38,19,0),0))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5E954-C363-4440-98D3-1412246F94B7}" name="Tabela1" displayName="Tabela1" ref="B8:U38" totalsRowShown="0" headerRowDxfId="21" tableBorderDxfId="20">
  <autoFilter ref="B8:U38" xr:uid="{F955E954-C363-4440-98D3-1412246F94B7}"/>
  <tableColumns count="20">
    <tableColumn id="1" xr3:uid="{E9DE4C85-FF63-471B-A623-37692BE5A467}" name="IdPoço" dataDxfId="19"/>
    <tableColumn id="2" xr3:uid="{BFD95BEC-CC2E-4F03-AF4E-CBB0F6704D74}" name="Nome" dataDxfId="18"/>
    <tableColumn id="3" xr3:uid="{293C013A-A580-40AC-AA8B-9AE23B250C54}" name="Sonda 1" dataDxfId="17"/>
    <tableColumn id="4" xr3:uid="{8C5806C1-9F91-4FE2-9FA6-C8A3B909B15C}" name="Sonda 2" dataDxfId="16"/>
    <tableColumn id="5" xr3:uid="{95C2055C-23BE-40AB-8508-BAD7DC009AC8}" name="Sonda 3" dataDxfId="15"/>
    <tableColumn id="6" xr3:uid="{95B088EC-0A86-4014-B2AA-EC7B203736C4}" name="Sonda 4" dataDxfId="14"/>
    <tableColumn id="7" xr3:uid="{CF700466-63FB-4B38-9861-1DA55D5AF318}" name="Sonda 5" dataDxfId="13"/>
    <tableColumn id="8" xr3:uid="{DCE30E53-0B8B-4E68-B4B4-5792661D30A7}" name="Sonda 6" dataDxfId="12"/>
    <tableColumn id="9" xr3:uid="{E30D7FEF-AA16-45D0-897B-FD2DC4F4C118}" name="Sonda 7" dataDxfId="11"/>
    <tableColumn id="10" xr3:uid="{3607933F-1EFC-47F0-893C-0342BA07209E}" name="Coluna2" dataDxfId="10"/>
    <tableColumn id="11" xr3:uid="{9E46D113-BFA2-4328-AF20-09ADD6F4706A}" name="Sonda a atender" dataDxfId="9"/>
    <tableColumn id="12" xr3:uid="{6B023857-00BD-4A4F-B360-23577F85FB83}" name="Sonda Real" dataDxfId="8" dataCellStyle="Vírgula">
      <calculatedColumnFormula>IFERROR(MATCH(L9,$D$3:$J$3,0),IFERROR(MATCH(L9,$D$4:$J$4,0),IFERROR(MATCH(L9,$D$5:$J$5,0),IFERROR(MATCH(L9,$D$6:$J$6,0),IFERROR(MATCH(L9,$D$7:$J$7,0),0)))))</calculatedColumnFormula>
    </tableColumn>
    <tableColumn id="13" xr3:uid="{354DF443-A81A-461C-A80B-3DE7A53A9AA6}" name="Ordem" dataDxfId="7" dataCellStyle="Vírgula">
      <calculatedColumnFormula>IFERROR(MATCH(L9,$D$3:$D$7,0),IFERROR(MATCH(L9,$E$3:$E$7,0),IFERROR(MATCH(L9,$F$3:$F$7,0),IFERROR(MATCH(L9,$G$3:$G$7,0),IFERROR(MATCH(L9,$H$3:$H$7,0),IFERROR(MATCH(L9,$I$3:$I$7,0),IFERROR(MATCH(L9,$J$3:$J$7,0),0)))))))</calculatedColumnFormula>
    </tableColumn>
    <tableColumn id="14" xr3:uid="{8979C55E-2349-4719-B1D7-C3B7236A5AB3}" name="Custo Diário" dataDxfId="6" dataCellStyle="Moeda">
      <calculatedColumnFormula>VLOOKUP(M9,$B$46:$D$87,3,0)</calculatedColumnFormula>
    </tableColumn>
    <tableColumn id="15" xr3:uid="{9BF41965-58BE-4D78-BB5F-512884A975BA}" name="Dias operação" dataDxfId="5">
      <calculatedColumnFormula>HLOOKUP(M9,$D$3:$J$38,B9+6,0)</calculatedColumnFormula>
    </tableColumn>
    <tableColumn id="16" xr3:uid="{2439DAFB-A07B-4144-AA50-A8C260CC71E9}" name="Custo Operação" dataDxfId="4" dataCellStyle="Moeda">
      <calculatedColumnFormula>O9*P9</calculatedColumnFormula>
    </tableColumn>
    <tableColumn id="17" xr3:uid="{2D2FA575-FC70-4799-94DB-74CDEEE0DBA1}" name="Poço Origem" dataDxfId="3">
      <calculatedColumnFormula>IFERROR(VLOOKUP(L9-7,$A$8:$I$43,3,0),C9)</calculatedColumnFormula>
    </tableColumn>
    <tableColumn id="18" xr3:uid="{89E8A784-A1BD-498A-A312-590C79F64198}" name="Distância entre poços" dataDxfId="2">
      <calculatedColumnFormula array="1">_xlfn.XLOOKUP(C9,Distância!$B$2:$B$31,_xlfn.XLOOKUP(R9,Distância!$C$1:$AF$1,Distância!$C$2:$AF$31,0,0))</calculatedColumnFormula>
    </tableColumn>
    <tableColumn id="19" xr3:uid="{C54D08A1-01D1-43AD-9436-6E29B794FFC9}" name="Custo deslocamento" dataDxfId="1">
      <calculatedColumnFormula>S9*O9</calculatedColumnFormula>
    </tableColumn>
    <tableColumn id="20" xr3:uid="{D8D9F10A-698C-4058-BDC9-994EF9C37FF2}" name="Custo Total" dataDxfId="0">
      <calculatedColumnFormula>Q9+T9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38" dT="2022-06-11T15:28:52.19" personId="{52D7012E-FEBF-43F0-83D8-B6159F499E69}" id="{44E5D8F5-B21E-45B0-9C28-8C27014832B9}">
    <text>Atender restrição de ordenamento dos poços, ou seja, é necessário preencher os poços que precisam ser atendidos anteriormente ao indicado.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39" dT="2022-06-11T15:27:42.65" personId="{52D7012E-FEBF-43F0-83D8-B6159F499E69}" id="{E2A21F5B-C1B1-4D6E-84DB-3D913C9B9AE1}">
    <text>Restrição de que os "slots" dos meses inciais sejam atendidos antes do preenchimento dos slots do último mês.</text>
  </threadedComment>
  <threadedComment ref="AB39" dT="2022-06-11T15:28:52.19" personId="{52D7012E-FEBF-43F0-83D8-B6159F499E69}" id="{EA98A088-58B4-4EF3-B0B1-1A167A145EE2}">
    <text>Atender restrição de ordenamento dos poços, ou seja, é necessário preencher os poços que precisam ser atendidos anteriormente ao indicado.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436B-EC03-4FC5-81AC-F8DAD9C02F0D}">
  <dimension ref="A1:AL83"/>
  <sheetViews>
    <sheetView topLeftCell="A31" zoomScale="70" zoomScaleNormal="70" workbookViewId="0">
      <selection activeCell="D48" sqref="D48:G78"/>
    </sheetView>
  </sheetViews>
  <sheetFormatPr defaultRowHeight="14.5" x14ac:dyDescent="0.35"/>
  <cols>
    <col min="2" max="2" width="10.7265625" bestFit="1" customWidth="1"/>
    <col min="3" max="3" width="12.7265625" bestFit="1" customWidth="1"/>
    <col min="4" max="4" width="14.26953125" bestFit="1" customWidth="1"/>
    <col min="5" max="8" width="8.453125" bestFit="1" customWidth="1"/>
    <col min="9" max="9" width="9.1796875" customWidth="1"/>
    <col min="10" max="10" width="19.1796875" customWidth="1"/>
    <col min="11" max="11" width="9.54296875" bestFit="1" customWidth="1"/>
    <col min="12" max="12" width="9.81640625" bestFit="1" customWidth="1"/>
    <col min="13" max="13" width="15.1796875" hidden="1" customWidth="1"/>
    <col min="14" max="14" width="17.26953125" hidden="1" customWidth="1"/>
    <col min="15" max="15" width="18" hidden="1" customWidth="1"/>
    <col min="16" max="16" width="18" customWidth="1"/>
    <col min="17" max="17" width="9.1796875" hidden="1" customWidth="1"/>
    <col min="18" max="18" width="21.54296875" hidden="1" customWidth="1"/>
    <col min="19" max="19" width="18" bestFit="1" customWidth="1"/>
    <col min="20" max="20" width="20.1796875" bestFit="1" customWidth="1"/>
    <col min="26" max="30" width="12.453125" bestFit="1" customWidth="1"/>
  </cols>
  <sheetData>
    <row r="1" spans="1:38" x14ac:dyDescent="0.35">
      <c r="B1" s="1"/>
      <c r="C1" s="1"/>
      <c r="P1" s="1"/>
    </row>
    <row r="2" spans="1:38" x14ac:dyDescent="0.35">
      <c r="C2" s="1"/>
      <c r="D2" s="61" t="s">
        <v>45</v>
      </c>
      <c r="E2" s="61"/>
      <c r="F2" s="61"/>
      <c r="G2" s="61"/>
      <c r="H2" s="61"/>
    </row>
    <row r="3" spans="1:38" x14ac:dyDescent="0.35">
      <c r="B3" t="s">
        <v>43</v>
      </c>
      <c r="C3" t="s">
        <v>51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</row>
    <row r="4" spans="1:38" x14ac:dyDescent="0.35">
      <c r="C4" t="s">
        <v>52</v>
      </c>
      <c r="D4" s="10">
        <v>6</v>
      </c>
      <c r="E4" s="10">
        <v>7</v>
      </c>
      <c r="F4" s="10">
        <v>8</v>
      </c>
      <c r="G4" s="10">
        <v>9</v>
      </c>
      <c r="H4" s="10">
        <v>10</v>
      </c>
    </row>
    <row r="5" spans="1:38" x14ac:dyDescent="0.35">
      <c r="C5" t="s">
        <v>53</v>
      </c>
      <c r="D5" s="10">
        <v>11</v>
      </c>
      <c r="E5" s="10">
        <v>12</v>
      </c>
      <c r="F5" s="10">
        <v>13</v>
      </c>
      <c r="G5" s="10">
        <v>14</v>
      </c>
      <c r="H5" s="10">
        <v>15</v>
      </c>
    </row>
    <row r="6" spans="1:38" x14ac:dyDescent="0.35">
      <c r="C6" t="s">
        <v>54</v>
      </c>
      <c r="D6" s="10">
        <v>16</v>
      </c>
      <c r="E6" s="10">
        <v>17</v>
      </c>
      <c r="F6" s="10">
        <v>18</v>
      </c>
      <c r="G6" s="10">
        <v>19</v>
      </c>
      <c r="H6" s="10">
        <v>20</v>
      </c>
    </row>
    <row r="7" spans="1:38" x14ac:dyDescent="0.35">
      <c r="C7" t="s">
        <v>57</v>
      </c>
      <c r="D7" s="10">
        <v>21</v>
      </c>
      <c r="E7" s="10">
        <v>22</v>
      </c>
      <c r="F7" s="10">
        <v>23</v>
      </c>
      <c r="G7" s="10">
        <v>24</v>
      </c>
      <c r="H7" s="10">
        <v>25</v>
      </c>
    </row>
    <row r="8" spans="1:38" x14ac:dyDescent="0.35">
      <c r="C8" t="s">
        <v>60</v>
      </c>
      <c r="D8" s="10">
        <v>26</v>
      </c>
      <c r="E8" s="10">
        <v>27</v>
      </c>
      <c r="F8" s="10">
        <v>28</v>
      </c>
      <c r="G8" s="10">
        <v>29</v>
      </c>
      <c r="H8" s="10">
        <v>30</v>
      </c>
    </row>
    <row r="9" spans="1:38" x14ac:dyDescent="0.35">
      <c r="B9" t="s">
        <v>44</v>
      </c>
      <c r="C9" t="s">
        <v>42</v>
      </c>
      <c r="D9" s="11" t="s">
        <v>2</v>
      </c>
      <c r="E9" s="11" t="s">
        <v>3</v>
      </c>
      <c r="F9" s="11" t="s">
        <v>32</v>
      </c>
      <c r="G9" s="11" t="s">
        <v>33</v>
      </c>
      <c r="H9" s="11" t="s">
        <v>34</v>
      </c>
      <c r="J9" t="s">
        <v>38</v>
      </c>
      <c r="K9" t="s">
        <v>59</v>
      </c>
      <c r="L9" t="s">
        <v>61</v>
      </c>
      <c r="M9" t="s">
        <v>36</v>
      </c>
      <c r="N9" t="s">
        <v>47</v>
      </c>
      <c r="O9" t="s">
        <v>39</v>
      </c>
      <c r="P9" t="s">
        <v>50</v>
      </c>
      <c r="Q9" t="s">
        <v>46</v>
      </c>
      <c r="R9" t="s">
        <v>48</v>
      </c>
      <c r="S9" t="s">
        <v>49</v>
      </c>
      <c r="U9" s="62" t="s">
        <v>63</v>
      </c>
      <c r="V9" s="62"/>
      <c r="W9" s="62"/>
      <c r="X9" s="62"/>
      <c r="Y9" s="62"/>
      <c r="Z9" s="63" t="s">
        <v>62</v>
      </c>
      <c r="AA9" s="63"/>
      <c r="AB9" s="63"/>
      <c r="AC9" s="63"/>
      <c r="AD9" s="63"/>
    </row>
    <row r="10" spans="1:38" x14ac:dyDescent="0.35">
      <c r="A10">
        <f t="shared" ref="A10:A39" si="0">J10</f>
        <v>22</v>
      </c>
      <c r="B10">
        <v>1</v>
      </c>
      <c r="C10" t="s">
        <v>0</v>
      </c>
      <c r="D10" s="10">
        <v>28</v>
      </c>
      <c r="E10" s="10">
        <v>30</v>
      </c>
      <c r="F10" s="10">
        <v>24</v>
      </c>
      <c r="G10" s="10">
        <v>36</v>
      </c>
      <c r="H10" s="10">
        <v>36</v>
      </c>
      <c r="J10" s="5">
        <v>22</v>
      </c>
      <c r="K10" s="17">
        <f>IFERROR(MATCH(J10,$D$3:$H$3,0),IFERROR(MATCH(J10,$D$4:$H$4,0),IFERROR(MATCH(J10,$D$5:$H$5,0),IFERROR(MATCH(J10,$D$6:$H$6,0),IFERROR(MATCH(J10,$D$7:$H$7,0),IFERROR(MATCH(J10,$D$8:$H$8,0),0))))))</f>
        <v>2</v>
      </c>
      <c r="L10" s="17">
        <f>IFERROR(MATCH(J10,$D$3:$D$8,0),IFERROR(MATCH(J10,$E$3:$E$8,0),IFERROR(MATCH(J10,$F$3:$F$8,0),IFERROR(MATCH(J10,$G$3:$G$8,0),IFERROR(MATCH(J10,$H$3:$H$8,0),0)))))</f>
        <v>5</v>
      </c>
      <c r="M10" s="2">
        <f>VLOOKUP(K10,$B$42:$D$83,3,0)</f>
        <v>180000</v>
      </c>
      <c r="N10" s="3">
        <f>HLOOKUP(K10,$D$3:$H$39,B10+7,0)</f>
        <v>30</v>
      </c>
      <c r="O10" s="2">
        <f>M10*N10</f>
        <v>5400000</v>
      </c>
      <c r="P10" t="str">
        <f t="shared" ref="P10:P39" si="1">IFERROR(VLOOKUP(J10-6,$A$9:$H$39,3,0),C10)</f>
        <v>Poço 26</v>
      </c>
      <c r="Q10" cm="1">
        <f t="array" ref="Q10">_xlfn.XLOOKUP(C10,Distância!$B$2:$B$31,_xlfn.XLOOKUP(P10,Distância!$C$1:$AF$1,Distância!$C$2:$AF$31,0,0))</f>
        <v>1.5</v>
      </c>
      <c r="R10" s="12">
        <f t="shared" ref="R10:R39" si="2">Q10*M10</f>
        <v>270000</v>
      </c>
      <c r="S10" s="12">
        <f>O10+R10</f>
        <v>5670000</v>
      </c>
      <c r="Z10" s="15">
        <f>IF(IFERROR(VLOOKUP(U10,$B$10:$L$39,11,0),0)&lt;$L10,1,1.02)</f>
        <v>1</v>
      </c>
      <c r="AA10" s="15">
        <f t="shared" ref="AA10:AD25" si="3">IF(IFERROR(VLOOKUP(V10,$B$10:$L$39,11,0),0)&lt;$L10,1,1.02)</f>
        <v>1</v>
      </c>
      <c r="AB10" s="15">
        <f t="shared" si="3"/>
        <v>1</v>
      </c>
      <c r="AC10" s="15">
        <f t="shared" si="3"/>
        <v>1</v>
      </c>
      <c r="AD10" s="15">
        <f t="shared" si="3"/>
        <v>1</v>
      </c>
      <c r="AK10">
        <v>15</v>
      </c>
      <c r="AL10">
        <v>29</v>
      </c>
    </row>
    <row r="11" spans="1:38" x14ac:dyDescent="0.35">
      <c r="A11">
        <f t="shared" si="0"/>
        <v>5</v>
      </c>
      <c r="B11">
        <v>2</v>
      </c>
      <c r="C11" t="s">
        <v>1</v>
      </c>
      <c r="D11" s="10">
        <v>29</v>
      </c>
      <c r="E11" s="10">
        <v>33</v>
      </c>
      <c r="F11" s="10">
        <v>24</v>
      </c>
      <c r="G11" s="10">
        <v>38</v>
      </c>
      <c r="H11" s="10">
        <v>31</v>
      </c>
      <c r="J11" s="5">
        <v>5</v>
      </c>
      <c r="K11" s="17">
        <f t="shared" ref="K11:K39" si="4">IFERROR(MATCH(J11,$D$3:$H$3,0),IFERROR(MATCH(J11,$D$4:$H$4,0),IFERROR(MATCH(J11,$D$5:$H$5,0),IFERROR(MATCH(J11,$D$6:$H$6,0),IFERROR(MATCH(J11,$D$7:$H$7,0),IFERROR(MATCH(J11,$D$8:$H$8,0),0))))))</f>
        <v>5</v>
      </c>
      <c r="L11" s="17">
        <f t="shared" ref="L11:L39" si="5">IFERROR(MATCH(J11,$D$3:$D$8,0),IFERROR(MATCH(J11,$E$3:$E$8,0),IFERROR(MATCH(J11,$F$3:$F$8,0),IFERROR(MATCH(J11,$G$3:$G$8,0),IFERROR(MATCH(J11,$H$3:$H$8,0),0)))))</f>
        <v>1</v>
      </c>
      <c r="M11" s="2">
        <f t="shared" ref="M11:M39" si="6">VLOOKUP(K11,$B$42:$D$83,3,0)</f>
        <v>190000</v>
      </c>
      <c r="N11" s="3">
        <f t="shared" ref="N11:N39" si="7">HLOOKUP(K11,$D$3:$H$39,B11+7,0)</f>
        <v>31</v>
      </c>
      <c r="O11" s="2">
        <f t="shared" ref="O11:O39" si="8">M11*N11</f>
        <v>5890000</v>
      </c>
      <c r="P11" t="str">
        <f t="shared" si="1"/>
        <v>Poço 2</v>
      </c>
      <c r="Q11" cm="1">
        <f t="array" ref="Q11">_xlfn.XLOOKUP(C11,Distância!$B$2:$B$31,_xlfn.XLOOKUP(P11,Distância!$C$1:$AF$1,Distância!$C$2:$AF$31,0,0))</f>
        <v>0</v>
      </c>
      <c r="R11" s="12">
        <f t="shared" si="2"/>
        <v>0</v>
      </c>
      <c r="S11" s="12">
        <f t="shared" ref="S11:S39" si="9">O11+R11</f>
        <v>5890000</v>
      </c>
      <c r="Z11" s="15">
        <f t="shared" ref="Z11:Z39" si="10">IF(IFERROR(VLOOKUP(U11,$B$10:$L$39,11,0),0)&lt;$L11,1,1.02)</f>
        <v>1</v>
      </c>
      <c r="AA11" s="15">
        <f t="shared" si="3"/>
        <v>1</v>
      </c>
      <c r="AB11" s="15">
        <f t="shared" si="3"/>
        <v>1</v>
      </c>
      <c r="AC11" s="15">
        <f t="shared" si="3"/>
        <v>1</v>
      </c>
      <c r="AD11" s="15">
        <f t="shared" si="3"/>
        <v>1</v>
      </c>
    </row>
    <row r="12" spans="1:38" x14ac:dyDescent="0.35">
      <c r="A12">
        <f t="shared" si="0"/>
        <v>30</v>
      </c>
      <c r="B12">
        <v>3</v>
      </c>
      <c r="C12" t="s">
        <v>4</v>
      </c>
      <c r="D12" s="10">
        <v>29</v>
      </c>
      <c r="E12" s="10">
        <v>34</v>
      </c>
      <c r="F12" s="10">
        <v>24</v>
      </c>
      <c r="G12" s="10">
        <v>39</v>
      </c>
      <c r="H12" s="10">
        <v>29</v>
      </c>
      <c r="J12" s="5">
        <v>30</v>
      </c>
      <c r="K12" s="17">
        <f t="shared" si="4"/>
        <v>5</v>
      </c>
      <c r="L12" s="17">
        <f t="shared" si="5"/>
        <v>6</v>
      </c>
      <c r="M12" s="2">
        <f t="shared" si="6"/>
        <v>190000</v>
      </c>
      <c r="N12" s="3">
        <f t="shared" si="7"/>
        <v>29</v>
      </c>
      <c r="O12" s="2">
        <f t="shared" si="8"/>
        <v>5510000</v>
      </c>
      <c r="P12" t="str">
        <f t="shared" si="1"/>
        <v>Poço 30</v>
      </c>
      <c r="Q12" cm="1">
        <f t="array" ref="Q12">_xlfn.XLOOKUP(C12,Distância!$B$2:$B$31,_xlfn.XLOOKUP(P12,Distância!$C$1:$AF$1,Distância!$C$2:$AF$31,0,0))</f>
        <v>1.5</v>
      </c>
      <c r="R12" s="12">
        <f t="shared" si="2"/>
        <v>285000</v>
      </c>
      <c r="S12" s="12">
        <f t="shared" si="9"/>
        <v>5795000</v>
      </c>
      <c r="Z12" s="15">
        <f t="shared" si="10"/>
        <v>1</v>
      </c>
      <c r="AA12" s="15">
        <f t="shared" si="3"/>
        <v>1</v>
      </c>
      <c r="AB12" s="15">
        <f t="shared" si="3"/>
        <v>1</v>
      </c>
      <c r="AC12" s="15">
        <f t="shared" si="3"/>
        <v>1</v>
      </c>
      <c r="AD12" s="15">
        <f t="shared" si="3"/>
        <v>1</v>
      </c>
    </row>
    <row r="13" spans="1:38" x14ac:dyDescent="0.35">
      <c r="A13">
        <f t="shared" si="0"/>
        <v>2</v>
      </c>
      <c r="B13">
        <v>4</v>
      </c>
      <c r="C13" t="s">
        <v>5</v>
      </c>
      <c r="D13" s="10">
        <v>30</v>
      </c>
      <c r="E13" s="10">
        <v>29</v>
      </c>
      <c r="F13" s="10">
        <v>26</v>
      </c>
      <c r="G13" s="10">
        <v>36</v>
      </c>
      <c r="H13" s="10">
        <v>39</v>
      </c>
      <c r="J13" s="5">
        <v>2</v>
      </c>
      <c r="K13" s="17">
        <f t="shared" si="4"/>
        <v>2</v>
      </c>
      <c r="L13" s="17">
        <f t="shared" si="5"/>
        <v>1</v>
      </c>
      <c r="M13" s="2">
        <f t="shared" si="6"/>
        <v>180000</v>
      </c>
      <c r="N13" s="3">
        <f t="shared" si="7"/>
        <v>29</v>
      </c>
      <c r="O13" s="2">
        <f t="shared" si="8"/>
        <v>5220000</v>
      </c>
      <c r="P13" t="str">
        <f t="shared" si="1"/>
        <v>Poço 4</v>
      </c>
      <c r="Q13" cm="1">
        <f t="array" ref="Q13">_xlfn.XLOOKUP(C13,Distância!$B$2:$B$31,_xlfn.XLOOKUP(P13,Distância!$C$1:$AF$1,Distância!$C$2:$AF$31,0,0))</f>
        <v>0</v>
      </c>
      <c r="R13" s="12">
        <f t="shared" si="2"/>
        <v>0</v>
      </c>
      <c r="S13" s="12">
        <f t="shared" si="9"/>
        <v>5220000</v>
      </c>
      <c r="Z13" s="15">
        <f t="shared" si="10"/>
        <v>1</v>
      </c>
      <c r="AA13" s="15">
        <f t="shared" si="3"/>
        <v>1</v>
      </c>
      <c r="AB13" s="15">
        <f t="shared" si="3"/>
        <v>1</v>
      </c>
      <c r="AC13" s="15">
        <f t="shared" si="3"/>
        <v>1</v>
      </c>
      <c r="AD13" s="15">
        <f t="shared" si="3"/>
        <v>1</v>
      </c>
    </row>
    <row r="14" spans="1:38" x14ac:dyDescent="0.35">
      <c r="A14">
        <f t="shared" si="0"/>
        <v>7</v>
      </c>
      <c r="B14">
        <v>5</v>
      </c>
      <c r="C14" t="s">
        <v>6</v>
      </c>
      <c r="D14" s="10">
        <v>29</v>
      </c>
      <c r="E14" s="10">
        <v>31</v>
      </c>
      <c r="F14" s="10">
        <v>25</v>
      </c>
      <c r="G14" s="10">
        <v>40</v>
      </c>
      <c r="H14" s="10">
        <v>37</v>
      </c>
      <c r="J14" s="5">
        <v>7</v>
      </c>
      <c r="K14" s="17">
        <f t="shared" si="4"/>
        <v>2</v>
      </c>
      <c r="L14" s="17">
        <f t="shared" si="5"/>
        <v>2</v>
      </c>
      <c r="M14" s="2">
        <f t="shared" si="6"/>
        <v>180000</v>
      </c>
      <c r="N14" s="3">
        <f t="shared" si="7"/>
        <v>31</v>
      </c>
      <c r="O14" s="2">
        <f t="shared" si="8"/>
        <v>5580000</v>
      </c>
      <c r="P14" t="str">
        <f t="shared" si="1"/>
        <v>Poço 11</v>
      </c>
      <c r="Q14" cm="1">
        <f t="array" ref="Q14">_xlfn.XLOOKUP(C14,Distância!$B$2:$B$31,_xlfn.XLOOKUP(P14,Distância!$C$1:$AF$1,Distância!$C$2:$AF$31,0,0))</f>
        <v>1.1000000000000001</v>
      </c>
      <c r="R14" s="12">
        <f t="shared" si="2"/>
        <v>198000.00000000003</v>
      </c>
      <c r="S14" s="12">
        <f t="shared" si="9"/>
        <v>5778000</v>
      </c>
      <c r="Z14" s="15">
        <f t="shared" si="10"/>
        <v>1</v>
      </c>
      <c r="AA14" s="15">
        <f t="shared" si="3"/>
        <v>1</v>
      </c>
      <c r="AB14" s="15">
        <f t="shared" si="3"/>
        <v>1</v>
      </c>
      <c r="AC14" s="15">
        <f t="shared" si="3"/>
        <v>1</v>
      </c>
      <c r="AD14" s="15">
        <f t="shared" si="3"/>
        <v>1</v>
      </c>
    </row>
    <row r="15" spans="1:38" x14ac:dyDescent="0.35">
      <c r="A15">
        <f t="shared" si="0"/>
        <v>28</v>
      </c>
      <c r="B15">
        <v>6</v>
      </c>
      <c r="C15" t="s">
        <v>7</v>
      </c>
      <c r="D15" s="10">
        <v>25</v>
      </c>
      <c r="E15" s="10">
        <v>36</v>
      </c>
      <c r="F15" s="10">
        <v>22</v>
      </c>
      <c r="G15" s="10">
        <v>36</v>
      </c>
      <c r="H15" s="10">
        <v>35</v>
      </c>
      <c r="J15" s="5">
        <v>28</v>
      </c>
      <c r="K15" s="17">
        <f t="shared" si="4"/>
        <v>3</v>
      </c>
      <c r="L15" s="17">
        <f t="shared" si="5"/>
        <v>6</v>
      </c>
      <c r="M15" s="2">
        <f t="shared" si="6"/>
        <v>230000</v>
      </c>
      <c r="N15" s="3">
        <f t="shared" si="7"/>
        <v>22</v>
      </c>
      <c r="O15" s="2">
        <f t="shared" si="8"/>
        <v>5060000</v>
      </c>
      <c r="P15" t="str">
        <f t="shared" si="1"/>
        <v>Poço 1</v>
      </c>
      <c r="Q15" cm="1">
        <f t="array" ref="Q15">_xlfn.XLOOKUP(C15,Distância!$B$2:$B$31,_xlfn.XLOOKUP(P15,Distância!$C$1:$AF$1,Distância!$C$2:$AF$31,0,0))</f>
        <v>1.5</v>
      </c>
      <c r="R15" s="12">
        <f t="shared" si="2"/>
        <v>345000</v>
      </c>
      <c r="S15" s="12">
        <f t="shared" si="9"/>
        <v>5405000</v>
      </c>
      <c r="Z15" s="15">
        <f t="shared" si="10"/>
        <v>1</v>
      </c>
      <c r="AA15" s="15">
        <f t="shared" si="3"/>
        <v>1</v>
      </c>
      <c r="AB15" s="15">
        <f t="shared" si="3"/>
        <v>1</v>
      </c>
      <c r="AC15" s="15">
        <f t="shared" si="3"/>
        <v>1</v>
      </c>
      <c r="AD15" s="15">
        <f t="shared" si="3"/>
        <v>1</v>
      </c>
    </row>
    <row r="16" spans="1:38" x14ac:dyDescent="0.35">
      <c r="A16">
        <f t="shared" si="0"/>
        <v>14</v>
      </c>
      <c r="B16">
        <v>7</v>
      </c>
      <c r="C16" t="s">
        <v>8</v>
      </c>
      <c r="D16" s="10">
        <v>29</v>
      </c>
      <c r="E16" s="10">
        <v>34</v>
      </c>
      <c r="F16" s="10">
        <v>24</v>
      </c>
      <c r="G16" s="10">
        <v>38</v>
      </c>
      <c r="H16" s="10">
        <v>39</v>
      </c>
      <c r="J16" s="5">
        <v>14</v>
      </c>
      <c r="K16" s="17">
        <f t="shared" si="4"/>
        <v>4</v>
      </c>
      <c r="L16" s="17">
        <f t="shared" si="5"/>
        <v>3</v>
      </c>
      <c r="M16" s="2">
        <f t="shared" si="6"/>
        <v>170000</v>
      </c>
      <c r="N16" s="3">
        <f t="shared" si="7"/>
        <v>38</v>
      </c>
      <c r="O16" s="2">
        <f t="shared" si="8"/>
        <v>6460000</v>
      </c>
      <c r="P16" t="str">
        <f t="shared" si="1"/>
        <v>Poço 17</v>
      </c>
      <c r="Q16" cm="1">
        <f t="array" ref="Q16">_xlfn.XLOOKUP(C16,Distância!$B$2:$B$31,_xlfn.XLOOKUP(P16,Distância!$C$1:$AF$1,Distância!$C$2:$AF$31,0,0))</f>
        <v>1.6</v>
      </c>
      <c r="R16" s="12">
        <f t="shared" si="2"/>
        <v>272000</v>
      </c>
      <c r="S16" s="12">
        <f t="shared" si="9"/>
        <v>6732000</v>
      </c>
      <c r="Z16" s="15">
        <f t="shared" si="10"/>
        <v>1</v>
      </c>
      <c r="AA16" s="15">
        <f t="shared" si="3"/>
        <v>1</v>
      </c>
      <c r="AB16" s="15">
        <f t="shared" si="3"/>
        <v>1</v>
      </c>
      <c r="AC16" s="15">
        <f t="shared" si="3"/>
        <v>1</v>
      </c>
      <c r="AD16" s="15">
        <f t="shared" si="3"/>
        <v>1</v>
      </c>
    </row>
    <row r="17" spans="1:38" x14ac:dyDescent="0.35">
      <c r="A17">
        <f t="shared" si="0"/>
        <v>9</v>
      </c>
      <c r="B17">
        <v>8</v>
      </c>
      <c r="C17" t="s">
        <v>9</v>
      </c>
      <c r="D17" s="10">
        <v>30</v>
      </c>
      <c r="E17" s="10">
        <v>34</v>
      </c>
      <c r="F17" s="10">
        <v>26</v>
      </c>
      <c r="G17" s="10">
        <v>37</v>
      </c>
      <c r="H17" s="10">
        <v>40</v>
      </c>
      <c r="J17" s="5">
        <v>9</v>
      </c>
      <c r="K17" s="17">
        <f t="shared" si="4"/>
        <v>4</v>
      </c>
      <c r="L17" s="17">
        <f t="shared" si="5"/>
        <v>2</v>
      </c>
      <c r="M17" s="2">
        <f t="shared" si="6"/>
        <v>170000</v>
      </c>
      <c r="N17" s="3">
        <f t="shared" si="7"/>
        <v>37</v>
      </c>
      <c r="O17" s="2">
        <f t="shared" si="8"/>
        <v>6290000</v>
      </c>
      <c r="P17" t="str">
        <f t="shared" si="1"/>
        <v>Poço 13</v>
      </c>
      <c r="Q17" cm="1">
        <f t="array" ref="Q17">_xlfn.XLOOKUP(C17,Distância!$B$2:$B$31,_xlfn.XLOOKUP(P17,Distância!$C$1:$AF$1,Distância!$C$2:$AF$31,0,0))</f>
        <v>1.2</v>
      </c>
      <c r="R17" s="12">
        <f t="shared" si="2"/>
        <v>204000</v>
      </c>
      <c r="S17" s="12">
        <f t="shared" si="9"/>
        <v>6494000</v>
      </c>
      <c r="Z17" s="15">
        <f t="shared" si="10"/>
        <v>1</v>
      </c>
      <c r="AA17" s="15">
        <f t="shared" si="3"/>
        <v>1</v>
      </c>
      <c r="AB17" s="15">
        <f t="shared" si="3"/>
        <v>1</v>
      </c>
      <c r="AC17" s="15">
        <f t="shared" si="3"/>
        <v>1</v>
      </c>
      <c r="AD17" s="15">
        <f t="shared" si="3"/>
        <v>1</v>
      </c>
    </row>
    <row r="18" spans="1:38" x14ac:dyDescent="0.35">
      <c r="A18">
        <f t="shared" si="0"/>
        <v>12</v>
      </c>
      <c r="B18">
        <v>9</v>
      </c>
      <c r="C18" t="s">
        <v>10</v>
      </c>
      <c r="D18" s="10">
        <v>27</v>
      </c>
      <c r="E18" s="10">
        <v>30</v>
      </c>
      <c r="F18" s="10">
        <v>22</v>
      </c>
      <c r="G18" s="10">
        <v>39</v>
      </c>
      <c r="H18" s="10">
        <v>30</v>
      </c>
      <c r="J18" s="5">
        <v>12</v>
      </c>
      <c r="K18" s="17">
        <f t="shared" si="4"/>
        <v>2</v>
      </c>
      <c r="L18" s="17">
        <f t="shared" si="5"/>
        <v>3</v>
      </c>
      <c r="M18" s="2">
        <f t="shared" si="6"/>
        <v>180000</v>
      </c>
      <c r="N18" s="3">
        <f t="shared" si="7"/>
        <v>30</v>
      </c>
      <c r="O18" s="2">
        <f t="shared" si="8"/>
        <v>5400000</v>
      </c>
      <c r="P18" t="str">
        <f t="shared" si="1"/>
        <v>Poço 29</v>
      </c>
      <c r="Q18" cm="1">
        <f t="array" ref="Q18">_xlfn.XLOOKUP(C18,Distância!$B$2:$B$31,_xlfn.XLOOKUP(P18,Distância!$C$1:$AF$1,Distância!$C$2:$AF$31,0,0))</f>
        <v>1.2</v>
      </c>
      <c r="R18" s="12">
        <f t="shared" si="2"/>
        <v>216000</v>
      </c>
      <c r="S18" s="12">
        <f t="shared" si="9"/>
        <v>5616000</v>
      </c>
      <c r="Z18" s="15">
        <f t="shared" si="10"/>
        <v>1</v>
      </c>
      <c r="AA18" s="15">
        <f t="shared" si="3"/>
        <v>1</v>
      </c>
      <c r="AB18" s="15">
        <f t="shared" si="3"/>
        <v>1</v>
      </c>
      <c r="AC18" s="15">
        <f t="shared" si="3"/>
        <v>1</v>
      </c>
      <c r="AD18" s="15">
        <f t="shared" si="3"/>
        <v>1</v>
      </c>
      <c r="AK18">
        <v>6</v>
      </c>
      <c r="AL18">
        <v>5</v>
      </c>
    </row>
    <row r="19" spans="1:38" x14ac:dyDescent="0.35">
      <c r="A19">
        <f t="shared" si="0"/>
        <v>15</v>
      </c>
      <c r="B19">
        <v>10</v>
      </c>
      <c r="C19" t="s">
        <v>11</v>
      </c>
      <c r="D19" s="10">
        <v>29</v>
      </c>
      <c r="E19" s="10">
        <v>33</v>
      </c>
      <c r="F19" s="10">
        <v>24</v>
      </c>
      <c r="G19" s="10">
        <v>40</v>
      </c>
      <c r="H19" s="10">
        <v>31</v>
      </c>
      <c r="J19" s="5">
        <v>15</v>
      </c>
      <c r="K19" s="17">
        <f t="shared" si="4"/>
        <v>5</v>
      </c>
      <c r="L19" s="17">
        <f t="shared" si="5"/>
        <v>3</v>
      </c>
      <c r="M19" s="2">
        <f t="shared" si="6"/>
        <v>190000</v>
      </c>
      <c r="N19" s="3">
        <f t="shared" si="7"/>
        <v>31</v>
      </c>
      <c r="O19" s="2">
        <f t="shared" si="8"/>
        <v>5890000</v>
      </c>
      <c r="P19" t="str">
        <f t="shared" si="1"/>
        <v>Poço 8</v>
      </c>
      <c r="Q19" cm="1">
        <f t="array" ref="Q19">_xlfn.XLOOKUP(C19,Distância!$B$2:$B$31,_xlfn.XLOOKUP(P19,Distância!$C$1:$AF$1,Distância!$C$2:$AF$31,0,0))</f>
        <v>1.4</v>
      </c>
      <c r="R19" s="12">
        <f t="shared" si="2"/>
        <v>266000</v>
      </c>
      <c r="S19" s="12">
        <f t="shared" si="9"/>
        <v>6156000</v>
      </c>
      <c r="Z19" s="15">
        <f t="shared" si="10"/>
        <v>1</v>
      </c>
      <c r="AA19" s="15">
        <f t="shared" si="3"/>
        <v>1</v>
      </c>
      <c r="AB19" s="15">
        <f t="shared" si="3"/>
        <v>1</v>
      </c>
      <c r="AC19" s="15">
        <f t="shared" si="3"/>
        <v>1</v>
      </c>
      <c r="AD19" s="15">
        <f t="shared" si="3"/>
        <v>1</v>
      </c>
    </row>
    <row r="20" spans="1:38" x14ac:dyDescent="0.35">
      <c r="A20">
        <f t="shared" si="0"/>
        <v>1</v>
      </c>
      <c r="B20">
        <v>11</v>
      </c>
      <c r="C20" t="s">
        <v>12</v>
      </c>
      <c r="D20" s="10">
        <v>27</v>
      </c>
      <c r="E20" s="10">
        <v>35</v>
      </c>
      <c r="F20" s="10">
        <v>27</v>
      </c>
      <c r="G20" s="10">
        <v>38</v>
      </c>
      <c r="H20" s="10">
        <v>39</v>
      </c>
      <c r="J20" s="5">
        <v>1</v>
      </c>
      <c r="K20" s="17">
        <f t="shared" si="4"/>
        <v>1</v>
      </c>
      <c r="L20" s="17">
        <f t="shared" si="5"/>
        <v>1</v>
      </c>
      <c r="M20" s="2">
        <f t="shared" si="6"/>
        <v>220000</v>
      </c>
      <c r="N20" s="3">
        <f t="shared" si="7"/>
        <v>27</v>
      </c>
      <c r="O20" s="2">
        <f t="shared" si="8"/>
        <v>5940000</v>
      </c>
      <c r="P20" t="str">
        <f t="shared" si="1"/>
        <v>Poço 11</v>
      </c>
      <c r="Q20" cm="1">
        <f t="array" ref="Q20">_xlfn.XLOOKUP(C20,Distância!$B$2:$B$31,_xlfn.XLOOKUP(P20,Distância!$C$1:$AF$1,Distância!$C$2:$AF$31,0,0))</f>
        <v>0</v>
      </c>
      <c r="R20" s="12">
        <f t="shared" si="2"/>
        <v>0</v>
      </c>
      <c r="S20" s="12">
        <f t="shared" si="9"/>
        <v>5940000</v>
      </c>
      <c r="Z20" s="15">
        <f t="shared" si="10"/>
        <v>1</v>
      </c>
      <c r="AA20" s="15">
        <f t="shared" si="3"/>
        <v>1</v>
      </c>
      <c r="AB20" s="15">
        <f t="shared" si="3"/>
        <v>1</v>
      </c>
      <c r="AC20" s="15">
        <f t="shared" si="3"/>
        <v>1</v>
      </c>
      <c r="AD20" s="15">
        <f t="shared" si="3"/>
        <v>1</v>
      </c>
      <c r="AK20">
        <v>22</v>
      </c>
    </row>
    <row r="21" spans="1:38" x14ac:dyDescent="0.35">
      <c r="A21">
        <f t="shared" si="0"/>
        <v>23</v>
      </c>
      <c r="B21">
        <v>12</v>
      </c>
      <c r="C21" t="s">
        <v>13</v>
      </c>
      <c r="D21" s="10">
        <v>26</v>
      </c>
      <c r="E21" s="10">
        <v>33</v>
      </c>
      <c r="F21" s="10">
        <v>22</v>
      </c>
      <c r="G21" s="10">
        <v>37</v>
      </c>
      <c r="H21" s="10">
        <v>38</v>
      </c>
      <c r="J21" s="5">
        <v>23</v>
      </c>
      <c r="K21" s="17">
        <f t="shared" si="4"/>
        <v>3</v>
      </c>
      <c r="L21" s="17">
        <f t="shared" si="5"/>
        <v>5</v>
      </c>
      <c r="M21" s="2">
        <f t="shared" si="6"/>
        <v>230000</v>
      </c>
      <c r="N21" s="3">
        <f t="shared" si="7"/>
        <v>22</v>
      </c>
      <c r="O21" s="2">
        <f t="shared" si="8"/>
        <v>5060000</v>
      </c>
      <c r="P21" t="str">
        <f t="shared" si="1"/>
        <v>Poço 24</v>
      </c>
      <c r="Q21" cm="1">
        <f t="array" ref="Q21">_xlfn.XLOOKUP(C21,Distância!$B$2:$B$31,_xlfn.XLOOKUP(P21,Distância!$C$1:$AF$1,Distância!$C$2:$AF$31,0,0))</f>
        <v>2.2999999999999998</v>
      </c>
      <c r="R21" s="12">
        <f t="shared" si="2"/>
        <v>529000</v>
      </c>
      <c r="S21" s="12">
        <f t="shared" si="9"/>
        <v>5589000</v>
      </c>
      <c r="Z21" s="15">
        <f t="shared" si="10"/>
        <v>1</v>
      </c>
      <c r="AA21" s="15">
        <f t="shared" si="3"/>
        <v>1</v>
      </c>
      <c r="AB21" s="15">
        <f t="shared" si="3"/>
        <v>1</v>
      </c>
      <c r="AC21" s="15">
        <f t="shared" si="3"/>
        <v>1</v>
      </c>
      <c r="AD21" s="15">
        <f t="shared" si="3"/>
        <v>1</v>
      </c>
    </row>
    <row r="22" spans="1:38" x14ac:dyDescent="0.35">
      <c r="A22">
        <f t="shared" si="0"/>
        <v>3</v>
      </c>
      <c r="B22">
        <v>13</v>
      </c>
      <c r="C22" t="s">
        <v>14</v>
      </c>
      <c r="D22" s="10">
        <v>27</v>
      </c>
      <c r="E22" s="10">
        <v>33</v>
      </c>
      <c r="F22" s="10">
        <v>23</v>
      </c>
      <c r="G22" s="10">
        <v>36</v>
      </c>
      <c r="H22" s="10">
        <v>40</v>
      </c>
      <c r="J22" s="5">
        <v>3</v>
      </c>
      <c r="K22" s="17">
        <f t="shared" si="4"/>
        <v>3</v>
      </c>
      <c r="L22" s="17">
        <f t="shared" si="5"/>
        <v>1</v>
      </c>
      <c r="M22" s="2">
        <f t="shared" si="6"/>
        <v>230000</v>
      </c>
      <c r="N22" s="3">
        <f t="shared" si="7"/>
        <v>23</v>
      </c>
      <c r="O22" s="2">
        <f t="shared" si="8"/>
        <v>5290000</v>
      </c>
      <c r="P22" t="str">
        <f t="shared" si="1"/>
        <v>Poço 13</v>
      </c>
      <c r="Q22" cm="1">
        <f t="array" ref="Q22">_xlfn.XLOOKUP(C22,Distância!$B$2:$B$31,_xlfn.XLOOKUP(P22,Distância!$C$1:$AF$1,Distância!$C$2:$AF$31,0,0))</f>
        <v>0</v>
      </c>
      <c r="R22" s="12">
        <f t="shared" si="2"/>
        <v>0</v>
      </c>
      <c r="S22" s="12">
        <f t="shared" si="9"/>
        <v>5290000</v>
      </c>
      <c r="Z22" s="15">
        <f t="shared" si="10"/>
        <v>1</v>
      </c>
      <c r="AA22" s="15">
        <f t="shared" si="3"/>
        <v>1</v>
      </c>
      <c r="AB22" s="15">
        <f t="shared" si="3"/>
        <v>1</v>
      </c>
      <c r="AC22" s="15">
        <f t="shared" si="3"/>
        <v>1</v>
      </c>
      <c r="AD22" s="15">
        <f t="shared" si="3"/>
        <v>1</v>
      </c>
    </row>
    <row r="23" spans="1:38" x14ac:dyDescent="0.35">
      <c r="A23">
        <f t="shared" si="0"/>
        <v>26</v>
      </c>
      <c r="B23">
        <v>14</v>
      </c>
      <c r="C23" t="s">
        <v>15</v>
      </c>
      <c r="D23" s="10">
        <v>25</v>
      </c>
      <c r="E23" s="10">
        <v>36</v>
      </c>
      <c r="F23" s="10">
        <v>26</v>
      </c>
      <c r="G23" s="10">
        <v>39</v>
      </c>
      <c r="H23" s="10">
        <v>31</v>
      </c>
      <c r="J23" s="5">
        <v>26</v>
      </c>
      <c r="K23" s="17">
        <f t="shared" si="4"/>
        <v>1</v>
      </c>
      <c r="L23" s="17">
        <f t="shared" si="5"/>
        <v>6</v>
      </c>
      <c r="M23" s="2">
        <f t="shared" si="6"/>
        <v>220000</v>
      </c>
      <c r="N23" s="3">
        <f t="shared" si="7"/>
        <v>25</v>
      </c>
      <c r="O23" s="2">
        <f t="shared" si="8"/>
        <v>5500000</v>
      </c>
      <c r="P23" t="str">
        <f t="shared" si="1"/>
        <v>Poço 22</v>
      </c>
      <c r="Q23" cm="1">
        <f t="array" ref="Q23">_xlfn.XLOOKUP(C23,Distância!$B$2:$B$31,_xlfn.XLOOKUP(P23,Distância!$C$1:$AF$1,Distância!$C$2:$AF$31,0,0))</f>
        <v>1.9</v>
      </c>
      <c r="R23" s="12">
        <f t="shared" si="2"/>
        <v>418000</v>
      </c>
      <c r="S23" s="12">
        <f t="shared" si="9"/>
        <v>5918000</v>
      </c>
      <c r="Z23" s="15">
        <f t="shared" si="10"/>
        <v>1</v>
      </c>
      <c r="AA23" s="15">
        <f t="shared" si="3"/>
        <v>1</v>
      </c>
      <c r="AB23" s="15">
        <f t="shared" si="3"/>
        <v>1</v>
      </c>
      <c r="AC23" s="15">
        <f t="shared" si="3"/>
        <v>1</v>
      </c>
      <c r="AD23" s="15">
        <f t="shared" si="3"/>
        <v>1</v>
      </c>
    </row>
    <row r="24" spans="1:38" x14ac:dyDescent="0.35">
      <c r="A24">
        <f t="shared" si="0"/>
        <v>27</v>
      </c>
      <c r="B24">
        <v>15</v>
      </c>
      <c r="C24" t="s">
        <v>16</v>
      </c>
      <c r="D24" s="10">
        <v>30</v>
      </c>
      <c r="E24" s="10">
        <v>29</v>
      </c>
      <c r="F24" s="10">
        <v>22</v>
      </c>
      <c r="G24" s="10">
        <v>37</v>
      </c>
      <c r="H24" s="10">
        <v>39</v>
      </c>
      <c r="J24" s="5">
        <v>27</v>
      </c>
      <c r="K24" s="17">
        <f t="shared" si="4"/>
        <v>2</v>
      </c>
      <c r="L24" s="17">
        <f t="shared" si="5"/>
        <v>6</v>
      </c>
      <c r="M24" s="2">
        <f t="shared" si="6"/>
        <v>180000</v>
      </c>
      <c r="N24" s="3">
        <f t="shared" si="7"/>
        <v>29</v>
      </c>
      <c r="O24" s="2">
        <f t="shared" si="8"/>
        <v>5220000</v>
      </c>
      <c r="P24" t="str">
        <f t="shared" si="1"/>
        <v>Poço 28</v>
      </c>
      <c r="Q24" cm="1">
        <f t="array" ref="Q24">_xlfn.XLOOKUP(C24,Distância!$B$2:$B$31,_xlfn.XLOOKUP(P24,Distância!$C$1:$AF$1,Distância!$C$2:$AF$31,0,0))</f>
        <v>1.7</v>
      </c>
      <c r="R24" s="12">
        <f t="shared" si="2"/>
        <v>306000</v>
      </c>
      <c r="S24" s="12">
        <f t="shared" si="9"/>
        <v>5526000</v>
      </c>
      <c r="Z24" s="15">
        <f t="shared" si="10"/>
        <v>1</v>
      </c>
      <c r="AA24" s="15">
        <f t="shared" si="3"/>
        <v>1</v>
      </c>
      <c r="AB24" s="15">
        <f t="shared" si="3"/>
        <v>1</v>
      </c>
      <c r="AC24" s="15">
        <f t="shared" si="3"/>
        <v>1</v>
      </c>
      <c r="AD24" s="15">
        <f t="shared" si="3"/>
        <v>1</v>
      </c>
    </row>
    <row r="25" spans="1:38" x14ac:dyDescent="0.35">
      <c r="A25">
        <f t="shared" si="0"/>
        <v>25</v>
      </c>
      <c r="B25">
        <v>16</v>
      </c>
      <c r="C25" t="s">
        <v>17</v>
      </c>
      <c r="D25" s="10">
        <v>26</v>
      </c>
      <c r="E25" s="10">
        <v>34</v>
      </c>
      <c r="F25" s="10">
        <v>22</v>
      </c>
      <c r="G25" s="10">
        <v>37</v>
      </c>
      <c r="H25" s="10">
        <v>29</v>
      </c>
      <c r="J25" s="5">
        <v>25</v>
      </c>
      <c r="K25" s="17">
        <f t="shared" si="4"/>
        <v>5</v>
      </c>
      <c r="L25" s="17">
        <f t="shared" si="5"/>
        <v>5</v>
      </c>
      <c r="M25" s="2">
        <f t="shared" si="6"/>
        <v>190000</v>
      </c>
      <c r="N25" s="3">
        <f t="shared" si="7"/>
        <v>29</v>
      </c>
      <c r="O25" s="2">
        <f t="shared" si="8"/>
        <v>5510000</v>
      </c>
      <c r="P25" t="str">
        <f t="shared" si="1"/>
        <v>Poço 19</v>
      </c>
      <c r="Q25" cm="1">
        <f t="array" ref="Q25">_xlfn.XLOOKUP(C25,Distância!$B$2:$B$31,_xlfn.XLOOKUP(P25,Distância!$C$1:$AF$1,Distância!$C$2:$AF$31,0,0))</f>
        <v>1.6</v>
      </c>
      <c r="R25" s="12">
        <f t="shared" si="2"/>
        <v>304000</v>
      </c>
      <c r="S25" s="12">
        <f t="shared" si="9"/>
        <v>5814000</v>
      </c>
      <c r="Z25" s="15">
        <f t="shared" si="10"/>
        <v>1</v>
      </c>
      <c r="AA25" s="15">
        <f t="shared" si="3"/>
        <v>1</v>
      </c>
      <c r="AB25" s="15">
        <f t="shared" si="3"/>
        <v>1</v>
      </c>
      <c r="AC25" s="15">
        <f t="shared" si="3"/>
        <v>1</v>
      </c>
      <c r="AD25" s="15">
        <f t="shared" si="3"/>
        <v>1</v>
      </c>
    </row>
    <row r="26" spans="1:38" x14ac:dyDescent="0.35">
      <c r="A26">
        <f t="shared" si="0"/>
        <v>8</v>
      </c>
      <c r="B26">
        <v>17</v>
      </c>
      <c r="C26" t="s">
        <v>18</v>
      </c>
      <c r="D26" s="10">
        <v>28</v>
      </c>
      <c r="E26" s="10">
        <v>36</v>
      </c>
      <c r="F26" s="10">
        <v>24</v>
      </c>
      <c r="G26" s="10">
        <v>38</v>
      </c>
      <c r="H26" s="10">
        <v>36</v>
      </c>
      <c r="J26" s="5">
        <v>8</v>
      </c>
      <c r="K26" s="17">
        <f t="shared" si="4"/>
        <v>3</v>
      </c>
      <c r="L26" s="17">
        <f t="shared" si="5"/>
        <v>2</v>
      </c>
      <c r="M26" s="2">
        <f t="shared" si="6"/>
        <v>230000</v>
      </c>
      <c r="N26" s="3">
        <f t="shared" si="7"/>
        <v>24</v>
      </c>
      <c r="O26" s="2">
        <f t="shared" si="8"/>
        <v>5520000</v>
      </c>
      <c r="P26" t="str">
        <f t="shared" si="1"/>
        <v>Poço 4</v>
      </c>
      <c r="Q26" cm="1">
        <f t="array" ref="Q26">_xlfn.XLOOKUP(C26,Distância!$B$2:$B$31,_xlfn.XLOOKUP(P26,Distância!$C$1:$AF$1,Distância!$C$2:$AF$31,0,0))</f>
        <v>1.1000000000000001</v>
      </c>
      <c r="R26" s="12">
        <f t="shared" si="2"/>
        <v>253000.00000000003</v>
      </c>
      <c r="S26" s="12">
        <f t="shared" si="9"/>
        <v>5773000</v>
      </c>
      <c r="Z26" s="15">
        <f t="shared" si="10"/>
        <v>1</v>
      </c>
      <c r="AA26" s="15">
        <f t="shared" ref="AA26:AA39" si="11">IF(IFERROR(VLOOKUP(V26,$B$10:$L$39,11,0),0)&lt;$L26,1,1.02)</f>
        <v>1</v>
      </c>
      <c r="AB26" s="15">
        <f t="shared" ref="AB26:AB39" si="12">IF(IFERROR(VLOOKUP(W26,$B$10:$L$39,11,0),0)&lt;$L26,1,1.02)</f>
        <v>1</v>
      </c>
      <c r="AC26" s="15">
        <f t="shared" ref="AC26:AC39" si="13">IF(IFERROR(VLOOKUP(X26,$B$10:$L$39,11,0),0)&lt;$L26,1,1.02)</f>
        <v>1</v>
      </c>
      <c r="AD26" s="15">
        <f t="shared" ref="AD26:AD39" si="14">IF(IFERROR(VLOOKUP(Y26,$B$10:$L$39,11,0),0)&lt;$L26,1,1.02)</f>
        <v>1</v>
      </c>
    </row>
    <row r="27" spans="1:38" x14ac:dyDescent="0.35">
      <c r="A27">
        <f t="shared" si="0"/>
        <v>4</v>
      </c>
      <c r="B27">
        <v>18</v>
      </c>
      <c r="C27" t="s">
        <v>19</v>
      </c>
      <c r="D27" s="10">
        <v>28</v>
      </c>
      <c r="E27" s="10">
        <v>32</v>
      </c>
      <c r="F27" s="10">
        <v>24</v>
      </c>
      <c r="G27" s="10">
        <v>36</v>
      </c>
      <c r="H27" s="10">
        <v>30</v>
      </c>
      <c r="J27" s="5">
        <v>4</v>
      </c>
      <c r="K27" s="17">
        <f t="shared" si="4"/>
        <v>4</v>
      </c>
      <c r="L27" s="17">
        <f t="shared" si="5"/>
        <v>1</v>
      </c>
      <c r="M27" s="2">
        <f t="shared" si="6"/>
        <v>170000</v>
      </c>
      <c r="N27" s="3">
        <f t="shared" si="7"/>
        <v>36</v>
      </c>
      <c r="O27" s="2">
        <f t="shared" si="8"/>
        <v>6120000</v>
      </c>
      <c r="P27" t="str">
        <f t="shared" si="1"/>
        <v>Poço 18</v>
      </c>
      <c r="Q27" cm="1">
        <f t="array" ref="Q27">_xlfn.XLOOKUP(C27,Distância!$B$2:$B$31,_xlfn.XLOOKUP(P27,Distância!$C$1:$AF$1,Distância!$C$2:$AF$31,0,0))</f>
        <v>0</v>
      </c>
      <c r="R27" s="12">
        <f t="shared" si="2"/>
        <v>0</v>
      </c>
      <c r="S27" s="12">
        <f t="shared" si="9"/>
        <v>6120000</v>
      </c>
      <c r="Z27" s="15">
        <f t="shared" si="10"/>
        <v>1</v>
      </c>
      <c r="AA27" s="15">
        <f t="shared" si="11"/>
        <v>1</v>
      </c>
      <c r="AB27" s="15">
        <f t="shared" si="12"/>
        <v>1</v>
      </c>
      <c r="AC27" s="15">
        <f t="shared" si="13"/>
        <v>1</v>
      </c>
      <c r="AD27" s="15">
        <f t="shared" si="14"/>
        <v>1</v>
      </c>
    </row>
    <row r="28" spans="1:38" x14ac:dyDescent="0.35">
      <c r="A28">
        <f t="shared" si="0"/>
        <v>19</v>
      </c>
      <c r="B28">
        <v>19</v>
      </c>
      <c r="C28" t="s">
        <v>20</v>
      </c>
      <c r="D28" s="10">
        <v>26</v>
      </c>
      <c r="E28" s="10">
        <v>36</v>
      </c>
      <c r="F28" s="10">
        <v>26</v>
      </c>
      <c r="G28" s="10">
        <v>36</v>
      </c>
      <c r="H28" s="10">
        <v>31</v>
      </c>
      <c r="J28" s="5">
        <v>19</v>
      </c>
      <c r="K28" s="17">
        <f t="shared" si="4"/>
        <v>4</v>
      </c>
      <c r="L28" s="17">
        <f t="shared" si="5"/>
        <v>4</v>
      </c>
      <c r="M28" s="2">
        <f t="shared" si="6"/>
        <v>170000</v>
      </c>
      <c r="N28" s="3">
        <f t="shared" si="7"/>
        <v>36</v>
      </c>
      <c r="O28" s="2">
        <f t="shared" si="8"/>
        <v>6120000</v>
      </c>
      <c r="P28" t="str">
        <f t="shared" si="1"/>
        <v>Poço 20</v>
      </c>
      <c r="Q28" cm="1">
        <f t="array" ref="Q28">_xlfn.XLOOKUP(C28,Distância!$B$2:$B$31,_xlfn.XLOOKUP(P28,Distância!$C$1:$AF$1,Distância!$C$2:$AF$31,0,0))</f>
        <v>1.6</v>
      </c>
      <c r="R28" s="12">
        <f t="shared" si="2"/>
        <v>272000</v>
      </c>
      <c r="S28" s="12">
        <f t="shared" si="9"/>
        <v>6392000</v>
      </c>
      <c r="Z28" s="15">
        <f t="shared" si="10"/>
        <v>1</v>
      </c>
      <c r="AA28" s="15">
        <f t="shared" si="11"/>
        <v>1</v>
      </c>
      <c r="AB28" s="15">
        <f t="shared" si="12"/>
        <v>1</v>
      </c>
      <c r="AC28" s="15">
        <f t="shared" si="13"/>
        <v>1</v>
      </c>
      <c r="AD28" s="15">
        <f t="shared" si="14"/>
        <v>1</v>
      </c>
    </row>
    <row r="29" spans="1:38" x14ac:dyDescent="0.35">
      <c r="A29">
        <f t="shared" si="0"/>
        <v>13</v>
      </c>
      <c r="B29">
        <v>20</v>
      </c>
      <c r="C29" t="s">
        <v>21</v>
      </c>
      <c r="D29" s="10">
        <v>27</v>
      </c>
      <c r="E29" s="10">
        <v>36</v>
      </c>
      <c r="F29" s="10">
        <v>23</v>
      </c>
      <c r="G29" s="10">
        <v>39</v>
      </c>
      <c r="H29" s="10">
        <v>37</v>
      </c>
      <c r="J29" s="5">
        <v>13</v>
      </c>
      <c r="K29" s="17">
        <f t="shared" si="4"/>
        <v>3</v>
      </c>
      <c r="L29" s="17">
        <f t="shared" si="5"/>
        <v>3</v>
      </c>
      <c r="M29" s="2">
        <f t="shared" si="6"/>
        <v>230000</v>
      </c>
      <c r="N29" s="3">
        <f t="shared" si="7"/>
        <v>23</v>
      </c>
      <c r="O29" s="2">
        <f t="shared" si="8"/>
        <v>5290000</v>
      </c>
      <c r="P29" t="str">
        <f t="shared" si="1"/>
        <v>Poço 5</v>
      </c>
      <c r="Q29" cm="1">
        <f t="array" ref="Q29">_xlfn.XLOOKUP(C29,Distância!$B$2:$B$31,_xlfn.XLOOKUP(P29,Distância!$C$1:$AF$1,Distância!$C$2:$AF$31,0,0))</f>
        <v>1</v>
      </c>
      <c r="R29" s="12">
        <f t="shared" si="2"/>
        <v>230000</v>
      </c>
      <c r="S29" s="12">
        <f t="shared" si="9"/>
        <v>5520000</v>
      </c>
      <c r="Z29" s="15">
        <f t="shared" si="10"/>
        <v>1</v>
      </c>
      <c r="AA29" s="15">
        <f t="shared" si="11"/>
        <v>1</v>
      </c>
      <c r="AB29" s="15">
        <f t="shared" si="12"/>
        <v>1</v>
      </c>
      <c r="AC29" s="15">
        <f t="shared" si="13"/>
        <v>1</v>
      </c>
      <c r="AD29" s="15">
        <f t="shared" si="14"/>
        <v>1</v>
      </c>
    </row>
    <row r="30" spans="1:38" x14ac:dyDescent="0.35">
      <c r="A30">
        <f t="shared" si="0"/>
        <v>10</v>
      </c>
      <c r="B30">
        <v>21</v>
      </c>
      <c r="C30" t="s">
        <v>22</v>
      </c>
      <c r="D30" s="10">
        <v>26</v>
      </c>
      <c r="E30" s="10">
        <v>33</v>
      </c>
      <c r="F30" s="10">
        <v>24</v>
      </c>
      <c r="G30" s="10">
        <v>39</v>
      </c>
      <c r="H30" s="10">
        <v>28</v>
      </c>
      <c r="J30" s="5">
        <v>10</v>
      </c>
      <c r="K30" s="17">
        <f t="shared" si="4"/>
        <v>5</v>
      </c>
      <c r="L30" s="17">
        <f t="shared" si="5"/>
        <v>2</v>
      </c>
      <c r="M30" s="2">
        <f t="shared" si="6"/>
        <v>190000</v>
      </c>
      <c r="N30" s="3">
        <f t="shared" si="7"/>
        <v>28</v>
      </c>
      <c r="O30" s="2">
        <f t="shared" si="8"/>
        <v>5320000</v>
      </c>
      <c r="P30" t="str">
        <f t="shared" si="1"/>
        <v>Poço 18</v>
      </c>
      <c r="Q30" cm="1">
        <f t="array" ref="Q30">_xlfn.XLOOKUP(C30,Distância!$B$2:$B$31,_xlfn.XLOOKUP(P30,Distância!$C$1:$AF$1,Distância!$C$2:$AF$31,0,0))</f>
        <v>1.9</v>
      </c>
      <c r="R30" s="12">
        <f t="shared" si="2"/>
        <v>361000</v>
      </c>
      <c r="S30" s="12">
        <f t="shared" si="9"/>
        <v>5681000</v>
      </c>
      <c r="Z30" s="15">
        <f t="shared" si="10"/>
        <v>1</v>
      </c>
      <c r="AA30" s="15">
        <f t="shared" si="11"/>
        <v>1</v>
      </c>
      <c r="AB30" s="15">
        <f t="shared" si="12"/>
        <v>1</v>
      </c>
      <c r="AC30" s="15">
        <f t="shared" si="13"/>
        <v>1</v>
      </c>
      <c r="AD30" s="15">
        <f t="shared" si="14"/>
        <v>1</v>
      </c>
    </row>
    <row r="31" spans="1:38" x14ac:dyDescent="0.35">
      <c r="A31">
        <f t="shared" si="0"/>
        <v>20</v>
      </c>
      <c r="B31">
        <v>22</v>
      </c>
      <c r="C31" t="s">
        <v>23</v>
      </c>
      <c r="D31" s="10">
        <v>30</v>
      </c>
      <c r="E31" s="10">
        <v>34</v>
      </c>
      <c r="F31" s="10">
        <v>26</v>
      </c>
      <c r="G31" s="10">
        <v>39</v>
      </c>
      <c r="H31" s="10">
        <v>28</v>
      </c>
      <c r="J31" s="5">
        <v>20</v>
      </c>
      <c r="K31" s="17">
        <f t="shared" si="4"/>
        <v>5</v>
      </c>
      <c r="L31" s="17">
        <f t="shared" si="5"/>
        <v>4</v>
      </c>
      <c r="M31" s="2">
        <f t="shared" si="6"/>
        <v>190000</v>
      </c>
      <c r="N31" s="3">
        <f t="shared" si="7"/>
        <v>28</v>
      </c>
      <c r="O31" s="2">
        <f t="shared" si="8"/>
        <v>5320000</v>
      </c>
      <c r="P31" t="str">
        <f t="shared" si="1"/>
        <v>Poço 7</v>
      </c>
      <c r="Q31" cm="1">
        <f t="array" ref="Q31">_xlfn.XLOOKUP(C31,Distância!$B$2:$B$31,_xlfn.XLOOKUP(P31,Distância!$C$1:$AF$1,Distância!$C$2:$AF$31,0,0))</f>
        <v>1</v>
      </c>
      <c r="R31" s="12">
        <f t="shared" si="2"/>
        <v>190000</v>
      </c>
      <c r="S31" s="12">
        <f t="shared" si="9"/>
        <v>5510000</v>
      </c>
      <c r="Z31" s="15">
        <f t="shared" si="10"/>
        <v>1</v>
      </c>
      <c r="AA31" s="15">
        <f t="shared" si="11"/>
        <v>1</v>
      </c>
      <c r="AB31" s="15">
        <f t="shared" si="12"/>
        <v>1</v>
      </c>
      <c r="AC31" s="15">
        <f t="shared" si="13"/>
        <v>1</v>
      </c>
      <c r="AD31" s="15">
        <f t="shared" si="14"/>
        <v>1</v>
      </c>
    </row>
    <row r="32" spans="1:38" x14ac:dyDescent="0.35">
      <c r="A32">
        <f t="shared" si="0"/>
        <v>29</v>
      </c>
      <c r="B32">
        <v>23</v>
      </c>
      <c r="C32" t="s">
        <v>24</v>
      </c>
      <c r="D32" s="10">
        <v>29</v>
      </c>
      <c r="E32" s="10">
        <v>31</v>
      </c>
      <c r="F32" s="10">
        <v>27</v>
      </c>
      <c r="G32" s="10">
        <v>36</v>
      </c>
      <c r="H32" s="10">
        <v>36</v>
      </c>
      <c r="J32" s="5">
        <v>29</v>
      </c>
      <c r="K32" s="17">
        <f t="shared" si="4"/>
        <v>4</v>
      </c>
      <c r="L32" s="17">
        <f t="shared" si="5"/>
        <v>6</v>
      </c>
      <c r="M32" s="2">
        <f t="shared" si="6"/>
        <v>170000</v>
      </c>
      <c r="N32" s="3">
        <f t="shared" si="7"/>
        <v>36</v>
      </c>
      <c r="O32" s="2">
        <f t="shared" si="8"/>
        <v>6120000</v>
      </c>
      <c r="P32" t="str">
        <f t="shared" si="1"/>
        <v>Poço 12</v>
      </c>
      <c r="Q32" cm="1">
        <f t="array" ref="Q32">_xlfn.XLOOKUP(C32,Distância!$B$2:$B$31,_xlfn.XLOOKUP(P32,Distância!$C$1:$AF$1,Distância!$C$2:$AF$31,0,0))</f>
        <v>1.8</v>
      </c>
      <c r="R32" s="12">
        <f t="shared" si="2"/>
        <v>306000</v>
      </c>
      <c r="S32" s="12">
        <f t="shared" si="9"/>
        <v>6426000</v>
      </c>
      <c r="Z32" s="15">
        <f t="shared" si="10"/>
        <v>1</v>
      </c>
      <c r="AA32" s="15">
        <f t="shared" si="11"/>
        <v>1</v>
      </c>
      <c r="AB32" s="15">
        <f t="shared" si="12"/>
        <v>1</v>
      </c>
      <c r="AC32" s="15">
        <f t="shared" si="13"/>
        <v>1</v>
      </c>
      <c r="AD32" s="15">
        <f t="shared" si="14"/>
        <v>1</v>
      </c>
    </row>
    <row r="33" spans="1:30" x14ac:dyDescent="0.35">
      <c r="A33">
        <f t="shared" si="0"/>
        <v>17</v>
      </c>
      <c r="B33">
        <v>24</v>
      </c>
      <c r="C33" t="s">
        <v>25</v>
      </c>
      <c r="D33" s="10">
        <v>29</v>
      </c>
      <c r="E33" s="10">
        <v>30</v>
      </c>
      <c r="F33" s="10">
        <v>26</v>
      </c>
      <c r="G33" s="10">
        <v>40</v>
      </c>
      <c r="H33" s="10">
        <v>30</v>
      </c>
      <c r="J33" s="5">
        <v>17</v>
      </c>
      <c r="K33" s="17">
        <f t="shared" si="4"/>
        <v>2</v>
      </c>
      <c r="L33" s="17">
        <f t="shared" si="5"/>
        <v>4</v>
      </c>
      <c r="M33" s="2">
        <f t="shared" si="6"/>
        <v>180000</v>
      </c>
      <c r="N33" s="3">
        <f t="shared" si="7"/>
        <v>30</v>
      </c>
      <c r="O33" s="2">
        <f t="shared" si="8"/>
        <v>5400000</v>
      </c>
      <c r="P33" t="str">
        <f t="shared" si="1"/>
        <v>Poço 27</v>
      </c>
      <c r="Q33" cm="1">
        <f t="array" ref="Q33">_xlfn.XLOOKUP(C33,Distância!$B$2:$B$31,_xlfn.XLOOKUP(P33,Distância!$C$1:$AF$1,Distância!$C$2:$AF$31,0,0))</f>
        <v>1</v>
      </c>
      <c r="R33" s="12">
        <f t="shared" si="2"/>
        <v>180000</v>
      </c>
      <c r="S33" s="12">
        <f t="shared" si="9"/>
        <v>5580000</v>
      </c>
      <c r="Z33" s="15">
        <f t="shared" si="10"/>
        <v>1</v>
      </c>
      <c r="AA33" s="15">
        <f t="shared" si="11"/>
        <v>1</v>
      </c>
      <c r="AB33" s="15">
        <f t="shared" si="12"/>
        <v>1</v>
      </c>
      <c r="AC33" s="15">
        <f t="shared" si="13"/>
        <v>1</v>
      </c>
      <c r="AD33" s="15">
        <f t="shared" si="14"/>
        <v>1</v>
      </c>
    </row>
    <row r="34" spans="1:30" x14ac:dyDescent="0.35">
      <c r="A34">
        <f t="shared" si="0"/>
        <v>18</v>
      </c>
      <c r="B34">
        <v>25</v>
      </c>
      <c r="C34" t="s">
        <v>26</v>
      </c>
      <c r="D34" s="10">
        <v>28</v>
      </c>
      <c r="E34" s="10">
        <v>36</v>
      </c>
      <c r="F34" s="10">
        <v>22</v>
      </c>
      <c r="G34" s="10">
        <v>36</v>
      </c>
      <c r="H34" s="10">
        <v>36</v>
      </c>
      <c r="J34" s="5">
        <v>18</v>
      </c>
      <c r="K34" s="17">
        <f t="shared" si="4"/>
        <v>3</v>
      </c>
      <c r="L34" s="17">
        <f t="shared" si="5"/>
        <v>4</v>
      </c>
      <c r="M34" s="2">
        <f t="shared" si="6"/>
        <v>230000</v>
      </c>
      <c r="N34" s="3">
        <f t="shared" si="7"/>
        <v>22</v>
      </c>
      <c r="O34" s="2">
        <f t="shared" si="8"/>
        <v>5060000</v>
      </c>
      <c r="P34" t="str">
        <f t="shared" si="1"/>
        <v>Poço 9</v>
      </c>
      <c r="Q34" cm="1">
        <f t="array" ref="Q34">_xlfn.XLOOKUP(C34,Distância!$B$2:$B$31,_xlfn.XLOOKUP(P34,Distância!$C$1:$AF$1,Distância!$C$2:$AF$31,0,0))</f>
        <v>1.1000000000000001</v>
      </c>
      <c r="R34" s="12">
        <f t="shared" si="2"/>
        <v>253000.00000000003</v>
      </c>
      <c r="S34" s="12">
        <f t="shared" si="9"/>
        <v>5313000</v>
      </c>
      <c r="Z34" s="15">
        <f t="shared" si="10"/>
        <v>1</v>
      </c>
      <c r="AA34" s="15">
        <f t="shared" si="11"/>
        <v>1</v>
      </c>
      <c r="AB34" s="15">
        <f t="shared" si="12"/>
        <v>1</v>
      </c>
      <c r="AC34" s="15">
        <f t="shared" si="13"/>
        <v>1</v>
      </c>
      <c r="AD34" s="15">
        <f t="shared" si="14"/>
        <v>1</v>
      </c>
    </row>
    <row r="35" spans="1:30" x14ac:dyDescent="0.35">
      <c r="A35">
        <f t="shared" si="0"/>
        <v>16</v>
      </c>
      <c r="B35">
        <v>26</v>
      </c>
      <c r="C35" t="s">
        <v>27</v>
      </c>
      <c r="D35" s="10">
        <v>25</v>
      </c>
      <c r="E35" s="10">
        <v>36</v>
      </c>
      <c r="F35" s="10">
        <v>28</v>
      </c>
      <c r="G35" s="10">
        <v>39</v>
      </c>
      <c r="H35" s="10">
        <v>34</v>
      </c>
      <c r="J35" s="5">
        <v>16</v>
      </c>
      <c r="K35" s="17">
        <f t="shared" si="4"/>
        <v>1</v>
      </c>
      <c r="L35" s="17">
        <f t="shared" si="5"/>
        <v>4</v>
      </c>
      <c r="M35" s="2">
        <f t="shared" si="6"/>
        <v>220000</v>
      </c>
      <c r="N35" s="3">
        <f t="shared" si="7"/>
        <v>25</v>
      </c>
      <c r="O35" s="2">
        <f t="shared" si="8"/>
        <v>5500000</v>
      </c>
      <c r="P35" t="str">
        <f t="shared" si="1"/>
        <v>Poço 21</v>
      </c>
      <c r="Q35" cm="1">
        <f t="array" ref="Q35">_xlfn.XLOOKUP(C35,Distância!$B$2:$B$31,_xlfn.XLOOKUP(P35,Distância!$C$1:$AF$1,Distância!$C$2:$AF$31,0,0))</f>
        <v>2.1</v>
      </c>
      <c r="R35" s="12">
        <f t="shared" si="2"/>
        <v>462000</v>
      </c>
      <c r="S35" s="12">
        <f t="shared" si="9"/>
        <v>5962000</v>
      </c>
      <c r="Z35" s="15">
        <f t="shared" si="10"/>
        <v>1</v>
      </c>
      <c r="AA35" s="15">
        <f t="shared" si="11"/>
        <v>1</v>
      </c>
      <c r="AB35" s="15">
        <f t="shared" si="12"/>
        <v>1</v>
      </c>
      <c r="AC35" s="15">
        <f t="shared" si="13"/>
        <v>1</v>
      </c>
      <c r="AD35" s="15">
        <f t="shared" si="14"/>
        <v>1</v>
      </c>
    </row>
    <row r="36" spans="1:30" x14ac:dyDescent="0.35">
      <c r="A36">
        <f t="shared" si="0"/>
        <v>11</v>
      </c>
      <c r="B36">
        <v>27</v>
      </c>
      <c r="C36" t="s">
        <v>28</v>
      </c>
      <c r="D36" s="10">
        <v>25</v>
      </c>
      <c r="E36" s="10">
        <v>31</v>
      </c>
      <c r="F36" s="10">
        <v>23</v>
      </c>
      <c r="G36" s="10">
        <v>38</v>
      </c>
      <c r="H36" s="10">
        <v>30</v>
      </c>
      <c r="J36" s="5">
        <v>11</v>
      </c>
      <c r="K36" s="17">
        <f t="shared" si="4"/>
        <v>1</v>
      </c>
      <c r="L36" s="17">
        <f t="shared" si="5"/>
        <v>3</v>
      </c>
      <c r="M36" s="2">
        <f t="shared" si="6"/>
        <v>220000</v>
      </c>
      <c r="N36" s="3">
        <f t="shared" si="7"/>
        <v>25</v>
      </c>
      <c r="O36" s="2">
        <f t="shared" si="8"/>
        <v>5500000</v>
      </c>
      <c r="P36" t="str">
        <f t="shared" si="1"/>
        <v>Poço 2</v>
      </c>
      <c r="Q36" cm="1">
        <f t="array" ref="Q36">_xlfn.XLOOKUP(C36,Distância!$B$2:$B$31,_xlfn.XLOOKUP(P36,Distância!$C$1:$AF$1,Distância!$C$2:$AF$31,0,0))</f>
        <v>1.2</v>
      </c>
      <c r="R36" s="12">
        <f t="shared" si="2"/>
        <v>264000</v>
      </c>
      <c r="S36" s="12">
        <f t="shared" si="9"/>
        <v>5764000</v>
      </c>
      <c r="Z36" s="15">
        <f t="shared" si="10"/>
        <v>1</v>
      </c>
      <c r="AA36" s="15">
        <f t="shared" si="11"/>
        <v>1</v>
      </c>
      <c r="AB36" s="15">
        <f t="shared" si="12"/>
        <v>1</v>
      </c>
      <c r="AC36" s="15">
        <f t="shared" si="13"/>
        <v>1</v>
      </c>
      <c r="AD36" s="15">
        <f t="shared" si="14"/>
        <v>1</v>
      </c>
    </row>
    <row r="37" spans="1:30" x14ac:dyDescent="0.35">
      <c r="A37">
        <f t="shared" si="0"/>
        <v>21</v>
      </c>
      <c r="B37">
        <v>28</v>
      </c>
      <c r="C37" t="s">
        <v>29</v>
      </c>
      <c r="D37" s="10">
        <v>25</v>
      </c>
      <c r="E37" s="10">
        <v>36</v>
      </c>
      <c r="F37" s="10">
        <v>25</v>
      </c>
      <c r="G37" s="10">
        <v>40</v>
      </c>
      <c r="H37" s="10">
        <v>37</v>
      </c>
      <c r="J37" s="5">
        <v>21</v>
      </c>
      <c r="K37" s="17">
        <f t="shared" si="4"/>
        <v>1</v>
      </c>
      <c r="L37" s="17">
        <f t="shared" si="5"/>
        <v>5</v>
      </c>
      <c r="M37" s="2">
        <f t="shared" si="6"/>
        <v>220000</v>
      </c>
      <c r="N37" s="3">
        <f t="shared" si="7"/>
        <v>25</v>
      </c>
      <c r="O37" s="2">
        <f t="shared" si="8"/>
        <v>5500000</v>
      </c>
      <c r="P37" t="str">
        <f t="shared" si="1"/>
        <v>Poço 10</v>
      </c>
      <c r="Q37" cm="1">
        <f t="array" ref="Q37">_xlfn.XLOOKUP(C37,Distância!$B$2:$B$31,_xlfn.XLOOKUP(P37,Distância!$C$1:$AF$1,Distância!$C$2:$AF$31,0,0))</f>
        <v>1.9</v>
      </c>
      <c r="R37" s="12">
        <f t="shared" si="2"/>
        <v>418000</v>
      </c>
      <c r="S37" s="12">
        <f t="shared" si="9"/>
        <v>5918000</v>
      </c>
      <c r="Z37" s="15">
        <f t="shared" si="10"/>
        <v>1</v>
      </c>
      <c r="AA37" s="15">
        <f t="shared" si="11"/>
        <v>1</v>
      </c>
      <c r="AB37" s="15">
        <f t="shared" si="12"/>
        <v>1</v>
      </c>
      <c r="AC37" s="15">
        <f t="shared" si="13"/>
        <v>1</v>
      </c>
      <c r="AD37" s="15">
        <f t="shared" si="14"/>
        <v>1</v>
      </c>
    </row>
    <row r="38" spans="1:30" x14ac:dyDescent="0.35">
      <c r="A38">
        <f t="shared" si="0"/>
        <v>6</v>
      </c>
      <c r="B38">
        <v>29</v>
      </c>
      <c r="C38" t="s">
        <v>30</v>
      </c>
      <c r="D38" s="10">
        <v>25</v>
      </c>
      <c r="E38" s="10">
        <v>34</v>
      </c>
      <c r="F38" s="10">
        <v>24</v>
      </c>
      <c r="G38" s="10">
        <v>40</v>
      </c>
      <c r="H38" s="10">
        <v>37</v>
      </c>
      <c r="J38" s="5">
        <v>6</v>
      </c>
      <c r="K38" s="17">
        <f t="shared" si="4"/>
        <v>1</v>
      </c>
      <c r="L38" s="17">
        <f t="shared" si="5"/>
        <v>2</v>
      </c>
      <c r="M38" s="2">
        <f t="shared" si="6"/>
        <v>220000</v>
      </c>
      <c r="N38" s="3">
        <f t="shared" si="7"/>
        <v>25</v>
      </c>
      <c r="O38" s="2">
        <f t="shared" si="8"/>
        <v>5500000</v>
      </c>
      <c r="P38" t="str">
        <f t="shared" si="1"/>
        <v>Poço 29</v>
      </c>
      <c r="Q38" cm="1">
        <f t="array" ref="Q38">_xlfn.XLOOKUP(C38,Distância!$B$2:$B$31,_xlfn.XLOOKUP(P38,Distância!$C$1:$AF$1,Distância!$C$2:$AF$31,0,0))</f>
        <v>0</v>
      </c>
      <c r="R38" s="12">
        <f t="shared" si="2"/>
        <v>0</v>
      </c>
      <c r="S38" s="12">
        <f t="shared" si="9"/>
        <v>5500000</v>
      </c>
      <c r="Z38" s="15">
        <f t="shared" si="10"/>
        <v>1</v>
      </c>
      <c r="AA38" s="15">
        <f t="shared" si="11"/>
        <v>1</v>
      </c>
      <c r="AB38" s="15">
        <f t="shared" si="12"/>
        <v>1</v>
      </c>
      <c r="AC38" s="15">
        <f t="shared" si="13"/>
        <v>1</v>
      </c>
      <c r="AD38" s="15">
        <f t="shared" si="14"/>
        <v>1</v>
      </c>
    </row>
    <row r="39" spans="1:30" x14ac:dyDescent="0.35">
      <c r="A39">
        <f t="shared" si="0"/>
        <v>24</v>
      </c>
      <c r="B39">
        <v>30</v>
      </c>
      <c r="C39" t="s">
        <v>31</v>
      </c>
      <c r="D39" s="10">
        <v>29</v>
      </c>
      <c r="E39" s="10">
        <v>36</v>
      </c>
      <c r="F39" s="10">
        <v>27</v>
      </c>
      <c r="G39" s="10">
        <v>36</v>
      </c>
      <c r="H39" s="10">
        <v>40</v>
      </c>
      <c r="J39" s="5">
        <v>24</v>
      </c>
      <c r="K39" s="17">
        <f t="shared" si="4"/>
        <v>4</v>
      </c>
      <c r="L39" s="17">
        <f t="shared" si="5"/>
        <v>5</v>
      </c>
      <c r="M39" s="2">
        <f t="shared" si="6"/>
        <v>170000</v>
      </c>
      <c r="N39" s="3">
        <f t="shared" si="7"/>
        <v>36</v>
      </c>
      <c r="O39" s="2">
        <f t="shared" si="8"/>
        <v>6120000</v>
      </c>
      <c r="P39" t="str">
        <f t="shared" si="1"/>
        <v>Poço 25</v>
      </c>
      <c r="Q39" cm="1">
        <f t="array" ref="Q39">_xlfn.XLOOKUP(C39,Distância!$B$2:$B$31,_xlfn.XLOOKUP(P39,Distância!$C$1:$AF$1,Distância!$C$2:$AF$31,0,0))</f>
        <v>1</v>
      </c>
      <c r="R39" s="12">
        <f t="shared" si="2"/>
        <v>170000</v>
      </c>
      <c r="S39" s="12">
        <f t="shared" si="9"/>
        <v>6290000</v>
      </c>
      <c r="Z39" s="15">
        <f t="shared" si="10"/>
        <v>1</v>
      </c>
      <c r="AA39" s="15">
        <f t="shared" si="11"/>
        <v>1</v>
      </c>
      <c r="AB39" s="15">
        <f t="shared" si="12"/>
        <v>1</v>
      </c>
      <c r="AC39" s="15">
        <f t="shared" si="13"/>
        <v>1</v>
      </c>
      <c r="AD39" s="15">
        <f t="shared" si="14"/>
        <v>1</v>
      </c>
    </row>
    <row r="40" spans="1:30" x14ac:dyDescent="0.35">
      <c r="S40" s="4">
        <f>SUM(S10:S39)</f>
        <v>174582000</v>
      </c>
      <c r="Z40">
        <f>PRODUCT(Z10:AD39)</f>
        <v>1</v>
      </c>
    </row>
    <row r="41" spans="1:30" x14ac:dyDescent="0.35">
      <c r="D41" t="s">
        <v>37</v>
      </c>
      <c r="F41" s="62" t="s">
        <v>41</v>
      </c>
      <c r="G41" s="62"/>
      <c r="H41" s="62"/>
    </row>
    <row r="42" spans="1:30" x14ac:dyDescent="0.35">
      <c r="B42">
        <v>1</v>
      </c>
      <c r="C42" t="s">
        <v>2</v>
      </c>
      <c r="D42" s="2">
        <v>220000</v>
      </c>
      <c r="E42" s="8">
        <v>120</v>
      </c>
      <c r="F42" s="8" t="s">
        <v>40</v>
      </c>
      <c r="G42" s="18">
        <f>SUMIF($K$10:$K$39,B42,$N$10:$N$39)</f>
        <v>152</v>
      </c>
      <c r="H42" s="8" t="s">
        <v>40</v>
      </c>
      <c r="I42">
        <v>180</v>
      </c>
      <c r="K42" s="8">
        <v>180</v>
      </c>
      <c r="L42" s="8"/>
    </row>
    <row r="43" spans="1:30" x14ac:dyDescent="0.35">
      <c r="B43">
        <v>2</v>
      </c>
      <c r="C43" t="s">
        <v>3</v>
      </c>
      <c r="D43" s="2">
        <v>180000</v>
      </c>
      <c r="E43" s="8">
        <v>120</v>
      </c>
      <c r="F43" s="8" t="s">
        <v>40</v>
      </c>
      <c r="G43" s="18">
        <f>SUMIF($K$10:$K$39,B43,$N$10:$N$39)</f>
        <v>179</v>
      </c>
      <c r="H43" s="8" t="s">
        <v>40</v>
      </c>
      <c r="I43">
        <v>180</v>
      </c>
      <c r="K43" s="8">
        <v>180</v>
      </c>
      <c r="L43" s="8"/>
    </row>
    <row r="44" spans="1:30" x14ac:dyDescent="0.35">
      <c r="B44">
        <v>3</v>
      </c>
      <c r="C44" t="s">
        <v>32</v>
      </c>
      <c r="D44" s="2">
        <v>230000</v>
      </c>
      <c r="E44" s="8">
        <v>120</v>
      </c>
      <c r="F44" s="8" t="s">
        <v>40</v>
      </c>
      <c r="G44" s="18">
        <f>SUMIF($K$10:$K$39,B44,$N$10:$N$39)</f>
        <v>136</v>
      </c>
      <c r="H44" s="8" t="s">
        <v>40</v>
      </c>
      <c r="I44">
        <v>180</v>
      </c>
      <c r="K44" s="8">
        <v>180</v>
      </c>
      <c r="L44" s="8"/>
    </row>
    <row r="45" spans="1:30" x14ac:dyDescent="0.35">
      <c r="B45">
        <v>4</v>
      </c>
      <c r="C45" t="s">
        <v>33</v>
      </c>
      <c r="D45" s="2">
        <v>170000</v>
      </c>
      <c r="E45" s="8">
        <v>120</v>
      </c>
      <c r="F45" s="8" t="s">
        <v>40</v>
      </c>
      <c r="G45" s="18">
        <f>SUMIF($K$10:$K$39,B45,$N$10:$N$39)</f>
        <v>219</v>
      </c>
      <c r="H45" s="8" t="s">
        <v>40</v>
      </c>
      <c r="I45">
        <v>180</v>
      </c>
      <c r="K45" s="8">
        <v>180</v>
      </c>
      <c r="L45" s="8"/>
    </row>
    <row r="46" spans="1:30" x14ac:dyDescent="0.35">
      <c r="B46">
        <v>5</v>
      </c>
      <c r="C46" t="s">
        <v>34</v>
      </c>
      <c r="D46" s="2">
        <v>190000</v>
      </c>
      <c r="E46" s="8">
        <v>120</v>
      </c>
      <c r="F46" s="8" t="s">
        <v>40</v>
      </c>
      <c r="G46" s="18">
        <f>SUMIF($K$10:$K$39,B46,$N$10:$N$39)</f>
        <v>176</v>
      </c>
      <c r="H46" s="8" t="s">
        <v>40</v>
      </c>
      <c r="I46">
        <v>180</v>
      </c>
      <c r="K46" s="8">
        <v>180</v>
      </c>
      <c r="L46" s="8"/>
    </row>
    <row r="47" spans="1:30" x14ac:dyDescent="0.35">
      <c r="B47" s="8"/>
    </row>
    <row r="48" spans="1:30" x14ac:dyDescent="0.35">
      <c r="D48" s="2"/>
      <c r="F48" s="19"/>
    </row>
    <row r="49" spans="5:5" x14ac:dyDescent="0.35">
      <c r="E49" s="20"/>
    </row>
    <row r="50" spans="5:5" x14ac:dyDescent="0.35">
      <c r="E50" s="20"/>
    </row>
    <row r="51" spans="5:5" x14ac:dyDescent="0.35">
      <c r="E51" s="20"/>
    </row>
    <row r="52" spans="5:5" x14ac:dyDescent="0.35">
      <c r="E52" s="20"/>
    </row>
    <row r="53" spans="5:5" x14ac:dyDescent="0.35">
      <c r="E53" s="20"/>
    </row>
    <row r="54" spans="5:5" x14ac:dyDescent="0.35">
      <c r="E54" s="20"/>
    </row>
    <row r="55" spans="5:5" x14ac:dyDescent="0.35">
      <c r="E55" s="20"/>
    </row>
    <row r="56" spans="5:5" x14ac:dyDescent="0.35">
      <c r="E56" s="20"/>
    </row>
    <row r="57" spans="5:5" x14ac:dyDescent="0.35">
      <c r="E57" s="20"/>
    </row>
    <row r="58" spans="5:5" x14ac:dyDescent="0.35">
      <c r="E58" s="20"/>
    </row>
    <row r="59" spans="5:5" x14ac:dyDescent="0.35">
      <c r="E59" s="20"/>
    </row>
    <row r="60" spans="5:5" x14ac:dyDescent="0.35">
      <c r="E60" s="20"/>
    </row>
    <row r="61" spans="5:5" x14ac:dyDescent="0.35">
      <c r="E61" s="20"/>
    </row>
    <row r="62" spans="5:5" x14ac:dyDescent="0.35">
      <c r="E62" s="20"/>
    </row>
    <row r="63" spans="5:5" x14ac:dyDescent="0.35">
      <c r="E63" s="20"/>
    </row>
    <row r="64" spans="5:5" x14ac:dyDescent="0.35">
      <c r="E64" s="20"/>
    </row>
    <row r="65" spans="4:5" x14ac:dyDescent="0.35">
      <c r="E65" s="20"/>
    </row>
    <row r="66" spans="4:5" x14ac:dyDescent="0.35">
      <c r="E66" s="20"/>
    </row>
    <row r="67" spans="4:5" x14ac:dyDescent="0.35">
      <c r="E67" s="20"/>
    </row>
    <row r="68" spans="4:5" x14ac:dyDescent="0.35">
      <c r="E68" s="20"/>
    </row>
    <row r="69" spans="4:5" x14ac:dyDescent="0.35">
      <c r="E69" s="20"/>
    </row>
    <row r="70" spans="4:5" x14ac:dyDescent="0.35">
      <c r="E70" s="20"/>
    </row>
    <row r="71" spans="4:5" x14ac:dyDescent="0.35">
      <c r="E71" s="20"/>
    </row>
    <row r="72" spans="4:5" x14ac:dyDescent="0.35">
      <c r="E72" s="20"/>
    </row>
    <row r="73" spans="4:5" x14ac:dyDescent="0.35">
      <c r="E73" s="20"/>
    </row>
    <row r="74" spans="4:5" x14ac:dyDescent="0.35">
      <c r="E74" s="20"/>
    </row>
    <row r="75" spans="4:5" x14ac:dyDescent="0.35">
      <c r="E75" s="20"/>
    </row>
    <row r="76" spans="4:5" x14ac:dyDescent="0.35">
      <c r="E76" s="20"/>
    </row>
    <row r="77" spans="4:5" x14ac:dyDescent="0.35">
      <c r="E77" s="20"/>
    </row>
    <row r="78" spans="4:5" x14ac:dyDescent="0.35">
      <c r="E78" s="20"/>
    </row>
    <row r="79" spans="4:5" x14ac:dyDescent="0.35">
      <c r="D79" s="2"/>
    </row>
    <row r="80" spans="4:5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</sheetData>
  <autoFilter ref="J9:S40" xr:uid="{E1BA73DD-F6F1-4429-9E83-381D13F70715}"/>
  <sortState xmlns:xlrd2="http://schemas.microsoft.com/office/spreadsheetml/2017/richdata2" ref="D49:G78">
    <sortCondition ref="G49:G78"/>
    <sortCondition ref="F49:F78"/>
  </sortState>
  <mergeCells count="4">
    <mergeCell ref="D2:H2"/>
    <mergeCell ref="F41:H41"/>
    <mergeCell ref="U9:Y9"/>
    <mergeCell ref="Z9:AD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36C0-F232-4ACB-B56D-6393F138E1CE}">
  <dimension ref="A1:AE81"/>
  <sheetViews>
    <sheetView zoomScale="70" zoomScaleNormal="70" workbookViewId="0">
      <selection activeCell="A23" sqref="A23"/>
    </sheetView>
  </sheetViews>
  <sheetFormatPr defaultRowHeight="14.5" x14ac:dyDescent="0.35"/>
  <cols>
    <col min="2" max="2" width="10.7265625" bestFit="1" customWidth="1"/>
    <col min="3" max="3" width="12.7265625" bestFit="1" customWidth="1"/>
    <col min="4" max="4" width="14.26953125" bestFit="1" customWidth="1"/>
    <col min="5" max="9" width="8.453125" bestFit="1" customWidth="1"/>
    <col min="10" max="10" width="9.1796875" customWidth="1"/>
    <col min="11" max="11" width="19.1796875" customWidth="1"/>
    <col min="12" max="12" width="9.54296875" bestFit="1" customWidth="1"/>
    <col min="13" max="13" width="9.81640625" bestFit="1" customWidth="1"/>
    <col min="14" max="14" width="15.1796875" hidden="1" customWidth="1"/>
    <col min="15" max="15" width="17.26953125" hidden="1" customWidth="1"/>
    <col min="16" max="17" width="18" hidden="1" customWidth="1"/>
    <col min="18" max="18" width="9.1796875" hidden="1" customWidth="1"/>
    <col min="19" max="19" width="21.54296875" hidden="1" customWidth="1"/>
    <col min="20" max="20" width="18" bestFit="1" customWidth="1"/>
    <col min="21" max="21" width="20.1796875" bestFit="1" customWidth="1"/>
  </cols>
  <sheetData>
    <row r="1" spans="1:31" ht="18" customHeight="1" x14ac:dyDescent="0.35">
      <c r="B1" s="1"/>
      <c r="C1" s="1"/>
      <c r="D1" s="61" t="s">
        <v>45</v>
      </c>
      <c r="E1" s="61"/>
      <c r="F1" s="61"/>
      <c r="G1" s="61"/>
      <c r="H1" s="61"/>
      <c r="I1" s="61"/>
    </row>
    <row r="2" spans="1:31" x14ac:dyDescent="0.35">
      <c r="B2" t="s">
        <v>43</v>
      </c>
      <c r="C2" t="s">
        <v>51</v>
      </c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</row>
    <row r="3" spans="1:31" x14ac:dyDescent="0.35">
      <c r="C3" t="s">
        <v>52</v>
      </c>
      <c r="D3" s="10">
        <v>7</v>
      </c>
      <c r="E3" s="10">
        <v>8</v>
      </c>
      <c r="F3" s="10">
        <v>9</v>
      </c>
      <c r="G3" s="10">
        <v>10</v>
      </c>
      <c r="H3" s="10">
        <v>11</v>
      </c>
      <c r="I3" s="10">
        <v>12</v>
      </c>
    </row>
    <row r="4" spans="1:31" x14ac:dyDescent="0.35">
      <c r="C4" t="s">
        <v>53</v>
      </c>
      <c r="D4" s="10">
        <v>13</v>
      </c>
      <c r="E4" s="10">
        <v>14</v>
      </c>
      <c r="F4" s="10">
        <v>15</v>
      </c>
      <c r="G4" s="10">
        <v>16</v>
      </c>
      <c r="H4" s="10">
        <v>17</v>
      </c>
      <c r="I4" s="10">
        <v>18</v>
      </c>
    </row>
    <row r="5" spans="1:31" x14ac:dyDescent="0.35">
      <c r="C5" t="s">
        <v>54</v>
      </c>
      <c r="D5" s="10">
        <v>19</v>
      </c>
      <c r="E5" s="10">
        <v>20</v>
      </c>
      <c r="F5" s="10">
        <v>21</v>
      </c>
      <c r="G5" s="10">
        <v>22</v>
      </c>
      <c r="H5" s="10">
        <v>23</v>
      </c>
      <c r="I5" s="10">
        <v>24</v>
      </c>
    </row>
    <row r="6" spans="1:31" x14ac:dyDescent="0.35">
      <c r="C6" t="s">
        <v>57</v>
      </c>
      <c r="D6" s="10">
        <v>25</v>
      </c>
      <c r="E6" s="10">
        <v>26</v>
      </c>
      <c r="F6" s="10">
        <v>27</v>
      </c>
      <c r="G6" s="10">
        <v>28</v>
      </c>
      <c r="H6" s="10">
        <v>29</v>
      </c>
      <c r="I6" s="10">
        <v>30</v>
      </c>
    </row>
    <row r="7" spans="1:31" x14ac:dyDescent="0.35">
      <c r="B7" t="s">
        <v>44</v>
      </c>
      <c r="C7" t="s">
        <v>42</v>
      </c>
      <c r="D7" s="11" t="s">
        <v>2</v>
      </c>
      <c r="E7" s="11" t="s">
        <v>3</v>
      </c>
      <c r="F7" s="11" t="s">
        <v>32</v>
      </c>
      <c r="G7" s="11" t="s">
        <v>33</v>
      </c>
      <c r="H7" s="11" t="s">
        <v>34</v>
      </c>
      <c r="I7" s="11" t="s">
        <v>35</v>
      </c>
      <c r="K7" t="s">
        <v>38</v>
      </c>
      <c r="L7" t="s">
        <v>59</v>
      </c>
      <c r="M7" t="s">
        <v>61</v>
      </c>
      <c r="N7" t="s">
        <v>36</v>
      </c>
      <c r="O7" t="s">
        <v>47</v>
      </c>
      <c r="P7" t="s">
        <v>39</v>
      </c>
      <c r="Q7" t="s">
        <v>50</v>
      </c>
      <c r="R7" t="s">
        <v>46</v>
      </c>
      <c r="S7" t="s">
        <v>48</v>
      </c>
      <c r="T7" t="s">
        <v>49</v>
      </c>
      <c r="V7" s="62" t="s">
        <v>63</v>
      </c>
      <c r="W7" s="62"/>
      <c r="X7" s="62"/>
      <c r="Y7" s="62"/>
      <c r="Z7" s="62"/>
      <c r="AA7" s="63" t="s">
        <v>62</v>
      </c>
      <c r="AB7" s="63"/>
      <c r="AC7" s="63"/>
      <c r="AD7" s="63"/>
      <c r="AE7" s="63"/>
    </row>
    <row r="8" spans="1:31" x14ac:dyDescent="0.35">
      <c r="A8">
        <f>K8</f>
        <v>2</v>
      </c>
      <c r="B8">
        <v>1</v>
      </c>
      <c r="C8" t="s">
        <v>0</v>
      </c>
      <c r="D8" s="10">
        <v>28</v>
      </c>
      <c r="E8" s="10">
        <v>30</v>
      </c>
      <c r="F8" s="10">
        <v>24</v>
      </c>
      <c r="G8" s="10">
        <v>36</v>
      </c>
      <c r="H8" s="10">
        <v>36</v>
      </c>
      <c r="I8" s="10">
        <v>30</v>
      </c>
      <c r="K8" s="5">
        <v>2</v>
      </c>
      <c r="L8" s="16">
        <f>IFERROR(MATCH(K8,$D$2:$I$2,0),IFERROR(MATCH(K8,$D$3:$I$3,0),IFERROR(MATCH(K8,$D$4:$I$4,0),IFERROR(MATCH(K8,$D$5:$I$5,0),IFERROR(MATCH(K8,$D$6:$I$6,0),IFERROR(MATCH(K8,#REF!,0),IFERROR(MATCH(K8,#REF!,0),0)))))))</f>
        <v>2</v>
      </c>
      <c r="M8" s="16">
        <v>4</v>
      </c>
      <c r="N8" s="2">
        <f>VLOOKUP(L8,$B$40:$D$81,3,0)</f>
        <v>180000</v>
      </c>
      <c r="O8" s="3">
        <f>HLOOKUP(L8,$D$2:$I$37,B8+6,0)</f>
        <v>30</v>
      </c>
      <c r="P8" s="2">
        <f>N8*O8</f>
        <v>5400000</v>
      </c>
      <c r="Q8" t="str">
        <f>IFERROR(VLOOKUP(K8-6,$A$7:$I$37,3,0),C8)</f>
        <v>Poço 1</v>
      </c>
      <c r="R8" cm="1">
        <f t="array" ref="R8">_xlfn.XLOOKUP(C8,Distância!$B$2:$B$31,_xlfn.XLOOKUP(Q8,Distância!$C$1:$AF$1,Distância!$C$2:$AF$31,0,0))</f>
        <v>0</v>
      </c>
      <c r="S8" s="12">
        <f t="shared" ref="S8:S37" si="0">R8*N8</f>
        <v>0</v>
      </c>
      <c r="T8" s="12">
        <f t="shared" ref="T8:T37" si="1">P8+S8</f>
        <v>5400000</v>
      </c>
      <c r="AA8" s="15">
        <f>IF(IFERROR(VLOOKUP(V8,$B$8:$N$37,13,0),0)&lt;$N8,1,1.02)</f>
        <v>1</v>
      </c>
      <c r="AB8" s="15">
        <f t="shared" ref="AB8:AE23" si="2">IF(IFERROR(VLOOKUP(W8,$B$8:$N$37,13,0),0)&lt;$N8,1,1.02)</f>
        <v>1</v>
      </c>
      <c r="AC8" s="15">
        <f t="shared" si="2"/>
        <v>1</v>
      </c>
      <c r="AD8" s="15">
        <f t="shared" si="2"/>
        <v>1</v>
      </c>
      <c r="AE8" s="15">
        <f t="shared" si="2"/>
        <v>1</v>
      </c>
    </row>
    <row r="9" spans="1:31" x14ac:dyDescent="0.35">
      <c r="A9">
        <f t="shared" ref="A9:A37" si="3">K9</f>
        <v>15</v>
      </c>
      <c r="B9">
        <v>2</v>
      </c>
      <c r="C9" t="s">
        <v>1</v>
      </c>
      <c r="D9" s="10">
        <v>29</v>
      </c>
      <c r="E9" s="10">
        <v>33</v>
      </c>
      <c r="F9" s="10">
        <v>24</v>
      </c>
      <c r="G9" s="10">
        <v>38</v>
      </c>
      <c r="H9" s="10">
        <v>31</v>
      </c>
      <c r="I9" s="10">
        <v>29</v>
      </c>
      <c r="K9" s="5">
        <v>15</v>
      </c>
      <c r="L9" s="16">
        <f>IFERROR(MATCH(K9,$D$2:$I$2,0),IFERROR(MATCH(K9,$D$3:$I$3,0),IFERROR(MATCH(K9,$D$4:$I$4,0),IFERROR(MATCH(K9,$D$5:$I$5,0),IFERROR(MATCH(K9,$D$6:$I$6,0),IFERROR(MATCH(K9,#REF!,0),IFERROR(MATCH(K9,#REF!,0),0)))))))</f>
        <v>3</v>
      </c>
      <c r="M9" s="16">
        <v>1</v>
      </c>
      <c r="N9" s="2">
        <f t="shared" ref="N9:N37" si="4">VLOOKUP(L9,$B$40:$D$81,3,0)</f>
        <v>230000</v>
      </c>
      <c r="O9" s="3">
        <f t="shared" ref="O9:O37" si="5">HLOOKUP(L9,$D$2:$I$37,B9+6,0)</f>
        <v>24</v>
      </c>
      <c r="P9" s="2">
        <f t="shared" ref="P9:P37" si="6">N9*O9</f>
        <v>5520000</v>
      </c>
      <c r="Q9" t="str">
        <f t="shared" ref="Q9:Q37" si="7">IFERROR(VLOOKUP(K9-6,$A$7:$I$37,3,0),C9)</f>
        <v>Poço 25</v>
      </c>
      <c r="R9" cm="1">
        <f t="array" ref="R9">_xlfn.XLOOKUP(C9,Distância!$B$2:$B$31,_xlfn.XLOOKUP(Q9,Distância!$C$1:$AF$1,Distância!$C$2:$AF$31,0,0))</f>
        <v>1.1000000000000001</v>
      </c>
      <c r="S9" s="12">
        <f t="shared" si="0"/>
        <v>253000.00000000003</v>
      </c>
      <c r="T9" s="12">
        <f t="shared" si="1"/>
        <v>5773000</v>
      </c>
      <c r="AA9" s="15">
        <f t="shared" ref="AA9:AA37" si="8">IF(IFERROR(VLOOKUP(V9,$B$8:$N$37,13,0),0)&lt;$N9,1,1.02)</f>
        <v>1</v>
      </c>
      <c r="AB9" s="15">
        <f t="shared" si="2"/>
        <v>1</v>
      </c>
      <c r="AC9" s="15">
        <f t="shared" si="2"/>
        <v>1</v>
      </c>
      <c r="AD9" s="15">
        <f t="shared" si="2"/>
        <v>1</v>
      </c>
      <c r="AE9" s="15">
        <f t="shared" si="2"/>
        <v>1</v>
      </c>
    </row>
    <row r="10" spans="1:31" x14ac:dyDescent="0.35">
      <c r="A10">
        <f t="shared" si="3"/>
        <v>17</v>
      </c>
      <c r="B10">
        <v>3</v>
      </c>
      <c r="C10" t="s">
        <v>4</v>
      </c>
      <c r="D10" s="10">
        <v>29</v>
      </c>
      <c r="E10" s="10">
        <v>34</v>
      </c>
      <c r="F10" s="10">
        <v>24</v>
      </c>
      <c r="G10" s="10">
        <v>39</v>
      </c>
      <c r="H10" s="10">
        <v>29</v>
      </c>
      <c r="I10" s="10">
        <v>24</v>
      </c>
      <c r="K10" s="5">
        <v>17</v>
      </c>
      <c r="L10" s="16">
        <f>IFERROR(MATCH(K10,$D$2:$I$2,0),IFERROR(MATCH(K10,$D$3:$I$3,0),IFERROR(MATCH(K10,$D$4:$I$4,0),IFERROR(MATCH(K10,$D$5:$I$5,0),IFERROR(MATCH(K10,$D$6:$I$6,0),IFERROR(MATCH(K10,#REF!,0),IFERROR(MATCH(K10,#REF!,0),0)))))))</f>
        <v>5</v>
      </c>
      <c r="M10" s="16">
        <v>1</v>
      </c>
      <c r="N10" s="2">
        <f t="shared" si="4"/>
        <v>190000</v>
      </c>
      <c r="O10" s="3">
        <f t="shared" si="5"/>
        <v>29</v>
      </c>
      <c r="P10" s="2">
        <f t="shared" si="6"/>
        <v>5510000</v>
      </c>
      <c r="Q10" t="str">
        <f t="shared" si="7"/>
        <v>Poço 16</v>
      </c>
      <c r="R10" cm="1">
        <f t="array" ref="R10">_xlfn.XLOOKUP(C10,Distância!$B$2:$B$31,_xlfn.XLOOKUP(Q10,Distância!$C$1:$AF$1,Distância!$C$2:$AF$31,0,0))</f>
        <v>1.3</v>
      </c>
      <c r="S10" s="12">
        <f t="shared" si="0"/>
        <v>247000</v>
      </c>
      <c r="T10" s="12">
        <f t="shared" si="1"/>
        <v>5757000</v>
      </c>
      <c r="AA10" s="15">
        <f t="shared" si="8"/>
        <v>1</v>
      </c>
      <c r="AB10" s="15">
        <f t="shared" si="2"/>
        <v>1</v>
      </c>
      <c r="AC10" s="15">
        <f t="shared" si="2"/>
        <v>1</v>
      </c>
      <c r="AD10" s="15">
        <f t="shared" si="2"/>
        <v>1</v>
      </c>
      <c r="AE10" s="15">
        <f t="shared" si="2"/>
        <v>1</v>
      </c>
    </row>
    <row r="11" spans="1:31" x14ac:dyDescent="0.35">
      <c r="A11">
        <f t="shared" si="3"/>
        <v>20</v>
      </c>
      <c r="B11">
        <v>4</v>
      </c>
      <c r="C11" t="s">
        <v>5</v>
      </c>
      <c r="D11" s="10">
        <v>30</v>
      </c>
      <c r="E11" s="10">
        <v>29</v>
      </c>
      <c r="F11" s="10">
        <v>26</v>
      </c>
      <c r="G11" s="10">
        <v>36</v>
      </c>
      <c r="H11" s="10">
        <v>39</v>
      </c>
      <c r="I11" s="10">
        <v>28</v>
      </c>
      <c r="K11" s="5">
        <v>20</v>
      </c>
      <c r="L11" s="16">
        <f>IFERROR(MATCH(K11,$D$2:$I$2,0),IFERROR(MATCH(K11,$D$3:$I$3,0),IFERROR(MATCH(K11,$D$4:$I$4,0),IFERROR(MATCH(K11,$D$5:$I$5,0),IFERROR(MATCH(K11,$D$6:$I$6,0),IFERROR(MATCH(K11,#REF!,0),IFERROR(MATCH(K11,#REF!,0),0)))))))</f>
        <v>2</v>
      </c>
      <c r="M11" s="16">
        <v>3</v>
      </c>
      <c r="N11" s="2">
        <f t="shared" si="4"/>
        <v>180000</v>
      </c>
      <c r="O11" s="3">
        <f t="shared" si="5"/>
        <v>29</v>
      </c>
      <c r="P11" s="2">
        <f t="shared" si="6"/>
        <v>5220000</v>
      </c>
      <c r="Q11" t="str">
        <f t="shared" si="7"/>
        <v>Poço 5</v>
      </c>
      <c r="R11" cm="1">
        <f t="array" ref="R11">_xlfn.XLOOKUP(C11,Distância!$B$2:$B$31,_xlfn.XLOOKUP(Q11,Distância!$C$1:$AF$1,Distância!$C$2:$AF$31,0,0))</f>
        <v>1.4</v>
      </c>
      <c r="S11" s="12">
        <f t="shared" si="0"/>
        <v>251999.99999999997</v>
      </c>
      <c r="T11" s="12">
        <f t="shared" si="1"/>
        <v>5472000</v>
      </c>
      <c r="AA11" s="15">
        <f t="shared" si="8"/>
        <v>1</v>
      </c>
      <c r="AB11" s="15">
        <f t="shared" si="2"/>
        <v>1</v>
      </c>
      <c r="AC11" s="15">
        <f t="shared" si="2"/>
        <v>1</v>
      </c>
      <c r="AD11" s="15">
        <f t="shared" si="2"/>
        <v>1</v>
      </c>
      <c r="AE11" s="15">
        <f t="shared" si="2"/>
        <v>1</v>
      </c>
    </row>
    <row r="12" spans="1:31" x14ac:dyDescent="0.35">
      <c r="A12">
        <f t="shared" si="3"/>
        <v>14</v>
      </c>
      <c r="B12">
        <v>5</v>
      </c>
      <c r="C12" t="s">
        <v>6</v>
      </c>
      <c r="D12" s="10">
        <v>29</v>
      </c>
      <c r="E12" s="10">
        <v>31</v>
      </c>
      <c r="F12" s="10">
        <v>25</v>
      </c>
      <c r="G12" s="10">
        <v>40</v>
      </c>
      <c r="H12" s="10">
        <v>37</v>
      </c>
      <c r="I12" s="10">
        <v>29</v>
      </c>
      <c r="K12" s="5">
        <v>14</v>
      </c>
      <c r="L12" s="16">
        <f>IFERROR(MATCH(K12,$D$2:$I$2,0),IFERROR(MATCH(K12,$D$3:$I$3,0),IFERROR(MATCH(K12,$D$4:$I$4,0),IFERROR(MATCH(K12,$D$5:$I$5,0),IFERROR(MATCH(K12,$D$6:$I$6,0),IFERROR(MATCH(K12,#REF!,0),IFERROR(MATCH(K12,#REF!,0),0)))))))</f>
        <v>2</v>
      </c>
      <c r="M12" s="16">
        <v>5</v>
      </c>
      <c r="N12" s="2">
        <f t="shared" si="4"/>
        <v>180000</v>
      </c>
      <c r="O12" s="3">
        <f t="shared" si="5"/>
        <v>31</v>
      </c>
      <c r="P12" s="2">
        <f t="shared" si="6"/>
        <v>5580000</v>
      </c>
      <c r="Q12" t="str">
        <f t="shared" si="7"/>
        <v>Poço 24</v>
      </c>
      <c r="R12" cm="1">
        <f t="array" ref="R12">_xlfn.XLOOKUP(C12,Distância!$B$2:$B$31,_xlfn.XLOOKUP(Q12,Distância!$C$1:$AF$1,Distância!$C$2:$AF$31,0,0))</f>
        <v>1.1000000000000001</v>
      </c>
      <c r="S12" s="12">
        <f t="shared" si="0"/>
        <v>198000.00000000003</v>
      </c>
      <c r="T12" s="12">
        <f t="shared" si="1"/>
        <v>5778000</v>
      </c>
      <c r="AA12" s="15">
        <f t="shared" si="8"/>
        <v>1</v>
      </c>
      <c r="AB12" s="15">
        <f t="shared" si="2"/>
        <v>1</v>
      </c>
      <c r="AC12" s="15">
        <f t="shared" si="2"/>
        <v>1</v>
      </c>
      <c r="AD12" s="15">
        <f t="shared" si="2"/>
        <v>1</v>
      </c>
      <c r="AE12" s="15">
        <f t="shared" si="2"/>
        <v>1</v>
      </c>
    </row>
    <row r="13" spans="1:31" x14ac:dyDescent="0.35">
      <c r="A13">
        <f t="shared" si="3"/>
        <v>13</v>
      </c>
      <c r="B13">
        <v>6</v>
      </c>
      <c r="C13" t="s">
        <v>7</v>
      </c>
      <c r="D13" s="10">
        <v>25</v>
      </c>
      <c r="E13" s="10">
        <v>36</v>
      </c>
      <c r="F13" s="10">
        <v>22</v>
      </c>
      <c r="G13" s="10">
        <v>36</v>
      </c>
      <c r="H13" s="10">
        <v>35</v>
      </c>
      <c r="I13" s="10">
        <v>30</v>
      </c>
      <c r="K13" s="5">
        <v>13</v>
      </c>
      <c r="L13" s="16">
        <f>IFERROR(MATCH(K13,$D$2:$I$2,0),IFERROR(MATCH(K13,$D$3:$I$3,0),IFERROR(MATCH(K13,$D$4:$I$4,0),IFERROR(MATCH(K13,$D$5:$I$5,0),IFERROR(MATCH(K13,$D$6:$I$6,0),IFERROR(MATCH(K13,#REF!,0),IFERROR(MATCH(K13,#REF!,0),0)))))))</f>
        <v>1</v>
      </c>
      <c r="M13" s="16">
        <v>4</v>
      </c>
      <c r="N13" s="2">
        <f t="shared" si="4"/>
        <v>220000</v>
      </c>
      <c r="O13" s="3">
        <f t="shared" si="5"/>
        <v>25</v>
      </c>
      <c r="P13" s="2">
        <f t="shared" si="6"/>
        <v>5500000</v>
      </c>
      <c r="Q13" t="str">
        <f t="shared" si="7"/>
        <v>Poço 26</v>
      </c>
      <c r="R13" cm="1">
        <f t="array" ref="R13">_xlfn.XLOOKUP(C13,Distância!$B$2:$B$31,_xlfn.XLOOKUP(Q13,Distância!$C$1:$AF$1,Distância!$C$2:$AF$31,0,0))</f>
        <v>1.3</v>
      </c>
      <c r="S13" s="12">
        <f t="shared" si="0"/>
        <v>286000</v>
      </c>
      <c r="T13" s="12">
        <f t="shared" si="1"/>
        <v>5786000</v>
      </c>
      <c r="AA13" s="15">
        <f t="shared" si="8"/>
        <v>1</v>
      </c>
      <c r="AB13" s="15">
        <f t="shared" si="2"/>
        <v>1</v>
      </c>
      <c r="AC13" s="15">
        <f t="shared" si="2"/>
        <v>1</v>
      </c>
      <c r="AD13" s="15">
        <f t="shared" si="2"/>
        <v>1</v>
      </c>
      <c r="AE13" s="15">
        <f t="shared" si="2"/>
        <v>1</v>
      </c>
    </row>
    <row r="14" spans="1:31" x14ac:dyDescent="0.35">
      <c r="A14">
        <f t="shared" si="3"/>
        <v>27</v>
      </c>
      <c r="B14">
        <v>7</v>
      </c>
      <c r="C14" t="s">
        <v>8</v>
      </c>
      <c r="D14" s="10">
        <v>29</v>
      </c>
      <c r="E14" s="10">
        <v>34</v>
      </c>
      <c r="F14" s="10">
        <v>24</v>
      </c>
      <c r="G14" s="10">
        <v>38</v>
      </c>
      <c r="H14" s="10">
        <v>39</v>
      </c>
      <c r="I14" s="10">
        <v>29</v>
      </c>
      <c r="K14" s="5">
        <v>27</v>
      </c>
      <c r="L14" s="16">
        <f>IFERROR(MATCH(K14,$D$2:$I$2,0),IFERROR(MATCH(K14,$D$3:$I$3,0),IFERROR(MATCH(K14,$D$4:$I$4,0),IFERROR(MATCH(K14,$D$5:$I$5,0),IFERROR(MATCH(K14,$D$6:$I$6,0),IFERROR(MATCH(K14,#REF!,0),IFERROR(MATCH(K14,#REF!,0),0)))))))</f>
        <v>3</v>
      </c>
      <c r="M14" s="16">
        <v>4</v>
      </c>
      <c r="N14" s="2">
        <f t="shared" si="4"/>
        <v>230000</v>
      </c>
      <c r="O14" s="3">
        <f t="shared" si="5"/>
        <v>24</v>
      </c>
      <c r="P14" s="2">
        <f t="shared" si="6"/>
        <v>5520000</v>
      </c>
      <c r="Q14" t="str">
        <f t="shared" si="7"/>
        <v>Poço 12</v>
      </c>
      <c r="R14" cm="1">
        <f t="array" ref="R14">_xlfn.XLOOKUP(C14,Distância!$B$2:$B$31,_xlfn.XLOOKUP(Q14,Distância!$C$1:$AF$1,Distância!$C$2:$AF$31,0,0))</f>
        <v>1.6</v>
      </c>
      <c r="S14" s="12">
        <f t="shared" si="0"/>
        <v>368000</v>
      </c>
      <c r="T14" s="12">
        <f t="shared" si="1"/>
        <v>5888000</v>
      </c>
      <c r="AA14" s="15">
        <f t="shared" si="8"/>
        <v>1</v>
      </c>
      <c r="AB14" s="15">
        <f t="shared" si="2"/>
        <v>1</v>
      </c>
      <c r="AC14" s="15">
        <f t="shared" si="2"/>
        <v>1</v>
      </c>
      <c r="AD14" s="15">
        <f t="shared" si="2"/>
        <v>1</v>
      </c>
      <c r="AE14" s="15">
        <f t="shared" si="2"/>
        <v>1</v>
      </c>
    </row>
    <row r="15" spans="1:31" x14ac:dyDescent="0.35">
      <c r="A15">
        <f t="shared" si="3"/>
        <v>22</v>
      </c>
      <c r="B15">
        <v>8</v>
      </c>
      <c r="C15" t="s">
        <v>9</v>
      </c>
      <c r="D15" s="10">
        <v>30</v>
      </c>
      <c r="E15" s="10">
        <v>34</v>
      </c>
      <c r="F15" s="10">
        <v>26</v>
      </c>
      <c r="G15" s="10">
        <v>37</v>
      </c>
      <c r="H15" s="10">
        <v>40</v>
      </c>
      <c r="I15" s="10">
        <v>30</v>
      </c>
      <c r="K15" s="5">
        <v>22</v>
      </c>
      <c r="L15" s="16">
        <f>IFERROR(MATCH(K15,$D$2:$I$2,0),IFERROR(MATCH(K15,$D$3:$I$3,0),IFERROR(MATCH(K15,$D$4:$I$4,0),IFERROR(MATCH(K15,$D$5:$I$5,0),IFERROR(MATCH(K15,$D$6:$I$6,0),IFERROR(MATCH(K15,#REF!,0),IFERROR(MATCH(K15,#REF!,0),0)))))))</f>
        <v>4</v>
      </c>
      <c r="M15" s="16">
        <v>1</v>
      </c>
      <c r="N15" s="2">
        <f t="shared" si="4"/>
        <v>170000</v>
      </c>
      <c r="O15" s="3">
        <f t="shared" si="5"/>
        <v>37</v>
      </c>
      <c r="P15" s="2">
        <f t="shared" si="6"/>
        <v>6290000</v>
      </c>
      <c r="Q15" t="str">
        <f t="shared" si="7"/>
        <v>Poço 29</v>
      </c>
      <c r="R15" cm="1">
        <f t="array" ref="R15">_xlfn.XLOOKUP(C15,Distância!$B$2:$B$31,_xlfn.XLOOKUP(Q15,Distância!$C$1:$AF$1,Distância!$C$2:$AF$31,0,0))</f>
        <v>2.2000000000000002</v>
      </c>
      <c r="S15" s="12">
        <f t="shared" si="0"/>
        <v>374000.00000000006</v>
      </c>
      <c r="T15" s="12">
        <f t="shared" si="1"/>
        <v>6664000</v>
      </c>
      <c r="AA15" s="15">
        <f t="shared" si="8"/>
        <v>1</v>
      </c>
      <c r="AB15" s="15">
        <f t="shared" si="2"/>
        <v>1</v>
      </c>
      <c r="AC15" s="15">
        <f t="shared" si="2"/>
        <v>1</v>
      </c>
      <c r="AD15" s="15">
        <f t="shared" si="2"/>
        <v>1</v>
      </c>
      <c r="AE15" s="15">
        <f t="shared" si="2"/>
        <v>1</v>
      </c>
    </row>
    <row r="16" spans="1:31" x14ac:dyDescent="0.35">
      <c r="A16">
        <f t="shared" si="3"/>
        <v>3</v>
      </c>
      <c r="B16">
        <v>9</v>
      </c>
      <c r="C16" t="s">
        <v>10</v>
      </c>
      <c r="D16" s="10">
        <v>27</v>
      </c>
      <c r="E16" s="10">
        <v>30</v>
      </c>
      <c r="F16" s="10">
        <v>22</v>
      </c>
      <c r="G16" s="10">
        <v>39</v>
      </c>
      <c r="H16" s="10">
        <v>30</v>
      </c>
      <c r="I16" s="10">
        <v>25</v>
      </c>
      <c r="K16" s="5">
        <v>3</v>
      </c>
      <c r="L16" s="16">
        <f>IFERROR(MATCH(K16,$D$2:$I$2,0),IFERROR(MATCH(K16,$D$3:$I$3,0),IFERROR(MATCH(K16,$D$4:$I$4,0),IFERROR(MATCH(K16,$D$5:$I$5,0),IFERROR(MATCH(K16,$D$6:$I$6,0),IFERROR(MATCH(K16,#REF!,0),IFERROR(MATCH(K16,#REF!,0),0)))))))</f>
        <v>3</v>
      </c>
      <c r="M16" s="16">
        <v>3</v>
      </c>
      <c r="N16" s="2">
        <f t="shared" si="4"/>
        <v>230000</v>
      </c>
      <c r="O16" s="3">
        <f t="shared" si="5"/>
        <v>22</v>
      </c>
      <c r="P16" s="2">
        <f t="shared" si="6"/>
        <v>5060000</v>
      </c>
      <c r="Q16" t="str">
        <f t="shared" si="7"/>
        <v>Poço 9</v>
      </c>
      <c r="R16" cm="1">
        <f t="array" ref="R16">_xlfn.XLOOKUP(C16,Distância!$B$2:$B$31,_xlfn.XLOOKUP(Q16,Distância!$C$1:$AF$1,Distância!$C$2:$AF$31,0,0))</f>
        <v>0</v>
      </c>
      <c r="S16" s="12">
        <f t="shared" si="0"/>
        <v>0</v>
      </c>
      <c r="T16" s="12">
        <f t="shared" si="1"/>
        <v>5060000</v>
      </c>
      <c r="AA16" s="15">
        <f t="shared" si="8"/>
        <v>1</v>
      </c>
      <c r="AB16" s="15">
        <f t="shared" si="2"/>
        <v>1</v>
      </c>
      <c r="AC16" s="15">
        <f t="shared" si="2"/>
        <v>1</v>
      </c>
      <c r="AD16" s="15">
        <f t="shared" si="2"/>
        <v>1</v>
      </c>
      <c r="AE16" s="15">
        <f t="shared" si="2"/>
        <v>1</v>
      </c>
    </row>
    <row r="17" spans="1:31" x14ac:dyDescent="0.35">
      <c r="A17">
        <f t="shared" si="3"/>
        <v>18</v>
      </c>
      <c r="B17">
        <v>10</v>
      </c>
      <c r="C17" t="s">
        <v>11</v>
      </c>
      <c r="D17" s="10">
        <v>29</v>
      </c>
      <c r="E17" s="10">
        <v>33</v>
      </c>
      <c r="F17" s="10">
        <v>24</v>
      </c>
      <c r="G17" s="10">
        <v>40</v>
      </c>
      <c r="H17" s="10">
        <v>31</v>
      </c>
      <c r="I17" s="10">
        <v>23</v>
      </c>
      <c r="K17" s="5">
        <v>18</v>
      </c>
      <c r="L17" s="16">
        <f>IFERROR(MATCH(K17,$D$2:$I$2,0),IFERROR(MATCH(K17,$D$3:$I$3,0),IFERROR(MATCH(K17,$D$4:$I$4,0),IFERROR(MATCH(K17,$D$5:$I$5,0),IFERROR(MATCH(K17,$D$6:$I$6,0),IFERROR(MATCH(K17,#REF!,0),IFERROR(MATCH(K17,#REF!,0),0)))))))</f>
        <v>6</v>
      </c>
      <c r="M17" s="16">
        <v>4</v>
      </c>
      <c r="N17" s="2">
        <f t="shared" si="4"/>
        <v>200000</v>
      </c>
      <c r="O17" s="3">
        <f t="shared" si="5"/>
        <v>23</v>
      </c>
      <c r="P17" s="2">
        <f t="shared" si="6"/>
        <v>4600000</v>
      </c>
      <c r="Q17" t="str">
        <f t="shared" si="7"/>
        <v>Poço 30</v>
      </c>
      <c r="R17" cm="1">
        <f t="array" ref="R17">_xlfn.XLOOKUP(C17,Distância!$B$2:$B$31,_xlfn.XLOOKUP(Q17,Distância!$C$1:$AF$1,Distância!$C$2:$AF$31,0,0))</f>
        <v>1.4</v>
      </c>
      <c r="S17" s="12">
        <f t="shared" si="0"/>
        <v>280000</v>
      </c>
      <c r="T17" s="12">
        <f t="shared" si="1"/>
        <v>4880000</v>
      </c>
      <c r="AA17" s="15">
        <f t="shared" si="8"/>
        <v>1</v>
      </c>
      <c r="AB17" s="15">
        <f t="shared" si="2"/>
        <v>1</v>
      </c>
      <c r="AC17" s="15">
        <f t="shared" si="2"/>
        <v>1</v>
      </c>
      <c r="AD17" s="15">
        <f t="shared" si="2"/>
        <v>1</v>
      </c>
      <c r="AE17" s="15">
        <f t="shared" si="2"/>
        <v>1</v>
      </c>
    </row>
    <row r="18" spans="1:31" x14ac:dyDescent="0.35">
      <c r="A18">
        <f t="shared" si="3"/>
        <v>25</v>
      </c>
      <c r="B18">
        <v>11</v>
      </c>
      <c r="C18" t="s">
        <v>12</v>
      </c>
      <c r="D18" s="10">
        <v>27</v>
      </c>
      <c r="E18" s="10">
        <v>35</v>
      </c>
      <c r="F18" s="10">
        <v>27</v>
      </c>
      <c r="G18" s="10">
        <v>38</v>
      </c>
      <c r="H18" s="10">
        <v>39</v>
      </c>
      <c r="I18" s="10">
        <v>30</v>
      </c>
      <c r="K18" s="5">
        <v>25</v>
      </c>
      <c r="L18" s="16">
        <f>IFERROR(MATCH(K18,$D$2:$I$2,0),IFERROR(MATCH(K18,$D$3:$I$3,0),IFERROR(MATCH(K18,$D$4:$I$4,0),IFERROR(MATCH(K18,$D$5:$I$5,0),IFERROR(MATCH(K18,$D$6:$I$6,0),IFERROR(MATCH(K18,#REF!,0),IFERROR(MATCH(K18,#REF!,0),0)))))))</f>
        <v>1</v>
      </c>
      <c r="M18" s="16">
        <v>1</v>
      </c>
      <c r="N18" s="2">
        <f t="shared" si="4"/>
        <v>220000</v>
      </c>
      <c r="O18" s="3">
        <f t="shared" si="5"/>
        <v>27</v>
      </c>
      <c r="P18" s="2">
        <f t="shared" si="6"/>
        <v>5940000</v>
      </c>
      <c r="Q18" t="str">
        <f t="shared" si="7"/>
        <v>Poço 27</v>
      </c>
      <c r="R18" cm="1">
        <f t="array" ref="R18">_xlfn.XLOOKUP(C18,Distância!$B$2:$B$31,_xlfn.XLOOKUP(Q18,Distância!$C$1:$AF$1,Distância!$C$2:$AF$31,0,0))</f>
        <v>1.1000000000000001</v>
      </c>
      <c r="S18" s="12">
        <f t="shared" si="0"/>
        <v>242000.00000000003</v>
      </c>
      <c r="T18" s="12">
        <f t="shared" si="1"/>
        <v>6182000</v>
      </c>
      <c r="AA18" s="15">
        <f t="shared" si="8"/>
        <v>1</v>
      </c>
      <c r="AB18" s="15">
        <f t="shared" si="2"/>
        <v>1</v>
      </c>
      <c r="AC18" s="15">
        <f t="shared" si="2"/>
        <v>1</v>
      </c>
      <c r="AD18" s="15">
        <f t="shared" si="2"/>
        <v>1</v>
      </c>
      <c r="AE18" s="15">
        <f t="shared" si="2"/>
        <v>1</v>
      </c>
    </row>
    <row r="19" spans="1:31" x14ac:dyDescent="0.35">
      <c r="A19">
        <f t="shared" si="3"/>
        <v>21</v>
      </c>
      <c r="B19">
        <v>12</v>
      </c>
      <c r="C19" t="s">
        <v>13</v>
      </c>
      <c r="D19" s="10">
        <v>26</v>
      </c>
      <c r="E19" s="10">
        <v>33</v>
      </c>
      <c r="F19" s="10">
        <v>22</v>
      </c>
      <c r="G19" s="10">
        <v>37</v>
      </c>
      <c r="H19" s="10">
        <v>38</v>
      </c>
      <c r="I19" s="10">
        <v>24</v>
      </c>
      <c r="K19" s="5">
        <v>21</v>
      </c>
      <c r="L19" s="16">
        <f>IFERROR(MATCH(K19,$D$2:$I$2,0),IFERROR(MATCH(K19,$D$3:$I$3,0),IFERROR(MATCH(K19,$D$4:$I$4,0),IFERROR(MATCH(K19,$D$5:$I$5,0),IFERROR(MATCH(K19,$D$6:$I$6,0),IFERROR(MATCH(K19,#REF!,0),IFERROR(MATCH(K19,#REF!,0),0)))))))</f>
        <v>3</v>
      </c>
      <c r="M19" s="16">
        <v>4</v>
      </c>
      <c r="N19" s="2">
        <f t="shared" si="4"/>
        <v>230000</v>
      </c>
      <c r="O19" s="3">
        <f t="shared" si="5"/>
        <v>22</v>
      </c>
      <c r="P19" s="2">
        <f t="shared" si="6"/>
        <v>5060000</v>
      </c>
      <c r="Q19" t="str">
        <f t="shared" si="7"/>
        <v>Poço 2</v>
      </c>
      <c r="R19" cm="1">
        <f t="array" ref="R19">_xlfn.XLOOKUP(C19,Distância!$B$2:$B$31,_xlfn.XLOOKUP(Q19,Distância!$C$1:$AF$1,Distância!$C$2:$AF$31,0,0))</f>
        <v>1</v>
      </c>
      <c r="S19" s="12">
        <f t="shared" si="0"/>
        <v>230000</v>
      </c>
      <c r="T19" s="12">
        <f t="shared" si="1"/>
        <v>5290000</v>
      </c>
      <c r="AA19" s="15">
        <f t="shared" si="8"/>
        <v>1</v>
      </c>
      <c r="AB19" s="15">
        <f t="shared" si="2"/>
        <v>1</v>
      </c>
      <c r="AC19" s="15">
        <f t="shared" si="2"/>
        <v>1</v>
      </c>
      <c r="AD19" s="15">
        <f t="shared" si="2"/>
        <v>1</v>
      </c>
      <c r="AE19" s="15">
        <f t="shared" si="2"/>
        <v>1</v>
      </c>
    </row>
    <row r="20" spans="1:31" x14ac:dyDescent="0.35">
      <c r="A20">
        <f t="shared" si="3"/>
        <v>28</v>
      </c>
      <c r="B20">
        <v>13</v>
      </c>
      <c r="C20" t="s">
        <v>14</v>
      </c>
      <c r="D20" s="10">
        <v>27</v>
      </c>
      <c r="E20" s="10">
        <v>33</v>
      </c>
      <c r="F20" s="10">
        <v>23</v>
      </c>
      <c r="G20" s="10">
        <v>36</v>
      </c>
      <c r="H20" s="10">
        <v>40</v>
      </c>
      <c r="I20" s="10">
        <v>26</v>
      </c>
      <c r="K20" s="5">
        <v>28</v>
      </c>
      <c r="L20" s="16">
        <f>IFERROR(MATCH(K20,$D$2:$I$2,0),IFERROR(MATCH(K20,$D$3:$I$3,0),IFERROR(MATCH(K20,$D$4:$I$4,0),IFERROR(MATCH(K20,$D$5:$I$5,0),IFERROR(MATCH(K20,$D$6:$I$6,0),IFERROR(MATCH(K20,#REF!,0),IFERROR(MATCH(K20,#REF!,0),0)))))))</f>
        <v>4</v>
      </c>
      <c r="M20" s="16">
        <v>3</v>
      </c>
      <c r="N20" s="2">
        <f t="shared" si="4"/>
        <v>170000</v>
      </c>
      <c r="O20" s="3">
        <f t="shared" si="5"/>
        <v>36</v>
      </c>
      <c r="P20" s="2">
        <f t="shared" si="6"/>
        <v>6120000</v>
      </c>
      <c r="Q20" t="str">
        <f t="shared" si="7"/>
        <v>Poço 8</v>
      </c>
      <c r="R20" cm="1">
        <f t="array" ref="R20">_xlfn.XLOOKUP(C20,Distância!$B$2:$B$31,_xlfn.XLOOKUP(Q20,Distância!$C$1:$AF$1,Distância!$C$2:$AF$31,0,0))</f>
        <v>1.2</v>
      </c>
      <c r="S20" s="12">
        <f t="shared" si="0"/>
        <v>204000</v>
      </c>
      <c r="T20" s="12">
        <f t="shared" si="1"/>
        <v>6324000</v>
      </c>
      <c r="AA20" s="15">
        <f t="shared" si="8"/>
        <v>1</v>
      </c>
      <c r="AB20" s="15">
        <f t="shared" si="2"/>
        <v>1</v>
      </c>
      <c r="AC20" s="15">
        <f t="shared" si="2"/>
        <v>1</v>
      </c>
      <c r="AD20" s="15">
        <f t="shared" si="2"/>
        <v>1</v>
      </c>
      <c r="AE20" s="15">
        <f t="shared" si="2"/>
        <v>1</v>
      </c>
    </row>
    <row r="21" spans="1:31" x14ac:dyDescent="0.35">
      <c r="A21">
        <f t="shared" si="3"/>
        <v>6</v>
      </c>
      <c r="B21">
        <v>14</v>
      </c>
      <c r="C21" t="s">
        <v>15</v>
      </c>
      <c r="D21" s="10">
        <v>25</v>
      </c>
      <c r="E21" s="10">
        <v>36</v>
      </c>
      <c r="F21" s="10">
        <v>26</v>
      </c>
      <c r="G21" s="10">
        <v>39</v>
      </c>
      <c r="H21" s="10">
        <v>31</v>
      </c>
      <c r="I21" s="10">
        <v>20</v>
      </c>
      <c r="K21" s="5">
        <v>6</v>
      </c>
      <c r="L21" s="16">
        <f>IFERROR(MATCH(K21,$D$2:$I$2,0),IFERROR(MATCH(K21,$D$3:$I$3,0),IFERROR(MATCH(K21,$D$4:$I$4,0),IFERROR(MATCH(K21,$D$5:$I$5,0),IFERROR(MATCH(K21,$D$6:$I$6,0),IFERROR(MATCH(K21,#REF!,0),IFERROR(MATCH(K21,#REF!,0),0)))))))</f>
        <v>6</v>
      </c>
      <c r="M21" s="16">
        <v>2</v>
      </c>
      <c r="N21" s="2">
        <f t="shared" si="4"/>
        <v>200000</v>
      </c>
      <c r="O21" s="3">
        <f t="shared" si="5"/>
        <v>20</v>
      </c>
      <c r="P21" s="2">
        <f t="shared" si="6"/>
        <v>4000000</v>
      </c>
      <c r="Q21" t="str">
        <f t="shared" si="7"/>
        <v>Poço 14</v>
      </c>
      <c r="R21" cm="1">
        <f t="array" ref="R21">_xlfn.XLOOKUP(C21,Distância!$B$2:$B$31,_xlfn.XLOOKUP(Q21,Distância!$C$1:$AF$1,Distância!$C$2:$AF$31,0,0))</f>
        <v>0</v>
      </c>
      <c r="S21" s="12">
        <f t="shared" si="0"/>
        <v>0</v>
      </c>
      <c r="T21" s="12">
        <f t="shared" si="1"/>
        <v>4000000</v>
      </c>
      <c r="AA21" s="15">
        <f t="shared" si="8"/>
        <v>1</v>
      </c>
      <c r="AB21" s="15">
        <f t="shared" si="2"/>
        <v>1</v>
      </c>
      <c r="AC21" s="15">
        <f t="shared" si="2"/>
        <v>1</v>
      </c>
      <c r="AD21" s="15">
        <f t="shared" si="2"/>
        <v>1</v>
      </c>
      <c r="AE21" s="15">
        <f t="shared" si="2"/>
        <v>1</v>
      </c>
    </row>
    <row r="22" spans="1:31" x14ac:dyDescent="0.35">
      <c r="A22">
        <f t="shared" si="3"/>
        <v>26</v>
      </c>
      <c r="B22">
        <v>15</v>
      </c>
      <c r="C22" t="s">
        <v>16</v>
      </c>
      <c r="D22" s="10">
        <v>30</v>
      </c>
      <c r="E22" s="10">
        <v>29</v>
      </c>
      <c r="F22" s="10">
        <v>22</v>
      </c>
      <c r="G22" s="10">
        <v>37</v>
      </c>
      <c r="H22" s="10">
        <v>39</v>
      </c>
      <c r="I22" s="10">
        <v>25</v>
      </c>
      <c r="K22" s="5">
        <v>26</v>
      </c>
      <c r="L22" s="16">
        <f>IFERROR(MATCH(K22,$D$2:$I$2,0),IFERROR(MATCH(K22,$D$3:$I$3,0),IFERROR(MATCH(K22,$D$4:$I$4,0),IFERROR(MATCH(K22,$D$5:$I$5,0),IFERROR(MATCH(K22,$D$6:$I$6,0),IFERROR(MATCH(K22,#REF!,0),IFERROR(MATCH(K22,#REF!,0),0)))))))</f>
        <v>2</v>
      </c>
      <c r="M22" s="16">
        <v>3</v>
      </c>
      <c r="N22" s="2">
        <f t="shared" si="4"/>
        <v>180000</v>
      </c>
      <c r="O22" s="3">
        <f t="shared" si="5"/>
        <v>29</v>
      </c>
      <c r="P22" s="2">
        <f t="shared" si="6"/>
        <v>5220000</v>
      </c>
      <c r="Q22" t="str">
        <f t="shared" si="7"/>
        <v>Poço 4</v>
      </c>
      <c r="R22" cm="1">
        <f t="array" ref="R22">_xlfn.XLOOKUP(C22,Distância!$B$2:$B$31,_xlfn.XLOOKUP(Q22,Distância!$C$1:$AF$1,Distância!$C$2:$AF$31,0,0))</f>
        <v>1.8</v>
      </c>
      <c r="S22" s="12">
        <f t="shared" si="0"/>
        <v>324000</v>
      </c>
      <c r="T22" s="12">
        <f t="shared" si="1"/>
        <v>5544000</v>
      </c>
      <c r="AA22" s="15">
        <f t="shared" si="8"/>
        <v>1</v>
      </c>
      <c r="AB22" s="15">
        <f t="shared" si="2"/>
        <v>1</v>
      </c>
      <c r="AC22" s="15">
        <f t="shared" si="2"/>
        <v>1</v>
      </c>
      <c r="AD22" s="15">
        <f t="shared" si="2"/>
        <v>1</v>
      </c>
      <c r="AE22" s="15">
        <f t="shared" si="2"/>
        <v>1</v>
      </c>
    </row>
    <row r="23" spans="1:31" x14ac:dyDescent="0.35">
      <c r="A23">
        <f t="shared" si="3"/>
        <v>11</v>
      </c>
      <c r="B23">
        <v>16</v>
      </c>
      <c r="C23" t="s">
        <v>17</v>
      </c>
      <c r="D23" s="10">
        <v>26</v>
      </c>
      <c r="E23" s="10">
        <v>34</v>
      </c>
      <c r="F23" s="10">
        <v>22</v>
      </c>
      <c r="G23" s="10">
        <v>37</v>
      </c>
      <c r="H23" s="10">
        <v>29</v>
      </c>
      <c r="I23" s="10">
        <v>29</v>
      </c>
      <c r="K23" s="5">
        <v>11</v>
      </c>
      <c r="L23" s="16">
        <f>IFERROR(MATCH(K23,$D$2:$I$2,0),IFERROR(MATCH(K23,$D$3:$I$3,0),IFERROR(MATCH(K23,$D$4:$I$4,0),IFERROR(MATCH(K23,$D$5:$I$5,0),IFERROR(MATCH(K23,$D$6:$I$6,0),IFERROR(MATCH(K23,#REF!,0),IFERROR(MATCH(K23,#REF!,0),0)))))))</f>
        <v>5</v>
      </c>
      <c r="M23" s="16">
        <v>4</v>
      </c>
      <c r="N23" s="2">
        <f t="shared" si="4"/>
        <v>190000</v>
      </c>
      <c r="O23" s="3">
        <f t="shared" si="5"/>
        <v>29</v>
      </c>
      <c r="P23" s="2">
        <f t="shared" si="6"/>
        <v>5510000</v>
      </c>
      <c r="Q23" t="str">
        <f t="shared" si="7"/>
        <v>Poço 21</v>
      </c>
      <c r="R23" cm="1">
        <f t="array" ref="R23">_xlfn.XLOOKUP(C23,Distância!$B$2:$B$31,_xlfn.XLOOKUP(Q23,Distância!$C$1:$AF$1,Distância!$C$2:$AF$31,0,0))</f>
        <v>2.6</v>
      </c>
      <c r="S23" s="12">
        <f t="shared" si="0"/>
        <v>494000</v>
      </c>
      <c r="T23" s="12">
        <f t="shared" si="1"/>
        <v>6004000</v>
      </c>
      <c r="AA23" s="15">
        <f t="shared" si="8"/>
        <v>1</v>
      </c>
      <c r="AB23" s="15">
        <f t="shared" si="2"/>
        <v>1</v>
      </c>
      <c r="AC23" s="15">
        <f t="shared" si="2"/>
        <v>1</v>
      </c>
      <c r="AD23" s="15">
        <f t="shared" si="2"/>
        <v>1</v>
      </c>
      <c r="AE23" s="15">
        <f t="shared" si="2"/>
        <v>1</v>
      </c>
    </row>
    <row r="24" spans="1:31" x14ac:dyDescent="0.35">
      <c r="A24">
        <f t="shared" si="3"/>
        <v>4</v>
      </c>
      <c r="B24">
        <v>17</v>
      </c>
      <c r="C24" t="s">
        <v>18</v>
      </c>
      <c r="D24" s="10">
        <v>28</v>
      </c>
      <c r="E24" s="10">
        <v>36</v>
      </c>
      <c r="F24" s="10">
        <v>24</v>
      </c>
      <c r="G24" s="10">
        <v>38</v>
      </c>
      <c r="H24" s="10">
        <v>36</v>
      </c>
      <c r="I24" s="10">
        <v>27</v>
      </c>
      <c r="K24" s="5">
        <v>4</v>
      </c>
      <c r="L24" s="16">
        <f>IFERROR(MATCH(K24,$D$2:$I$2,0),IFERROR(MATCH(K24,$D$3:$I$3,0),IFERROR(MATCH(K24,$D$4:$I$4,0),IFERROR(MATCH(K24,$D$5:$I$5,0),IFERROR(MATCH(K24,$D$6:$I$6,0),IFERROR(MATCH(K24,#REF!,0),IFERROR(MATCH(K24,#REF!,0),0)))))))</f>
        <v>4</v>
      </c>
      <c r="M24" s="16">
        <v>3</v>
      </c>
      <c r="N24" s="2">
        <f t="shared" si="4"/>
        <v>170000</v>
      </c>
      <c r="O24" s="3">
        <f t="shared" si="5"/>
        <v>38</v>
      </c>
      <c r="P24" s="2">
        <f t="shared" si="6"/>
        <v>6460000</v>
      </c>
      <c r="Q24" t="str">
        <f t="shared" si="7"/>
        <v>Poço 17</v>
      </c>
      <c r="R24" cm="1">
        <f t="array" ref="R24">_xlfn.XLOOKUP(C24,Distância!$B$2:$B$31,_xlfn.XLOOKUP(Q24,Distância!$C$1:$AF$1,Distância!$C$2:$AF$31,0,0))</f>
        <v>0</v>
      </c>
      <c r="S24" s="12">
        <f t="shared" si="0"/>
        <v>0</v>
      </c>
      <c r="T24" s="12">
        <f t="shared" si="1"/>
        <v>6460000</v>
      </c>
      <c r="AA24" s="15">
        <f t="shared" si="8"/>
        <v>1</v>
      </c>
      <c r="AB24" s="15">
        <f t="shared" ref="AB24:AB37" si="9">IF(IFERROR(VLOOKUP(W24,$B$8:$N$37,13,0),0)&lt;$N24,1,1.02)</f>
        <v>1</v>
      </c>
      <c r="AC24" s="15">
        <f t="shared" ref="AC24:AC37" si="10">IF(IFERROR(VLOOKUP(X24,$B$8:$N$37,13,0),0)&lt;$N24,1,1.02)</f>
        <v>1</v>
      </c>
      <c r="AD24" s="15">
        <f t="shared" ref="AD24:AD37" si="11">IF(IFERROR(VLOOKUP(Y24,$B$8:$N$37,13,0),0)&lt;$N24,1,1.02)</f>
        <v>1</v>
      </c>
      <c r="AE24" s="15">
        <f t="shared" ref="AE24:AE37" si="12">IF(IFERROR(VLOOKUP(Z24,$B$8:$N$37,13,0),0)&lt;$N24,1,1.02)</f>
        <v>1</v>
      </c>
    </row>
    <row r="25" spans="1:31" x14ac:dyDescent="0.35">
      <c r="A25">
        <f t="shared" si="3"/>
        <v>23</v>
      </c>
      <c r="B25">
        <v>18</v>
      </c>
      <c r="C25" t="s">
        <v>19</v>
      </c>
      <c r="D25" s="10">
        <v>28</v>
      </c>
      <c r="E25" s="10">
        <v>32</v>
      </c>
      <c r="F25" s="10">
        <v>24</v>
      </c>
      <c r="G25" s="10">
        <v>36</v>
      </c>
      <c r="H25" s="10">
        <v>30</v>
      </c>
      <c r="I25" s="10">
        <v>26</v>
      </c>
      <c r="K25" s="5">
        <v>23</v>
      </c>
      <c r="L25" s="16">
        <f>IFERROR(MATCH(K25,$D$2:$I$2,0),IFERROR(MATCH(K25,$D$3:$I$3,0),IFERROR(MATCH(K25,$D$4:$I$4,0),IFERROR(MATCH(K25,$D$5:$I$5,0),IFERROR(MATCH(K25,$D$6:$I$6,0),IFERROR(MATCH(K25,#REF!,0),IFERROR(MATCH(K25,#REF!,0),0)))))))</f>
        <v>5</v>
      </c>
      <c r="M25" s="16">
        <v>2</v>
      </c>
      <c r="N25" s="2">
        <f t="shared" si="4"/>
        <v>190000</v>
      </c>
      <c r="O25" s="3">
        <f t="shared" si="5"/>
        <v>30</v>
      </c>
      <c r="P25" s="2">
        <f t="shared" si="6"/>
        <v>5700000</v>
      </c>
      <c r="Q25" t="str">
        <f t="shared" si="7"/>
        <v>Poço 3</v>
      </c>
      <c r="R25" cm="1">
        <f t="array" ref="R25">_xlfn.XLOOKUP(C25,Distância!$B$2:$B$31,_xlfn.XLOOKUP(Q25,Distância!$C$1:$AF$1,Distância!$C$2:$AF$31,0,0))</f>
        <v>1</v>
      </c>
      <c r="S25" s="12">
        <f t="shared" si="0"/>
        <v>190000</v>
      </c>
      <c r="T25" s="12">
        <f t="shared" si="1"/>
        <v>5890000</v>
      </c>
      <c r="AA25" s="15">
        <f t="shared" si="8"/>
        <v>1</v>
      </c>
      <c r="AB25" s="15">
        <f t="shared" si="9"/>
        <v>1</v>
      </c>
      <c r="AC25" s="15">
        <f t="shared" si="10"/>
        <v>1</v>
      </c>
      <c r="AD25" s="15">
        <f t="shared" si="11"/>
        <v>1</v>
      </c>
      <c r="AE25" s="15">
        <f t="shared" si="12"/>
        <v>1</v>
      </c>
    </row>
    <row r="26" spans="1:31" x14ac:dyDescent="0.35">
      <c r="A26">
        <f t="shared" si="3"/>
        <v>1</v>
      </c>
      <c r="B26">
        <v>19</v>
      </c>
      <c r="C26" t="s">
        <v>20</v>
      </c>
      <c r="D26" s="10">
        <v>26</v>
      </c>
      <c r="E26" s="10">
        <v>36</v>
      </c>
      <c r="F26" s="10">
        <v>26</v>
      </c>
      <c r="G26" s="10">
        <v>36</v>
      </c>
      <c r="H26" s="10">
        <v>31</v>
      </c>
      <c r="I26" s="10">
        <v>27</v>
      </c>
      <c r="K26" s="5">
        <v>1</v>
      </c>
      <c r="L26" s="16">
        <f>IFERROR(MATCH(K26,$D$2:$I$2,0),IFERROR(MATCH(K26,$D$3:$I$3,0),IFERROR(MATCH(K26,$D$4:$I$4,0),IFERROR(MATCH(K26,$D$5:$I$5,0),IFERROR(MATCH(K26,$D$6:$I$6,0),IFERROR(MATCH(K26,#REF!,0),IFERROR(MATCH(K26,#REF!,0),0)))))))</f>
        <v>1</v>
      </c>
      <c r="M26" s="16">
        <v>5</v>
      </c>
      <c r="N26" s="2">
        <f t="shared" si="4"/>
        <v>220000</v>
      </c>
      <c r="O26" s="3">
        <f t="shared" si="5"/>
        <v>26</v>
      </c>
      <c r="P26" s="2">
        <f t="shared" si="6"/>
        <v>5720000</v>
      </c>
      <c r="Q26" t="str">
        <f t="shared" si="7"/>
        <v>Poço 19</v>
      </c>
      <c r="R26" cm="1">
        <f t="array" ref="R26">_xlfn.XLOOKUP(C26,Distância!$B$2:$B$31,_xlfn.XLOOKUP(Q26,Distância!$C$1:$AF$1,Distância!$C$2:$AF$31,0,0))</f>
        <v>0</v>
      </c>
      <c r="S26" s="12">
        <f t="shared" si="0"/>
        <v>0</v>
      </c>
      <c r="T26" s="12">
        <f t="shared" si="1"/>
        <v>5720000</v>
      </c>
      <c r="AA26" s="15">
        <f t="shared" si="8"/>
        <v>1</v>
      </c>
      <c r="AB26" s="15">
        <f t="shared" si="9"/>
        <v>1</v>
      </c>
      <c r="AC26" s="15">
        <f t="shared" si="10"/>
        <v>1</v>
      </c>
      <c r="AD26" s="15">
        <f t="shared" si="11"/>
        <v>1</v>
      </c>
      <c r="AE26" s="15">
        <f t="shared" si="12"/>
        <v>1</v>
      </c>
    </row>
    <row r="27" spans="1:31" x14ac:dyDescent="0.35">
      <c r="A27">
        <f t="shared" si="3"/>
        <v>30</v>
      </c>
      <c r="B27">
        <v>20</v>
      </c>
      <c r="C27" t="s">
        <v>21</v>
      </c>
      <c r="D27" s="10">
        <v>27</v>
      </c>
      <c r="E27" s="10">
        <v>36</v>
      </c>
      <c r="F27" s="10">
        <v>23</v>
      </c>
      <c r="G27" s="10">
        <v>39</v>
      </c>
      <c r="H27" s="10">
        <v>37</v>
      </c>
      <c r="I27" s="10">
        <v>22</v>
      </c>
      <c r="K27" s="5">
        <v>30</v>
      </c>
      <c r="L27" s="16">
        <f>IFERROR(MATCH(K27,$D$2:$I$2,0),IFERROR(MATCH(K27,$D$3:$I$3,0),IFERROR(MATCH(K27,$D$4:$I$4,0),IFERROR(MATCH(K27,$D$5:$I$5,0),IFERROR(MATCH(K27,$D$6:$I$6,0),IFERROR(MATCH(K27,#REF!,0),IFERROR(MATCH(K27,#REF!,0),0)))))))</f>
        <v>6</v>
      </c>
      <c r="M27" s="16">
        <v>2</v>
      </c>
      <c r="N27" s="2">
        <f t="shared" si="4"/>
        <v>200000</v>
      </c>
      <c r="O27" s="3">
        <f t="shared" si="5"/>
        <v>22</v>
      </c>
      <c r="P27" s="2">
        <f t="shared" si="6"/>
        <v>4400000</v>
      </c>
      <c r="Q27" t="str">
        <f t="shared" si="7"/>
        <v>Poço 28</v>
      </c>
      <c r="R27" cm="1">
        <f t="array" ref="R27">_xlfn.XLOOKUP(C27,Distância!$B$2:$B$31,_xlfn.XLOOKUP(Q27,Distância!$C$1:$AF$1,Distância!$C$2:$AF$31,0,0))</f>
        <v>1.4</v>
      </c>
      <c r="S27" s="12">
        <f t="shared" si="0"/>
        <v>280000</v>
      </c>
      <c r="T27" s="12">
        <f t="shared" si="1"/>
        <v>4680000</v>
      </c>
      <c r="AA27" s="15">
        <f t="shared" si="8"/>
        <v>1</v>
      </c>
      <c r="AB27" s="15">
        <f t="shared" si="9"/>
        <v>1</v>
      </c>
      <c r="AC27" s="15">
        <f t="shared" si="10"/>
        <v>1</v>
      </c>
      <c r="AD27" s="15">
        <f t="shared" si="11"/>
        <v>1</v>
      </c>
      <c r="AE27" s="15">
        <f t="shared" si="12"/>
        <v>1</v>
      </c>
    </row>
    <row r="28" spans="1:31" x14ac:dyDescent="0.35">
      <c r="A28">
        <f t="shared" si="3"/>
        <v>5</v>
      </c>
      <c r="B28">
        <v>21</v>
      </c>
      <c r="C28" t="s">
        <v>22</v>
      </c>
      <c r="D28" s="10">
        <v>26</v>
      </c>
      <c r="E28" s="10">
        <v>33</v>
      </c>
      <c r="F28" s="10">
        <v>24</v>
      </c>
      <c r="G28" s="10">
        <v>39</v>
      </c>
      <c r="H28" s="10">
        <v>28</v>
      </c>
      <c r="I28" s="10">
        <v>23</v>
      </c>
      <c r="K28" s="5">
        <v>5</v>
      </c>
      <c r="L28" s="16">
        <f>IFERROR(MATCH(K28,$D$2:$I$2,0),IFERROR(MATCH(K28,$D$3:$I$3,0),IFERROR(MATCH(K28,$D$4:$I$4,0),IFERROR(MATCH(K28,$D$5:$I$5,0),IFERROR(MATCH(K28,$D$6:$I$6,0),IFERROR(MATCH(K28,#REF!,0),IFERROR(MATCH(K28,#REF!,0),0)))))))</f>
        <v>5</v>
      </c>
      <c r="M28" s="16">
        <v>2</v>
      </c>
      <c r="N28" s="2">
        <f t="shared" si="4"/>
        <v>190000</v>
      </c>
      <c r="O28" s="3">
        <f t="shared" si="5"/>
        <v>28</v>
      </c>
      <c r="P28" s="2">
        <f t="shared" si="6"/>
        <v>5320000</v>
      </c>
      <c r="Q28" t="str">
        <f t="shared" si="7"/>
        <v>Poço 21</v>
      </c>
      <c r="R28" cm="1">
        <f t="array" ref="R28">_xlfn.XLOOKUP(C28,Distância!$B$2:$B$31,_xlfn.XLOOKUP(Q28,Distância!$C$1:$AF$1,Distância!$C$2:$AF$31,0,0))</f>
        <v>0</v>
      </c>
      <c r="S28" s="12">
        <f t="shared" si="0"/>
        <v>0</v>
      </c>
      <c r="T28" s="12">
        <f t="shared" si="1"/>
        <v>5320000</v>
      </c>
      <c r="AA28" s="15">
        <f t="shared" si="8"/>
        <v>1</v>
      </c>
      <c r="AB28" s="15">
        <f t="shared" si="9"/>
        <v>1</v>
      </c>
      <c r="AC28" s="15">
        <f t="shared" si="10"/>
        <v>1</v>
      </c>
      <c r="AD28" s="15">
        <f t="shared" si="11"/>
        <v>1</v>
      </c>
      <c r="AE28" s="15">
        <f t="shared" si="12"/>
        <v>1</v>
      </c>
    </row>
    <row r="29" spans="1:31" x14ac:dyDescent="0.35">
      <c r="A29">
        <f t="shared" si="3"/>
        <v>29</v>
      </c>
      <c r="B29">
        <v>22</v>
      </c>
      <c r="C29" t="s">
        <v>23</v>
      </c>
      <c r="D29" s="10">
        <v>30</v>
      </c>
      <c r="E29" s="10">
        <v>34</v>
      </c>
      <c r="F29" s="10">
        <v>26</v>
      </c>
      <c r="G29" s="10">
        <v>39</v>
      </c>
      <c r="H29" s="10">
        <v>28</v>
      </c>
      <c r="I29" s="10">
        <v>30</v>
      </c>
      <c r="K29" s="5">
        <v>29</v>
      </c>
      <c r="L29" s="16">
        <f>IFERROR(MATCH(K29,$D$2:$I$2,0),IFERROR(MATCH(K29,$D$3:$I$3,0),IFERROR(MATCH(K29,$D$4:$I$4,0),IFERROR(MATCH(K29,$D$5:$I$5,0),IFERROR(MATCH(K29,$D$6:$I$6,0),IFERROR(MATCH(K29,#REF!,0),IFERROR(MATCH(K29,#REF!,0),0)))))))</f>
        <v>5</v>
      </c>
      <c r="M29" s="16">
        <v>5</v>
      </c>
      <c r="N29" s="2">
        <f t="shared" si="4"/>
        <v>190000</v>
      </c>
      <c r="O29" s="3">
        <f t="shared" si="5"/>
        <v>28</v>
      </c>
      <c r="P29" s="2">
        <f t="shared" si="6"/>
        <v>5320000</v>
      </c>
      <c r="Q29" t="str">
        <f t="shared" si="7"/>
        <v>Poço 18</v>
      </c>
      <c r="R29" cm="1">
        <f t="array" ref="R29">_xlfn.XLOOKUP(C29,Distância!$B$2:$B$31,_xlfn.XLOOKUP(Q29,Distância!$C$1:$AF$1,Distância!$C$2:$AF$31,0,0))</f>
        <v>1.5</v>
      </c>
      <c r="S29" s="12">
        <f t="shared" si="0"/>
        <v>285000</v>
      </c>
      <c r="T29" s="12">
        <f t="shared" si="1"/>
        <v>5605000</v>
      </c>
      <c r="AA29" s="15">
        <f t="shared" si="8"/>
        <v>1</v>
      </c>
      <c r="AB29" s="15">
        <f t="shared" si="9"/>
        <v>1</v>
      </c>
      <c r="AC29" s="15">
        <f t="shared" si="10"/>
        <v>1</v>
      </c>
      <c r="AD29" s="15">
        <f t="shared" si="11"/>
        <v>1</v>
      </c>
      <c r="AE29" s="15">
        <f t="shared" si="12"/>
        <v>1</v>
      </c>
    </row>
    <row r="30" spans="1:31" x14ac:dyDescent="0.35">
      <c r="A30">
        <f t="shared" si="3"/>
        <v>10</v>
      </c>
      <c r="B30">
        <v>23</v>
      </c>
      <c r="C30" t="s">
        <v>24</v>
      </c>
      <c r="D30" s="10">
        <v>29</v>
      </c>
      <c r="E30" s="10">
        <v>31</v>
      </c>
      <c r="F30" s="10">
        <v>27</v>
      </c>
      <c r="G30" s="10">
        <v>36</v>
      </c>
      <c r="H30" s="10">
        <v>36</v>
      </c>
      <c r="I30" s="10">
        <v>22</v>
      </c>
      <c r="K30" s="5">
        <v>10</v>
      </c>
      <c r="L30" s="16">
        <f>IFERROR(MATCH(K30,$D$2:$I$2,0),IFERROR(MATCH(K30,$D$3:$I$3,0),IFERROR(MATCH(K30,$D$4:$I$4,0),IFERROR(MATCH(K30,$D$5:$I$5,0),IFERROR(MATCH(K30,$D$6:$I$6,0),IFERROR(MATCH(K30,#REF!,0),IFERROR(MATCH(K30,#REF!,0),0)))))))</f>
        <v>4</v>
      </c>
      <c r="M30" s="16">
        <v>2</v>
      </c>
      <c r="N30" s="2">
        <f t="shared" si="4"/>
        <v>170000</v>
      </c>
      <c r="O30" s="3">
        <f t="shared" si="5"/>
        <v>36</v>
      </c>
      <c r="P30" s="2">
        <f t="shared" si="6"/>
        <v>6120000</v>
      </c>
      <c r="Q30" t="str">
        <f t="shared" si="7"/>
        <v>Poço 17</v>
      </c>
      <c r="R30" cm="1">
        <f t="array" ref="R30">_xlfn.XLOOKUP(C30,Distância!$B$2:$B$31,_xlfn.XLOOKUP(Q30,Distância!$C$1:$AF$1,Distância!$C$2:$AF$31,0,0))</f>
        <v>1.2</v>
      </c>
      <c r="S30" s="12">
        <f t="shared" si="0"/>
        <v>204000</v>
      </c>
      <c r="T30" s="12">
        <f t="shared" si="1"/>
        <v>6324000</v>
      </c>
      <c r="AA30" s="15">
        <f t="shared" si="8"/>
        <v>1</v>
      </c>
      <c r="AB30" s="15">
        <f t="shared" si="9"/>
        <v>1</v>
      </c>
      <c r="AC30" s="15">
        <f t="shared" si="10"/>
        <v>1</v>
      </c>
      <c r="AD30" s="15">
        <f t="shared" si="11"/>
        <v>1</v>
      </c>
      <c r="AE30" s="15">
        <f t="shared" si="12"/>
        <v>1</v>
      </c>
    </row>
    <row r="31" spans="1:31" x14ac:dyDescent="0.35">
      <c r="A31">
        <f t="shared" si="3"/>
        <v>8</v>
      </c>
      <c r="B31">
        <v>24</v>
      </c>
      <c r="C31" t="s">
        <v>25</v>
      </c>
      <c r="D31" s="10">
        <v>29</v>
      </c>
      <c r="E31" s="10">
        <v>30</v>
      </c>
      <c r="F31" s="10">
        <v>26</v>
      </c>
      <c r="G31" s="10">
        <v>40</v>
      </c>
      <c r="H31" s="10">
        <v>30</v>
      </c>
      <c r="I31" s="10">
        <v>26</v>
      </c>
      <c r="K31" s="5">
        <v>8</v>
      </c>
      <c r="L31" s="16">
        <f>IFERROR(MATCH(K31,$D$2:$I$2,0),IFERROR(MATCH(K31,$D$3:$I$3,0),IFERROR(MATCH(K31,$D$4:$I$4,0),IFERROR(MATCH(K31,$D$5:$I$5,0),IFERROR(MATCH(K31,$D$6:$I$6,0),IFERROR(MATCH(K31,#REF!,0),IFERROR(MATCH(K31,#REF!,0),0)))))))</f>
        <v>2</v>
      </c>
      <c r="M31" s="16">
        <v>5</v>
      </c>
      <c r="N31" s="2">
        <f t="shared" si="4"/>
        <v>180000</v>
      </c>
      <c r="O31" s="3">
        <f t="shared" si="5"/>
        <v>30</v>
      </c>
      <c r="P31" s="2">
        <f t="shared" si="6"/>
        <v>5400000</v>
      </c>
      <c r="Q31" t="str">
        <f t="shared" si="7"/>
        <v>Poço 1</v>
      </c>
      <c r="R31" cm="1">
        <f t="array" ref="R31">_xlfn.XLOOKUP(C31,Distância!$B$2:$B$31,_xlfn.XLOOKUP(Q31,Distância!$C$1:$AF$1,Distância!$C$2:$AF$31,0,0))</f>
        <v>1.7</v>
      </c>
      <c r="S31" s="12">
        <f t="shared" si="0"/>
        <v>306000</v>
      </c>
      <c r="T31" s="12">
        <f t="shared" si="1"/>
        <v>5706000</v>
      </c>
      <c r="AA31" s="15">
        <f t="shared" si="8"/>
        <v>1</v>
      </c>
      <c r="AB31" s="15">
        <f t="shared" si="9"/>
        <v>1</v>
      </c>
      <c r="AC31" s="15">
        <f t="shared" si="10"/>
        <v>1</v>
      </c>
      <c r="AD31" s="15">
        <f t="shared" si="11"/>
        <v>1</v>
      </c>
      <c r="AE31" s="15">
        <f t="shared" si="12"/>
        <v>1</v>
      </c>
    </row>
    <row r="32" spans="1:31" x14ac:dyDescent="0.35">
      <c r="A32">
        <f t="shared" si="3"/>
        <v>9</v>
      </c>
      <c r="B32">
        <v>25</v>
      </c>
      <c r="C32" t="s">
        <v>26</v>
      </c>
      <c r="D32" s="10">
        <v>28</v>
      </c>
      <c r="E32" s="10">
        <v>36</v>
      </c>
      <c r="F32" s="10">
        <v>22</v>
      </c>
      <c r="G32" s="10">
        <v>36</v>
      </c>
      <c r="H32" s="10">
        <v>36</v>
      </c>
      <c r="I32" s="10">
        <v>22</v>
      </c>
      <c r="K32" s="5">
        <v>9</v>
      </c>
      <c r="L32" s="16">
        <f>IFERROR(MATCH(K32,$D$2:$I$2,0),IFERROR(MATCH(K32,$D$3:$I$3,0),IFERROR(MATCH(K32,$D$4:$I$4,0),IFERROR(MATCH(K32,$D$5:$I$5,0),IFERROR(MATCH(K32,$D$6:$I$6,0),IFERROR(MATCH(K32,#REF!,0),IFERROR(MATCH(K32,#REF!,0),0)))))))</f>
        <v>3</v>
      </c>
      <c r="M32" s="16">
        <v>1</v>
      </c>
      <c r="N32" s="2">
        <f t="shared" si="4"/>
        <v>230000</v>
      </c>
      <c r="O32" s="3">
        <f t="shared" si="5"/>
        <v>22</v>
      </c>
      <c r="P32" s="2">
        <f t="shared" si="6"/>
        <v>5060000</v>
      </c>
      <c r="Q32" t="str">
        <f t="shared" si="7"/>
        <v>Poço 9</v>
      </c>
      <c r="R32" cm="1">
        <f t="array" ref="R32">_xlfn.XLOOKUP(C32,Distância!$B$2:$B$31,_xlfn.XLOOKUP(Q32,Distância!$C$1:$AF$1,Distância!$C$2:$AF$31,0,0))</f>
        <v>1.1000000000000001</v>
      </c>
      <c r="S32" s="12">
        <f t="shared" si="0"/>
        <v>253000.00000000003</v>
      </c>
      <c r="T32" s="12">
        <f t="shared" si="1"/>
        <v>5313000</v>
      </c>
      <c r="AA32" s="15">
        <f t="shared" si="8"/>
        <v>1</v>
      </c>
      <c r="AB32" s="15">
        <f t="shared" si="9"/>
        <v>1</v>
      </c>
      <c r="AC32" s="15">
        <f t="shared" si="10"/>
        <v>1</v>
      </c>
      <c r="AD32" s="15">
        <f t="shared" si="11"/>
        <v>1</v>
      </c>
      <c r="AE32" s="15">
        <f t="shared" si="12"/>
        <v>1</v>
      </c>
    </row>
    <row r="33" spans="1:31" x14ac:dyDescent="0.35">
      <c r="A33">
        <f t="shared" si="3"/>
        <v>7</v>
      </c>
      <c r="B33">
        <v>26</v>
      </c>
      <c r="C33" t="s">
        <v>27</v>
      </c>
      <c r="D33" s="10">
        <v>25</v>
      </c>
      <c r="E33" s="10">
        <v>36</v>
      </c>
      <c r="F33" s="10">
        <v>28</v>
      </c>
      <c r="G33" s="10">
        <v>39</v>
      </c>
      <c r="H33" s="10">
        <v>34</v>
      </c>
      <c r="I33" s="10">
        <v>24</v>
      </c>
      <c r="K33" s="5">
        <v>7</v>
      </c>
      <c r="L33" s="16">
        <f>IFERROR(MATCH(K33,$D$2:$I$2,0),IFERROR(MATCH(K33,$D$3:$I$3,0),IFERROR(MATCH(K33,$D$4:$I$4,0),IFERROR(MATCH(K33,$D$5:$I$5,0),IFERROR(MATCH(K33,$D$6:$I$6,0),IFERROR(MATCH(K33,#REF!,0),IFERROR(MATCH(K33,#REF!,0),0)))))))</f>
        <v>1</v>
      </c>
      <c r="M33" s="16">
        <v>1</v>
      </c>
      <c r="N33" s="2">
        <f t="shared" si="4"/>
        <v>220000</v>
      </c>
      <c r="O33" s="3">
        <f t="shared" si="5"/>
        <v>25</v>
      </c>
      <c r="P33" s="2">
        <f t="shared" si="6"/>
        <v>5500000</v>
      </c>
      <c r="Q33" t="str">
        <f t="shared" si="7"/>
        <v>Poço 19</v>
      </c>
      <c r="R33" cm="1">
        <f t="array" ref="R33">_xlfn.XLOOKUP(C33,Distância!$B$2:$B$31,_xlfn.XLOOKUP(Q33,Distância!$C$1:$AF$1,Distância!$C$2:$AF$31,0,0))</f>
        <v>1.5</v>
      </c>
      <c r="S33" s="12">
        <f t="shared" si="0"/>
        <v>330000</v>
      </c>
      <c r="T33" s="12">
        <f t="shared" si="1"/>
        <v>5830000</v>
      </c>
      <c r="AA33" s="15">
        <f t="shared" si="8"/>
        <v>1</v>
      </c>
      <c r="AB33" s="15">
        <f t="shared" si="9"/>
        <v>1</v>
      </c>
      <c r="AC33" s="15">
        <f t="shared" si="10"/>
        <v>1</v>
      </c>
      <c r="AD33" s="15">
        <f t="shared" si="11"/>
        <v>1</v>
      </c>
      <c r="AE33" s="15">
        <f t="shared" si="12"/>
        <v>1</v>
      </c>
    </row>
    <row r="34" spans="1:31" x14ac:dyDescent="0.35">
      <c r="A34">
        <f t="shared" si="3"/>
        <v>19</v>
      </c>
      <c r="B34">
        <v>27</v>
      </c>
      <c r="C34" t="s">
        <v>28</v>
      </c>
      <c r="D34" s="10">
        <v>25</v>
      </c>
      <c r="E34" s="10">
        <v>31</v>
      </c>
      <c r="F34" s="10">
        <v>23</v>
      </c>
      <c r="G34" s="10">
        <v>38</v>
      </c>
      <c r="H34" s="10">
        <v>30</v>
      </c>
      <c r="I34" s="10">
        <v>20</v>
      </c>
      <c r="K34" s="5">
        <v>19</v>
      </c>
      <c r="L34" s="16">
        <f>IFERROR(MATCH(K34,$D$2:$I$2,0),IFERROR(MATCH(K34,$D$3:$I$3,0),IFERROR(MATCH(K34,$D$4:$I$4,0),IFERROR(MATCH(K34,$D$5:$I$5,0),IFERROR(MATCH(K34,$D$6:$I$6,0),IFERROR(MATCH(K34,#REF!,0),IFERROR(MATCH(K34,#REF!,0),0)))))))</f>
        <v>1</v>
      </c>
      <c r="M34" s="16">
        <v>5</v>
      </c>
      <c r="N34" s="2">
        <f t="shared" si="4"/>
        <v>220000</v>
      </c>
      <c r="O34" s="3">
        <f t="shared" si="5"/>
        <v>25</v>
      </c>
      <c r="P34" s="2">
        <f t="shared" si="6"/>
        <v>5500000</v>
      </c>
      <c r="Q34" t="str">
        <f t="shared" si="7"/>
        <v>Poço 6</v>
      </c>
      <c r="R34" cm="1">
        <f t="array" ref="R34">_xlfn.XLOOKUP(C34,Distância!$B$2:$B$31,_xlfn.XLOOKUP(Q34,Distância!$C$1:$AF$1,Distância!$C$2:$AF$31,0,0))</f>
        <v>1.9</v>
      </c>
      <c r="S34" s="12">
        <f t="shared" si="0"/>
        <v>418000</v>
      </c>
      <c r="T34" s="12">
        <f t="shared" si="1"/>
        <v>5918000</v>
      </c>
      <c r="AA34" s="15">
        <f t="shared" si="8"/>
        <v>1</v>
      </c>
      <c r="AB34" s="15">
        <f t="shared" si="9"/>
        <v>1</v>
      </c>
      <c r="AC34" s="15">
        <f t="shared" si="10"/>
        <v>1</v>
      </c>
      <c r="AD34" s="15">
        <f t="shared" si="11"/>
        <v>1</v>
      </c>
      <c r="AE34" s="15">
        <f t="shared" si="12"/>
        <v>1</v>
      </c>
    </row>
    <row r="35" spans="1:31" x14ac:dyDescent="0.35">
      <c r="A35">
        <f t="shared" si="3"/>
        <v>24</v>
      </c>
      <c r="B35">
        <v>28</v>
      </c>
      <c r="C35" t="s">
        <v>29</v>
      </c>
      <c r="D35" s="10">
        <v>25</v>
      </c>
      <c r="E35" s="10">
        <v>36</v>
      </c>
      <c r="F35" s="10">
        <v>25</v>
      </c>
      <c r="G35" s="10">
        <v>40</v>
      </c>
      <c r="H35" s="10">
        <v>37</v>
      </c>
      <c r="I35" s="10">
        <v>21</v>
      </c>
      <c r="K35" s="5">
        <v>24</v>
      </c>
      <c r="L35" s="16">
        <f>IFERROR(MATCH(K35,$D$2:$I$2,0),IFERROR(MATCH(K35,$D$3:$I$3,0),IFERROR(MATCH(K35,$D$4:$I$4,0),IFERROR(MATCH(K35,$D$5:$I$5,0),IFERROR(MATCH(K35,$D$6:$I$6,0),IFERROR(MATCH(K35,#REF!,0),IFERROR(MATCH(K35,#REF!,0),0)))))))</f>
        <v>6</v>
      </c>
      <c r="M35" s="16">
        <v>3</v>
      </c>
      <c r="N35" s="2">
        <f t="shared" si="4"/>
        <v>200000</v>
      </c>
      <c r="O35" s="3">
        <f t="shared" si="5"/>
        <v>21</v>
      </c>
      <c r="P35" s="2">
        <f t="shared" si="6"/>
        <v>4200000</v>
      </c>
      <c r="Q35" t="str">
        <f t="shared" si="7"/>
        <v>Poço 10</v>
      </c>
      <c r="R35" cm="1">
        <f t="array" ref="R35">_xlfn.XLOOKUP(C35,Distância!$B$2:$B$31,_xlfn.XLOOKUP(Q35,Distância!$C$1:$AF$1,Distância!$C$2:$AF$31,0,0))</f>
        <v>1.9</v>
      </c>
      <c r="S35" s="12">
        <f t="shared" si="0"/>
        <v>380000</v>
      </c>
      <c r="T35" s="12">
        <f t="shared" si="1"/>
        <v>4580000</v>
      </c>
      <c r="AA35" s="15">
        <f t="shared" si="8"/>
        <v>1</v>
      </c>
      <c r="AB35" s="15">
        <f t="shared" si="9"/>
        <v>1</v>
      </c>
      <c r="AC35" s="15">
        <f t="shared" si="10"/>
        <v>1</v>
      </c>
      <c r="AD35" s="15">
        <f t="shared" si="11"/>
        <v>1</v>
      </c>
      <c r="AE35" s="15">
        <f t="shared" si="12"/>
        <v>1</v>
      </c>
    </row>
    <row r="36" spans="1:31" x14ac:dyDescent="0.35">
      <c r="A36">
        <f t="shared" si="3"/>
        <v>16</v>
      </c>
      <c r="B36">
        <v>29</v>
      </c>
      <c r="C36" t="s">
        <v>30</v>
      </c>
      <c r="D36" s="10">
        <v>25</v>
      </c>
      <c r="E36" s="10">
        <v>34</v>
      </c>
      <c r="F36" s="10">
        <v>24</v>
      </c>
      <c r="G36" s="10">
        <v>40</v>
      </c>
      <c r="H36" s="10">
        <v>37</v>
      </c>
      <c r="I36" s="10">
        <v>30</v>
      </c>
      <c r="K36" s="5">
        <v>16</v>
      </c>
      <c r="L36" s="16">
        <v>5</v>
      </c>
      <c r="M36" s="16">
        <v>5</v>
      </c>
      <c r="N36" s="2">
        <f t="shared" si="4"/>
        <v>190000</v>
      </c>
      <c r="O36" s="3">
        <f t="shared" si="5"/>
        <v>37</v>
      </c>
      <c r="P36" s="2">
        <f t="shared" si="6"/>
        <v>7030000</v>
      </c>
      <c r="Q36" t="str">
        <f t="shared" si="7"/>
        <v>Poço 23</v>
      </c>
      <c r="R36" cm="1">
        <f t="array" ref="R36">_xlfn.XLOOKUP(C36,Distância!$B$2:$B$31,_xlfn.XLOOKUP(Q36,Distância!$C$1:$AF$1,Distância!$C$2:$AF$31,0,0))</f>
        <v>1</v>
      </c>
      <c r="S36" s="12">
        <f t="shared" si="0"/>
        <v>190000</v>
      </c>
      <c r="T36" s="12">
        <f t="shared" si="1"/>
        <v>7220000</v>
      </c>
      <c r="AA36" s="15">
        <f t="shared" si="8"/>
        <v>1</v>
      </c>
      <c r="AB36" s="15">
        <f t="shared" si="9"/>
        <v>1</v>
      </c>
      <c r="AC36" s="15">
        <f t="shared" si="10"/>
        <v>1</v>
      </c>
      <c r="AD36" s="15">
        <f t="shared" si="11"/>
        <v>1</v>
      </c>
      <c r="AE36" s="15">
        <f t="shared" si="12"/>
        <v>1</v>
      </c>
    </row>
    <row r="37" spans="1:31" x14ac:dyDescent="0.35">
      <c r="A37">
        <f t="shared" si="3"/>
        <v>12</v>
      </c>
      <c r="B37">
        <v>30</v>
      </c>
      <c r="C37" t="s">
        <v>31</v>
      </c>
      <c r="D37" s="10">
        <v>29</v>
      </c>
      <c r="E37" s="10">
        <v>36</v>
      </c>
      <c r="F37" s="10">
        <v>27</v>
      </c>
      <c r="G37" s="10">
        <v>36</v>
      </c>
      <c r="H37" s="10">
        <v>40</v>
      </c>
      <c r="I37" s="10">
        <v>23</v>
      </c>
      <c r="K37" s="5">
        <v>12</v>
      </c>
      <c r="L37" s="16">
        <f>IFERROR(MATCH(K37,$D$2:$I$2,0),IFERROR(MATCH(K37,$D$3:$I$3,0),IFERROR(MATCH(K37,$D$4:$I$4,0),IFERROR(MATCH(K37,$D$5:$I$5,0),IFERROR(MATCH(K37,$D$6:$I$6,0),IFERROR(MATCH(K37,#REF!,0),IFERROR(MATCH(K37,#REF!,0),0)))))))</f>
        <v>6</v>
      </c>
      <c r="M37" s="16">
        <v>1</v>
      </c>
      <c r="N37" s="2">
        <f t="shared" si="4"/>
        <v>200000</v>
      </c>
      <c r="O37" s="3">
        <f t="shared" si="5"/>
        <v>23</v>
      </c>
      <c r="P37" s="2">
        <f t="shared" si="6"/>
        <v>4600000</v>
      </c>
      <c r="Q37" t="str">
        <f t="shared" si="7"/>
        <v>Poço 14</v>
      </c>
      <c r="R37" cm="1">
        <f t="array" ref="R37">_xlfn.XLOOKUP(C37,Distância!$B$2:$B$31,_xlfn.XLOOKUP(Q37,Distância!$C$1:$AF$1,Distância!$C$2:$AF$31,0,0))</f>
        <v>1.6</v>
      </c>
      <c r="S37" s="12">
        <f t="shared" si="0"/>
        <v>320000</v>
      </c>
      <c r="T37" s="12">
        <f t="shared" si="1"/>
        <v>4920000</v>
      </c>
      <c r="AA37" s="15">
        <f t="shared" si="8"/>
        <v>1</v>
      </c>
      <c r="AB37" s="15">
        <f t="shared" si="9"/>
        <v>1</v>
      </c>
      <c r="AC37" s="15">
        <f t="shared" si="10"/>
        <v>1</v>
      </c>
      <c r="AD37" s="15">
        <f t="shared" si="11"/>
        <v>1</v>
      </c>
      <c r="AE37" s="15">
        <f t="shared" si="12"/>
        <v>1</v>
      </c>
    </row>
    <row r="38" spans="1:31" x14ac:dyDescent="0.35">
      <c r="T38" s="4">
        <f>SUM(T8:T37)*AA38</f>
        <v>169288000</v>
      </c>
      <c r="AA38" s="15">
        <f>PRODUCT(AA8:AE37)</f>
        <v>1</v>
      </c>
    </row>
    <row r="39" spans="1:31" x14ac:dyDescent="0.35">
      <c r="D39" t="s">
        <v>37</v>
      </c>
      <c r="F39" s="62" t="s">
        <v>41</v>
      </c>
      <c r="G39" s="62"/>
      <c r="H39" s="62"/>
    </row>
    <row r="40" spans="1:31" x14ac:dyDescent="0.35">
      <c r="B40">
        <v>1</v>
      </c>
      <c r="C40" t="s">
        <v>2</v>
      </c>
      <c r="D40" s="2">
        <v>220000</v>
      </c>
      <c r="E40">
        <v>120</v>
      </c>
      <c r="F40" s="7" t="s">
        <v>40</v>
      </c>
      <c r="G40" s="18">
        <f t="shared" ref="G40:G45" si="13">SUMIF($L$8:$L$37,B40,$O$8:$O$37)</f>
        <v>128</v>
      </c>
      <c r="H40" s="7" t="s">
        <v>40</v>
      </c>
      <c r="I40">
        <v>180</v>
      </c>
    </row>
    <row r="41" spans="1:31" x14ac:dyDescent="0.35">
      <c r="B41">
        <v>2</v>
      </c>
      <c r="C41" t="s">
        <v>3</v>
      </c>
      <c r="D41" s="2">
        <v>180000</v>
      </c>
      <c r="E41">
        <v>120</v>
      </c>
      <c r="F41" s="7" t="s">
        <v>40</v>
      </c>
      <c r="G41" s="18">
        <f t="shared" si="13"/>
        <v>149</v>
      </c>
      <c r="H41" s="7" t="s">
        <v>40</v>
      </c>
      <c r="I41">
        <v>180</v>
      </c>
    </row>
    <row r="42" spans="1:31" x14ac:dyDescent="0.35">
      <c r="B42">
        <v>3</v>
      </c>
      <c r="C42" t="s">
        <v>32</v>
      </c>
      <c r="D42" s="2">
        <v>230000</v>
      </c>
      <c r="E42">
        <v>120</v>
      </c>
      <c r="F42" s="7" t="s">
        <v>40</v>
      </c>
      <c r="G42" s="18">
        <f t="shared" si="13"/>
        <v>114</v>
      </c>
      <c r="H42" s="7" t="s">
        <v>40</v>
      </c>
      <c r="I42">
        <v>180</v>
      </c>
    </row>
    <row r="43" spans="1:31" x14ac:dyDescent="0.35">
      <c r="B43">
        <v>4</v>
      </c>
      <c r="C43" t="s">
        <v>33</v>
      </c>
      <c r="D43" s="2">
        <v>170000</v>
      </c>
      <c r="E43">
        <v>120</v>
      </c>
      <c r="F43" s="7" t="s">
        <v>40</v>
      </c>
      <c r="G43" s="18">
        <f t="shared" si="13"/>
        <v>147</v>
      </c>
      <c r="H43" s="7" t="s">
        <v>40</v>
      </c>
      <c r="I43">
        <v>180</v>
      </c>
    </row>
    <row r="44" spans="1:31" x14ac:dyDescent="0.35">
      <c r="B44">
        <v>5</v>
      </c>
      <c r="C44" t="s">
        <v>34</v>
      </c>
      <c r="D44" s="2">
        <v>190000</v>
      </c>
      <c r="E44">
        <v>120</v>
      </c>
      <c r="F44" s="7" t="s">
        <v>40</v>
      </c>
      <c r="G44" s="18">
        <f t="shared" si="13"/>
        <v>181</v>
      </c>
      <c r="H44" s="7" t="s">
        <v>40</v>
      </c>
      <c r="I44">
        <v>180</v>
      </c>
    </row>
    <row r="45" spans="1:31" x14ac:dyDescent="0.35">
      <c r="B45">
        <v>6</v>
      </c>
      <c r="C45" t="s">
        <v>35</v>
      </c>
      <c r="D45" s="2">
        <v>200000</v>
      </c>
      <c r="E45">
        <v>120</v>
      </c>
      <c r="F45" s="7" t="s">
        <v>40</v>
      </c>
      <c r="G45" s="18">
        <f t="shared" si="13"/>
        <v>109</v>
      </c>
      <c r="H45" s="7" t="s">
        <v>40</v>
      </c>
      <c r="I45">
        <v>180</v>
      </c>
    </row>
    <row r="46" spans="1:31" x14ac:dyDescent="0.35">
      <c r="D46" s="2"/>
    </row>
    <row r="47" spans="1:31" x14ac:dyDescent="0.35">
      <c r="D47" s="2"/>
      <c r="E47" s="7"/>
    </row>
    <row r="48" spans="1:31" x14ac:dyDescent="0.35">
      <c r="D48" s="2"/>
      <c r="E48" s="7"/>
    </row>
    <row r="49" spans="4:5" x14ac:dyDescent="0.35">
      <c r="D49" s="2"/>
      <c r="E49" s="7"/>
    </row>
    <row r="50" spans="4:5" x14ac:dyDescent="0.35">
      <c r="D50" s="2"/>
      <c r="E50" s="7"/>
    </row>
    <row r="51" spans="4:5" x14ac:dyDescent="0.35">
      <c r="D51" s="2"/>
      <c r="E51" s="7"/>
    </row>
    <row r="52" spans="4:5" x14ac:dyDescent="0.35">
      <c r="D52" s="2"/>
      <c r="E52" s="7"/>
    </row>
    <row r="53" spans="4:5" x14ac:dyDescent="0.35">
      <c r="D53" s="2"/>
      <c r="E53" s="7"/>
    </row>
    <row r="54" spans="4:5" x14ac:dyDescent="0.35">
      <c r="D54" s="2"/>
      <c r="E54" s="7"/>
    </row>
    <row r="55" spans="4:5" x14ac:dyDescent="0.35">
      <c r="D55" s="2"/>
    </row>
    <row r="56" spans="4:5" x14ac:dyDescent="0.35">
      <c r="D56" s="2"/>
    </row>
    <row r="57" spans="4:5" x14ac:dyDescent="0.35">
      <c r="D57" s="2"/>
    </row>
    <row r="58" spans="4:5" x14ac:dyDescent="0.35">
      <c r="D58" s="2"/>
    </row>
    <row r="59" spans="4:5" x14ac:dyDescent="0.35">
      <c r="D59" s="2"/>
    </row>
    <row r="60" spans="4:5" x14ac:dyDescent="0.35">
      <c r="D60" s="2"/>
    </row>
    <row r="61" spans="4:5" x14ac:dyDescent="0.35">
      <c r="D61" s="2"/>
    </row>
    <row r="62" spans="4:5" x14ac:dyDescent="0.35">
      <c r="D62" s="2"/>
    </row>
    <row r="63" spans="4:5" x14ac:dyDescent="0.35">
      <c r="D63" s="2"/>
    </row>
    <row r="64" spans="4:5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</sheetData>
  <autoFilter ref="K7:T38" xr:uid="{E1BA73DD-F6F1-4429-9E83-381D13F70715}"/>
  <mergeCells count="4">
    <mergeCell ref="D1:I1"/>
    <mergeCell ref="F39:H39"/>
    <mergeCell ref="V7:Z7"/>
    <mergeCell ref="AA7:AE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3EF3-640D-49A6-B4EF-9E71AAF81889}">
  <dimension ref="A1:AN87"/>
  <sheetViews>
    <sheetView tabSelected="1" zoomScale="80" zoomScaleNormal="80" workbookViewId="0">
      <selection activeCell="A11" sqref="A11"/>
    </sheetView>
  </sheetViews>
  <sheetFormatPr defaultRowHeight="14.5" x14ac:dyDescent="0.35"/>
  <cols>
    <col min="1" max="1" width="9.7265625" customWidth="1"/>
    <col min="2" max="2" width="10.7265625" bestFit="1" customWidth="1"/>
    <col min="3" max="3" width="12.7265625" bestFit="1" customWidth="1"/>
    <col min="4" max="4" width="14.26953125" bestFit="1" customWidth="1"/>
    <col min="5" max="11" width="9.7265625" customWidth="1"/>
    <col min="12" max="12" width="19.1796875" bestFit="1" customWidth="1"/>
    <col min="13" max="14" width="14.26953125" customWidth="1"/>
    <col min="15" max="15" width="15.1796875" bestFit="1" customWidth="1"/>
    <col min="16" max="16" width="15" customWidth="1"/>
    <col min="17" max="17" width="17.26953125" bestFit="1" customWidth="1"/>
    <col min="18" max="18" width="13.7265625" customWidth="1"/>
    <col min="19" max="19" width="21" customWidth="1"/>
    <col min="20" max="20" width="21.54296875" bestFit="1" customWidth="1"/>
    <col min="21" max="21" width="18.1796875" bestFit="1" customWidth="1"/>
    <col min="22" max="22" width="6.81640625" customWidth="1"/>
    <col min="23" max="23" width="19.26953125" customWidth="1"/>
    <col min="24" max="24" width="19.453125" customWidth="1"/>
    <col min="25" max="32" width="9.1796875" customWidth="1"/>
    <col min="35" max="35" width="13.1796875" bestFit="1" customWidth="1"/>
    <col min="36" max="40" width="17.1796875" bestFit="1" customWidth="1"/>
  </cols>
  <sheetData>
    <row r="1" spans="1:40" x14ac:dyDescent="0.35">
      <c r="B1" s="1"/>
      <c r="C1" s="1"/>
      <c r="R1" s="1"/>
    </row>
    <row r="2" spans="1:40" x14ac:dyDescent="0.35">
      <c r="B2" t="s">
        <v>43</v>
      </c>
      <c r="C2" s="1"/>
      <c r="D2" s="61" t="s">
        <v>45</v>
      </c>
      <c r="E2" s="61"/>
      <c r="F2" s="61"/>
      <c r="G2" s="61"/>
      <c r="H2" s="61"/>
      <c r="I2" s="61"/>
      <c r="J2" s="14"/>
      <c r="L2" s="20"/>
      <c r="M2" s="20"/>
      <c r="N2" s="20"/>
      <c r="O2" s="20"/>
    </row>
    <row r="3" spans="1:40" x14ac:dyDescent="0.35">
      <c r="B3">
        <v>1</v>
      </c>
      <c r="C3" t="s">
        <v>56</v>
      </c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M3" s="22"/>
      <c r="N3" s="20"/>
      <c r="O3" s="19"/>
    </row>
    <row r="4" spans="1:40" x14ac:dyDescent="0.35">
      <c r="B4">
        <v>2</v>
      </c>
      <c r="C4" t="s">
        <v>51</v>
      </c>
      <c r="D4" s="11">
        <v>8</v>
      </c>
      <c r="E4" s="11">
        <v>9</v>
      </c>
      <c r="F4" s="11">
        <v>10</v>
      </c>
      <c r="G4" s="11">
        <v>11</v>
      </c>
      <c r="H4" s="11">
        <v>12</v>
      </c>
      <c r="I4" s="11">
        <v>13</v>
      </c>
      <c r="J4" s="11">
        <v>14</v>
      </c>
      <c r="M4" s="22"/>
      <c r="N4" s="20"/>
      <c r="O4" s="19"/>
    </row>
    <row r="5" spans="1:40" x14ac:dyDescent="0.35">
      <c r="B5">
        <v>3</v>
      </c>
      <c r="C5" t="s">
        <v>52</v>
      </c>
      <c r="D5" s="11">
        <v>15</v>
      </c>
      <c r="E5" s="11">
        <v>16</v>
      </c>
      <c r="F5" s="11">
        <v>17</v>
      </c>
      <c r="G5" s="11">
        <v>18</v>
      </c>
      <c r="H5" s="11">
        <v>19</v>
      </c>
      <c r="I5" s="11">
        <v>20</v>
      </c>
      <c r="J5" s="11">
        <v>21</v>
      </c>
      <c r="M5" s="22"/>
      <c r="N5" s="20"/>
      <c r="O5" s="19"/>
    </row>
    <row r="6" spans="1:40" x14ac:dyDescent="0.35">
      <c r="B6">
        <v>4</v>
      </c>
      <c r="C6" t="s">
        <v>53</v>
      </c>
      <c r="D6" s="11">
        <v>22</v>
      </c>
      <c r="E6" s="11">
        <v>23</v>
      </c>
      <c r="F6" s="11">
        <v>24</v>
      </c>
      <c r="G6" s="11">
        <v>25</v>
      </c>
      <c r="H6" s="11">
        <v>26</v>
      </c>
      <c r="I6" s="11">
        <v>27</v>
      </c>
      <c r="J6" s="11">
        <v>28</v>
      </c>
      <c r="M6" s="22"/>
      <c r="N6" s="20"/>
      <c r="O6" s="19"/>
    </row>
    <row r="7" spans="1:40" x14ac:dyDescent="0.35">
      <c r="B7">
        <v>5</v>
      </c>
      <c r="C7" t="s">
        <v>54</v>
      </c>
      <c r="D7" s="21">
        <v>29</v>
      </c>
      <c r="E7" s="11">
        <v>30</v>
      </c>
      <c r="F7" s="21">
        <v>31</v>
      </c>
      <c r="G7" s="11">
        <v>32</v>
      </c>
      <c r="H7" s="21">
        <v>33</v>
      </c>
      <c r="I7" s="21">
        <v>34</v>
      </c>
      <c r="J7" s="23">
        <v>35</v>
      </c>
      <c r="M7" s="22"/>
      <c r="N7" s="20"/>
      <c r="O7" s="19"/>
    </row>
    <row r="8" spans="1:40" ht="15" customHeight="1" x14ac:dyDescent="0.35">
      <c r="A8" s="30" t="s">
        <v>69</v>
      </c>
      <c r="B8" s="31" t="s">
        <v>44</v>
      </c>
      <c r="C8" s="31" t="s">
        <v>42</v>
      </c>
      <c r="D8" s="32" t="s">
        <v>2</v>
      </c>
      <c r="E8" s="32" t="s">
        <v>3</v>
      </c>
      <c r="F8" s="32" t="s">
        <v>32</v>
      </c>
      <c r="G8" s="32" t="s">
        <v>33</v>
      </c>
      <c r="H8" s="32" t="s">
        <v>34</v>
      </c>
      <c r="I8" s="32" t="s">
        <v>35</v>
      </c>
      <c r="J8" s="32" t="s">
        <v>58</v>
      </c>
      <c r="K8" s="33" t="s">
        <v>70</v>
      </c>
      <c r="L8" s="31" t="s">
        <v>38</v>
      </c>
      <c r="M8" s="31" t="s">
        <v>55</v>
      </c>
      <c r="N8" s="31" t="s">
        <v>61</v>
      </c>
      <c r="O8" s="31" t="s">
        <v>36</v>
      </c>
      <c r="P8" s="31" t="s">
        <v>47</v>
      </c>
      <c r="Q8" s="31" t="s">
        <v>39</v>
      </c>
      <c r="R8" s="31" t="s">
        <v>50</v>
      </c>
      <c r="S8" s="31" t="s">
        <v>46</v>
      </c>
      <c r="T8" s="31" t="s">
        <v>48</v>
      </c>
      <c r="U8" s="31" t="s">
        <v>49</v>
      </c>
      <c r="V8" t="s">
        <v>68</v>
      </c>
      <c r="W8" s="62" t="s">
        <v>63</v>
      </c>
      <c r="X8" s="62"/>
      <c r="Y8" s="62"/>
      <c r="Z8" s="62"/>
      <c r="AA8" s="62"/>
      <c r="AB8" s="63" t="s">
        <v>62</v>
      </c>
      <c r="AC8" s="63"/>
      <c r="AD8" s="63"/>
      <c r="AE8" s="63"/>
      <c r="AF8" s="63"/>
    </row>
    <row r="9" spans="1:40" x14ac:dyDescent="0.35">
      <c r="A9" s="34">
        <f>L9</f>
        <v>29</v>
      </c>
      <c r="B9" s="35">
        <v>1</v>
      </c>
      <c r="C9" s="35" t="s">
        <v>0</v>
      </c>
      <c r="D9" s="36">
        <v>28</v>
      </c>
      <c r="E9" s="36">
        <v>30</v>
      </c>
      <c r="F9" s="36">
        <v>24</v>
      </c>
      <c r="G9" s="36">
        <v>36</v>
      </c>
      <c r="H9" s="36">
        <v>36</v>
      </c>
      <c r="I9" s="36">
        <v>30</v>
      </c>
      <c r="J9" s="36">
        <v>36</v>
      </c>
      <c r="K9" s="37"/>
      <c r="L9" s="38">
        <v>29</v>
      </c>
      <c r="M9" s="39">
        <f>IFERROR(MATCH(L9,$D$3:$J$3,0),IFERROR(MATCH(L9,$D$4:$J$4,0),IFERROR(MATCH(L9,$D$5:$J$5,0),IFERROR(MATCH(L9,$D$6:$J$6,0),IFERROR(MATCH(L9,$D$7:$J$7,0),0)))))</f>
        <v>1</v>
      </c>
      <c r="N9" s="40">
        <f>IFERROR(MATCH(L9,$D$3:$D$7,0),IFERROR(MATCH(L9,$E$3:$E$7,0),IFERROR(MATCH(L9,$F$3:$F$7,0),IFERROR(MATCH(L9,$G$3:$G$7,0),IFERROR(MATCH(L9,$H$3:$H$7,0),IFERROR(MATCH(L9,$I$3:$I$7,0),IFERROR(MATCH(L9,$J$3:$J$7,0),0)))))))</f>
        <v>5</v>
      </c>
      <c r="O9" s="41">
        <f>VLOOKUP(M9,$B$46:$D$87,3,0)</f>
        <v>220000</v>
      </c>
      <c r="P9" s="42">
        <f>HLOOKUP(M9,$D$3:$J$38,B9+6,0)</f>
        <v>28</v>
      </c>
      <c r="Q9" s="41">
        <f t="shared" ref="Q9:Q38" si="0">O9*P9</f>
        <v>6160000</v>
      </c>
      <c r="R9" s="35" t="str">
        <f t="shared" ref="R9:R25" si="1">IFERROR(VLOOKUP(L9-7,$A$8:$I$43,3,0),C9)</f>
        <v>Poço 29</v>
      </c>
      <c r="S9" s="35" cm="1">
        <f t="array" ref="S9">_xlfn.XLOOKUP(C9,Distância!$B$2:$B$31,_xlfn.XLOOKUP(R9,Distância!$C$1:$AF$1,Distância!$C$2:$AF$31,0,0))</f>
        <v>1.5</v>
      </c>
      <c r="T9" s="43">
        <f t="shared" ref="T9:T38" si="2">S9*O9</f>
        <v>330000</v>
      </c>
      <c r="U9" s="43">
        <f t="shared" ref="U9:U38" si="3">Q9+T9</f>
        <v>6490000</v>
      </c>
      <c r="V9">
        <f>IF(COUNTIF($L$9:$L$38,B9)=1,1,0)</f>
        <v>1</v>
      </c>
      <c r="AB9" s="15">
        <f>IF(IFERROR(VLOOKUP(W9,$B$9:$N$38,13,0),0)&lt;$N9,1,1.02)</f>
        <v>1</v>
      </c>
      <c r="AC9" s="15">
        <f t="shared" ref="AC9:AF24" si="4">IF(IFERROR(VLOOKUP(X9,$B$9:$N$38,13,0),0)&lt;$N9,1,1.02)</f>
        <v>1</v>
      </c>
      <c r="AD9" s="15">
        <f t="shared" si="4"/>
        <v>1</v>
      </c>
      <c r="AE9" s="15">
        <f t="shared" si="4"/>
        <v>1</v>
      </c>
      <c r="AF9" s="15">
        <f t="shared" si="4"/>
        <v>1</v>
      </c>
      <c r="AH9" s="64" t="s">
        <v>76</v>
      </c>
      <c r="AI9" t="s">
        <v>55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</row>
    <row r="10" spans="1:40" x14ac:dyDescent="0.35">
      <c r="A10" s="44">
        <f t="shared" ref="A10:A38" si="5">L10</f>
        <v>23</v>
      </c>
      <c r="B10" s="45">
        <v>2</v>
      </c>
      <c r="C10" s="45" t="s">
        <v>1</v>
      </c>
      <c r="D10" s="46">
        <v>29</v>
      </c>
      <c r="E10" s="46">
        <v>33</v>
      </c>
      <c r="F10" s="46">
        <v>24</v>
      </c>
      <c r="G10" s="46">
        <v>38</v>
      </c>
      <c r="H10" s="46">
        <v>31</v>
      </c>
      <c r="I10" s="46">
        <v>29</v>
      </c>
      <c r="J10" s="46">
        <v>38</v>
      </c>
      <c r="K10" s="47"/>
      <c r="L10" s="38">
        <v>23</v>
      </c>
      <c r="M10" s="48">
        <f t="shared" ref="M10:M38" si="6">IFERROR(MATCH(L10,$D$3:$J$3,0),IFERROR(MATCH(L10,$D$4:$J$4,0),IFERROR(MATCH(L10,$D$5:$J$5,0),IFERROR(MATCH(L10,$D$6:$J$6,0),IFERROR(MATCH(L10,$D$7:$J$7,0),0)))))</f>
        <v>2</v>
      </c>
      <c r="N10" s="49">
        <f t="shared" ref="N10:N38" si="7">IFERROR(MATCH(L10,$D$3:$D$7,0),IFERROR(MATCH(L10,$E$3:$E$7,0),IFERROR(MATCH(L10,$F$3:$F$7,0),IFERROR(MATCH(L10,$G$3:$G$7,0),IFERROR(MATCH(L10,$H$3:$H$7,0),IFERROR(MATCH(L10,$I$3:$I$7,0),IFERROR(MATCH(L10,$J$3:$J$7,0),0)))))))</f>
        <v>4</v>
      </c>
      <c r="O10" s="50">
        <f>VLOOKUP(M10,$B$46:$D$87,3,0)</f>
        <v>180000</v>
      </c>
      <c r="P10" s="51">
        <f t="shared" ref="P10:P38" si="8">HLOOKUP(M10,$D$3:$J$38,B10+6,0)</f>
        <v>33</v>
      </c>
      <c r="Q10" s="50">
        <f t="shared" si="0"/>
        <v>5940000</v>
      </c>
      <c r="R10" s="45" t="str">
        <f t="shared" si="1"/>
        <v>Poço 5</v>
      </c>
      <c r="S10" s="45" cm="1">
        <f t="array" ref="S10">_xlfn.XLOOKUP(C10,Distância!$B$2:$B$31,_xlfn.XLOOKUP(R10,Distância!$C$1:$AF$1,Distância!$C$2:$AF$31,0,0))</f>
        <v>1.2</v>
      </c>
      <c r="T10" s="52">
        <f t="shared" si="2"/>
        <v>216000</v>
      </c>
      <c r="U10" s="52">
        <f t="shared" si="3"/>
        <v>6156000</v>
      </c>
      <c r="V10">
        <f>IF(COUNTIF($L$9:$L$38,B10)=1,1,0)</f>
        <v>1</v>
      </c>
      <c r="AB10" s="15">
        <f t="shared" ref="AB10:AB38" si="9">IF(IFERROR(VLOOKUP(W10,$B$9:$N$38,13,0),0)&lt;$N10,1,1.02)</f>
        <v>1</v>
      </c>
      <c r="AC10" s="15">
        <f t="shared" si="4"/>
        <v>1</v>
      </c>
      <c r="AD10" s="15">
        <f t="shared" si="4"/>
        <v>1</v>
      </c>
      <c r="AE10" s="15">
        <f t="shared" si="4"/>
        <v>1</v>
      </c>
      <c r="AF10" s="15">
        <f t="shared" si="4"/>
        <v>1</v>
      </c>
      <c r="AH10" s="64"/>
      <c r="AI10">
        <v>1</v>
      </c>
      <c r="AJ10" s="24" t="s">
        <v>27</v>
      </c>
      <c r="AK10" s="24" t="s">
        <v>29</v>
      </c>
      <c r="AL10" s="24" t="s">
        <v>7</v>
      </c>
      <c r="AM10" s="24" t="s">
        <v>30</v>
      </c>
      <c r="AN10" s="24"/>
    </row>
    <row r="11" spans="1:40" x14ac:dyDescent="0.35">
      <c r="A11" s="34">
        <f t="shared" si="5"/>
        <v>19</v>
      </c>
      <c r="B11" s="35">
        <v>3</v>
      </c>
      <c r="C11" s="35" t="s">
        <v>4</v>
      </c>
      <c r="D11" s="36">
        <v>29</v>
      </c>
      <c r="E11" s="36">
        <v>34</v>
      </c>
      <c r="F11" s="36">
        <v>24</v>
      </c>
      <c r="G11" s="36">
        <v>39</v>
      </c>
      <c r="H11" s="36">
        <v>29</v>
      </c>
      <c r="I11" s="36">
        <v>24</v>
      </c>
      <c r="J11" s="36">
        <v>39</v>
      </c>
      <c r="K11" s="37"/>
      <c r="L11" s="38">
        <v>19</v>
      </c>
      <c r="M11" s="39">
        <f t="shared" si="6"/>
        <v>5</v>
      </c>
      <c r="N11" s="40">
        <f t="shared" si="7"/>
        <v>3</v>
      </c>
      <c r="O11" s="41">
        <f>VLOOKUP(M11,$B$46:$D$87,3,0)</f>
        <v>190000</v>
      </c>
      <c r="P11" s="42">
        <f t="shared" si="8"/>
        <v>29</v>
      </c>
      <c r="Q11" s="41">
        <f t="shared" si="0"/>
        <v>5510000</v>
      </c>
      <c r="R11" s="35" t="str">
        <f t="shared" si="1"/>
        <v>Poço 16</v>
      </c>
      <c r="S11" s="35" cm="1">
        <f t="array" ref="S11">_xlfn.XLOOKUP(C11,Distância!$B$2:$B$31,_xlfn.XLOOKUP(R11,Distância!$C$1:$AF$1,Distância!$C$2:$AF$31,0,0))</f>
        <v>1.3</v>
      </c>
      <c r="T11" s="43">
        <f t="shared" si="2"/>
        <v>247000</v>
      </c>
      <c r="U11" s="43">
        <f t="shared" si="3"/>
        <v>5757000</v>
      </c>
      <c r="V11">
        <f>IF(COUNTIF($L$9:$L$38,B11)=1,1,0)</f>
        <v>1</v>
      </c>
      <c r="AB11" s="15">
        <f t="shared" si="9"/>
        <v>1</v>
      </c>
      <c r="AC11" s="15">
        <f t="shared" si="4"/>
        <v>1</v>
      </c>
      <c r="AD11" s="15">
        <f t="shared" si="4"/>
        <v>1</v>
      </c>
      <c r="AE11" s="15">
        <f t="shared" si="4"/>
        <v>1</v>
      </c>
      <c r="AF11" s="15">
        <f t="shared" si="4"/>
        <v>1</v>
      </c>
      <c r="AH11" s="64"/>
      <c r="AI11">
        <v>2</v>
      </c>
      <c r="AJ11" s="24" t="s">
        <v>6</v>
      </c>
      <c r="AK11" s="24" t="s">
        <v>5</v>
      </c>
      <c r="AL11" s="24" t="s">
        <v>16</v>
      </c>
      <c r="AM11" s="24" t="s">
        <v>25</v>
      </c>
      <c r="AN11" s="24"/>
    </row>
    <row r="12" spans="1:40" x14ac:dyDescent="0.35">
      <c r="A12" s="44">
        <f t="shared" si="5"/>
        <v>30</v>
      </c>
      <c r="B12" s="45">
        <v>4</v>
      </c>
      <c r="C12" s="45" t="s">
        <v>5</v>
      </c>
      <c r="D12" s="46">
        <v>30</v>
      </c>
      <c r="E12" s="46">
        <v>29</v>
      </c>
      <c r="F12" s="46">
        <v>26</v>
      </c>
      <c r="G12" s="46">
        <v>36</v>
      </c>
      <c r="H12" s="46">
        <v>39</v>
      </c>
      <c r="I12" s="46">
        <v>28</v>
      </c>
      <c r="J12" s="46">
        <v>36</v>
      </c>
      <c r="K12" s="47"/>
      <c r="L12" s="38">
        <v>30</v>
      </c>
      <c r="M12" s="48">
        <f t="shared" si="6"/>
        <v>2</v>
      </c>
      <c r="N12" s="49">
        <f t="shared" si="7"/>
        <v>5</v>
      </c>
      <c r="O12" s="50">
        <f>VLOOKUP(M12,$B$46:$D$87,3,0)</f>
        <v>180000</v>
      </c>
      <c r="P12" s="51">
        <f t="shared" si="8"/>
        <v>29</v>
      </c>
      <c r="Q12" s="50">
        <f t="shared" si="0"/>
        <v>5220000</v>
      </c>
      <c r="R12" s="45" t="str">
        <f t="shared" si="1"/>
        <v>Poço 2</v>
      </c>
      <c r="S12" s="45" cm="1">
        <f t="array" ref="S12">_xlfn.XLOOKUP(C12,Distância!$B$2:$B$31,_xlfn.XLOOKUP(R12,Distância!$C$1:$AF$1,Distância!$C$2:$AF$31,0,0))</f>
        <v>2.4</v>
      </c>
      <c r="T12" s="52">
        <f t="shared" si="2"/>
        <v>432000</v>
      </c>
      <c r="U12" s="52">
        <f t="shared" si="3"/>
        <v>5652000</v>
      </c>
      <c r="V12">
        <f>IF(COUNTIF($L$9:$L$38,B12)=1,1,0)</f>
        <v>1</v>
      </c>
      <c r="AB12" s="15">
        <f t="shared" si="9"/>
        <v>1</v>
      </c>
      <c r="AC12" s="15">
        <f t="shared" si="4"/>
        <v>1</v>
      </c>
      <c r="AD12" s="15">
        <f t="shared" si="4"/>
        <v>1</v>
      </c>
      <c r="AE12" s="15">
        <f t="shared" si="4"/>
        <v>1</v>
      </c>
      <c r="AF12" s="15">
        <f t="shared" si="4"/>
        <v>1</v>
      </c>
      <c r="AH12" s="64"/>
      <c r="AI12">
        <v>3</v>
      </c>
      <c r="AJ12" s="24" t="s">
        <v>8</v>
      </c>
      <c r="AK12" s="24" t="s">
        <v>18</v>
      </c>
      <c r="AL12" s="24" t="s">
        <v>10</v>
      </c>
      <c r="AM12" s="24" t="s">
        <v>13</v>
      </c>
      <c r="AN12" s="24"/>
    </row>
    <row r="13" spans="1:40" x14ac:dyDescent="0.35">
      <c r="A13" s="34">
        <f t="shared" si="5"/>
        <v>16</v>
      </c>
      <c r="B13" s="35">
        <v>5</v>
      </c>
      <c r="C13" s="35" t="s">
        <v>6</v>
      </c>
      <c r="D13" s="36">
        <v>29</v>
      </c>
      <c r="E13" s="36">
        <v>31</v>
      </c>
      <c r="F13" s="36">
        <v>25</v>
      </c>
      <c r="G13" s="36">
        <v>40</v>
      </c>
      <c r="H13" s="36">
        <v>37</v>
      </c>
      <c r="I13" s="36">
        <v>29</v>
      </c>
      <c r="J13" s="36">
        <v>40</v>
      </c>
      <c r="K13" s="37"/>
      <c r="L13" s="38">
        <v>16</v>
      </c>
      <c r="M13" s="39">
        <f t="shared" si="6"/>
        <v>2</v>
      </c>
      <c r="N13" s="40">
        <f t="shared" si="7"/>
        <v>3</v>
      </c>
      <c r="O13" s="41">
        <f>VLOOKUP(M13,$B$46:$D$87,3,0)</f>
        <v>180000</v>
      </c>
      <c r="P13" s="42">
        <f t="shared" si="8"/>
        <v>31</v>
      </c>
      <c r="Q13" s="41">
        <f t="shared" si="0"/>
        <v>5580000</v>
      </c>
      <c r="R13" s="35" t="str">
        <f t="shared" si="1"/>
        <v>Poço 24</v>
      </c>
      <c r="S13" s="35" cm="1">
        <f t="array" ref="S13">_xlfn.XLOOKUP(C13,Distância!$B$2:$B$31,_xlfn.XLOOKUP(R13,Distância!$C$1:$AF$1,Distância!$C$2:$AF$31,0,0))</f>
        <v>1.1000000000000001</v>
      </c>
      <c r="T13" s="43">
        <f t="shared" si="2"/>
        <v>198000.00000000003</v>
      </c>
      <c r="U13" s="43">
        <f t="shared" si="3"/>
        <v>5778000</v>
      </c>
      <c r="V13">
        <f>IF(COUNTIF($L$9:$L$38,B13)=1,1,0)</f>
        <v>1</v>
      </c>
      <c r="AB13" s="15">
        <f t="shared" si="9"/>
        <v>1</v>
      </c>
      <c r="AC13" s="15">
        <f t="shared" si="4"/>
        <v>1</v>
      </c>
      <c r="AD13" s="15">
        <f t="shared" si="4"/>
        <v>1</v>
      </c>
      <c r="AE13" s="15">
        <f t="shared" si="4"/>
        <v>1</v>
      </c>
      <c r="AF13" s="15">
        <f t="shared" si="4"/>
        <v>1</v>
      </c>
      <c r="AH13" s="64"/>
      <c r="AI13">
        <v>4</v>
      </c>
      <c r="AJ13" s="24" t="s">
        <v>14</v>
      </c>
      <c r="AK13" s="24" t="s">
        <v>12</v>
      </c>
      <c r="AL13" s="24" t="s">
        <v>20</v>
      </c>
      <c r="AM13" s="24" t="s">
        <v>31</v>
      </c>
      <c r="AN13" s="24"/>
    </row>
    <row r="14" spans="1:40" x14ac:dyDescent="0.35">
      <c r="A14" s="44">
        <f t="shared" si="5"/>
        <v>15</v>
      </c>
      <c r="B14" s="45">
        <v>6</v>
      </c>
      <c r="C14" s="45" t="s">
        <v>7</v>
      </c>
      <c r="D14" s="46">
        <v>25</v>
      </c>
      <c r="E14" s="46">
        <v>36</v>
      </c>
      <c r="F14" s="46">
        <v>22</v>
      </c>
      <c r="G14" s="46">
        <v>36</v>
      </c>
      <c r="H14" s="46">
        <v>35</v>
      </c>
      <c r="I14" s="46">
        <v>30</v>
      </c>
      <c r="J14" s="46">
        <v>36</v>
      </c>
      <c r="K14" s="47"/>
      <c r="L14" s="38">
        <v>15</v>
      </c>
      <c r="M14" s="48">
        <f t="shared" si="6"/>
        <v>1</v>
      </c>
      <c r="N14" s="49">
        <f t="shared" si="7"/>
        <v>3</v>
      </c>
      <c r="O14" s="50">
        <f>VLOOKUP(M14,$B$46:$D$87,3,0)</f>
        <v>220000</v>
      </c>
      <c r="P14" s="51">
        <f t="shared" si="8"/>
        <v>25</v>
      </c>
      <c r="Q14" s="50">
        <f t="shared" si="0"/>
        <v>5500000</v>
      </c>
      <c r="R14" s="45" t="str">
        <f t="shared" si="1"/>
        <v>Poço 26</v>
      </c>
      <c r="S14" s="45" cm="1">
        <f t="array" ref="S14">_xlfn.XLOOKUP(C14,Distância!$B$2:$B$31,_xlfn.XLOOKUP(R14,Distância!$C$1:$AF$1,Distância!$C$2:$AF$31,0,0))</f>
        <v>1.3</v>
      </c>
      <c r="T14" s="52">
        <f t="shared" si="2"/>
        <v>286000</v>
      </c>
      <c r="U14" s="52">
        <f t="shared" si="3"/>
        <v>5786000</v>
      </c>
      <c r="V14">
        <f>IF(COUNTIF($L$9:$L$38,B14)=1,1,0)</f>
        <v>1</v>
      </c>
      <c r="AB14" s="15">
        <f t="shared" si="9"/>
        <v>1</v>
      </c>
      <c r="AC14" s="15">
        <f t="shared" si="4"/>
        <v>1</v>
      </c>
      <c r="AD14" s="15">
        <f t="shared" si="4"/>
        <v>1</v>
      </c>
      <c r="AE14" s="15">
        <f t="shared" si="4"/>
        <v>1</v>
      </c>
      <c r="AF14" s="15">
        <f t="shared" si="4"/>
        <v>1</v>
      </c>
      <c r="AH14" s="64"/>
      <c r="AI14">
        <v>5</v>
      </c>
      <c r="AJ14" s="24" t="s">
        <v>23</v>
      </c>
      <c r="AK14" s="24" t="s">
        <v>11</v>
      </c>
      <c r="AL14" s="24" t="s">
        <v>19</v>
      </c>
      <c r="AM14" s="24" t="s">
        <v>4</v>
      </c>
      <c r="AN14" s="24" t="s">
        <v>17</v>
      </c>
    </row>
    <row r="15" spans="1:40" x14ac:dyDescent="0.35">
      <c r="A15" s="34">
        <f t="shared" si="5"/>
        <v>17</v>
      </c>
      <c r="B15" s="35">
        <v>7</v>
      </c>
      <c r="C15" s="35" t="s">
        <v>8</v>
      </c>
      <c r="D15" s="36">
        <v>29</v>
      </c>
      <c r="E15" s="36">
        <v>34</v>
      </c>
      <c r="F15" s="36">
        <v>24</v>
      </c>
      <c r="G15" s="36">
        <v>38</v>
      </c>
      <c r="H15" s="36">
        <v>39</v>
      </c>
      <c r="I15" s="36">
        <v>29</v>
      </c>
      <c r="J15" s="36">
        <v>38</v>
      </c>
      <c r="K15" s="37"/>
      <c r="L15" s="38">
        <v>17</v>
      </c>
      <c r="M15" s="39">
        <f t="shared" si="6"/>
        <v>3</v>
      </c>
      <c r="N15" s="40">
        <f t="shared" si="7"/>
        <v>3</v>
      </c>
      <c r="O15" s="41">
        <f>VLOOKUP(M15,$B$46:$D$87,3,0)</f>
        <v>230000</v>
      </c>
      <c r="P15" s="42">
        <f t="shared" si="8"/>
        <v>24</v>
      </c>
      <c r="Q15" s="41">
        <f t="shared" si="0"/>
        <v>5520000</v>
      </c>
      <c r="R15" s="35" t="str">
        <f t="shared" si="1"/>
        <v>Poço 15</v>
      </c>
      <c r="S15" s="35" cm="1">
        <f t="array" ref="S15">_xlfn.XLOOKUP(C15,Distância!$B$2:$B$31,_xlfn.XLOOKUP(R15,Distância!$C$1:$AF$1,Distância!$C$2:$AF$31,0,0))</f>
        <v>1.4</v>
      </c>
      <c r="T15" s="43">
        <f t="shared" si="2"/>
        <v>322000</v>
      </c>
      <c r="U15" s="43">
        <f t="shared" si="3"/>
        <v>5842000</v>
      </c>
      <c r="V15">
        <f>IF(COUNTIF($L$9:$L$38,B15)=1,1,0)</f>
        <v>1</v>
      </c>
      <c r="AB15" s="15">
        <f t="shared" si="9"/>
        <v>1</v>
      </c>
      <c r="AC15" s="15">
        <f t="shared" si="4"/>
        <v>1</v>
      </c>
      <c r="AD15" s="15">
        <f t="shared" si="4"/>
        <v>1</v>
      </c>
      <c r="AE15" s="15">
        <f t="shared" si="4"/>
        <v>1</v>
      </c>
      <c r="AF15" s="15">
        <f t="shared" si="4"/>
        <v>1</v>
      </c>
      <c r="AH15" s="64"/>
      <c r="AI15">
        <v>6</v>
      </c>
      <c r="AJ15" s="24" t="s">
        <v>21</v>
      </c>
      <c r="AK15" s="24" t="s">
        <v>22</v>
      </c>
      <c r="AL15" s="24" t="s">
        <v>28</v>
      </c>
      <c r="AM15" s="24" t="s">
        <v>24</v>
      </c>
      <c r="AN15" s="24" t="s">
        <v>15</v>
      </c>
    </row>
    <row r="16" spans="1:40" x14ac:dyDescent="0.35">
      <c r="A16" s="44">
        <f t="shared" si="5"/>
        <v>4</v>
      </c>
      <c r="B16" s="45">
        <v>8</v>
      </c>
      <c r="C16" s="45" t="s">
        <v>9</v>
      </c>
      <c r="D16" s="46">
        <v>30</v>
      </c>
      <c r="E16" s="46">
        <v>34</v>
      </c>
      <c r="F16" s="46">
        <v>26</v>
      </c>
      <c r="G16" s="46">
        <v>37</v>
      </c>
      <c r="H16" s="46">
        <v>40</v>
      </c>
      <c r="I16" s="46">
        <v>30</v>
      </c>
      <c r="J16" s="46">
        <v>37</v>
      </c>
      <c r="K16" s="47"/>
      <c r="L16" s="38">
        <v>4</v>
      </c>
      <c r="M16" s="48">
        <f t="shared" si="6"/>
        <v>4</v>
      </c>
      <c r="N16" s="49">
        <f t="shared" si="7"/>
        <v>1</v>
      </c>
      <c r="O16" s="50">
        <f>VLOOKUP(M16,$B$46:$D$87,3,0)</f>
        <v>170000</v>
      </c>
      <c r="P16" s="51">
        <f t="shared" si="8"/>
        <v>37</v>
      </c>
      <c r="Q16" s="50">
        <f t="shared" si="0"/>
        <v>6290000</v>
      </c>
      <c r="R16" s="45" t="str">
        <f t="shared" si="1"/>
        <v>Poço 8</v>
      </c>
      <c r="S16" s="45" cm="1">
        <f t="array" ref="S16">_xlfn.XLOOKUP(C16,Distância!$B$2:$B$31,_xlfn.XLOOKUP(R16,Distância!$C$1:$AF$1,Distância!$C$2:$AF$31,0,0))</f>
        <v>0</v>
      </c>
      <c r="T16" s="52">
        <f t="shared" si="2"/>
        <v>0</v>
      </c>
      <c r="U16" s="52">
        <f t="shared" si="3"/>
        <v>6290000</v>
      </c>
      <c r="V16">
        <f>IF(COUNTIF($L$9:$L$38,B16)=1,1,0)</f>
        <v>1</v>
      </c>
      <c r="AB16" s="15">
        <f t="shared" si="9"/>
        <v>1</v>
      </c>
      <c r="AC16" s="15">
        <f t="shared" si="4"/>
        <v>1</v>
      </c>
      <c r="AD16" s="15">
        <f t="shared" si="4"/>
        <v>1</v>
      </c>
      <c r="AE16" s="15">
        <f t="shared" si="4"/>
        <v>1</v>
      </c>
      <c r="AF16" s="15">
        <f t="shared" si="4"/>
        <v>1</v>
      </c>
      <c r="AH16" s="64"/>
      <c r="AI16">
        <v>7</v>
      </c>
      <c r="AJ16" s="24" t="s">
        <v>9</v>
      </c>
      <c r="AK16" s="24" t="s">
        <v>26</v>
      </c>
      <c r="AL16" s="24" t="s">
        <v>1</v>
      </c>
      <c r="AM16" s="24" t="s">
        <v>0</v>
      </c>
      <c r="AN16" s="24"/>
    </row>
    <row r="17" spans="1:40" x14ac:dyDescent="0.35">
      <c r="A17" s="34">
        <f t="shared" si="5"/>
        <v>2</v>
      </c>
      <c r="B17" s="35">
        <v>9</v>
      </c>
      <c r="C17" s="35" t="s">
        <v>10</v>
      </c>
      <c r="D17" s="36">
        <v>27</v>
      </c>
      <c r="E17" s="36">
        <v>30</v>
      </c>
      <c r="F17" s="36">
        <v>22</v>
      </c>
      <c r="G17" s="36">
        <v>39</v>
      </c>
      <c r="H17" s="36">
        <v>30</v>
      </c>
      <c r="I17" s="36">
        <v>25</v>
      </c>
      <c r="J17" s="36">
        <v>39</v>
      </c>
      <c r="K17" s="37"/>
      <c r="L17" s="38">
        <v>2</v>
      </c>
      <c r="M17" s="39">
        <f t="shared" si="6"/>
        <v>2</v>
      </c>
      <c r="N17" s="40">
        <f t="shared" si="7"/>
        <v>1</v>
      </c>
      <c r="O17" s="41">
        <f>VLOOKUP(M17,$B$46:$D$87,3,0)</f>
        <v>180000</v>
      </c>
      <c r="P17" s="42">
        <f t="shared" si="8"/>
        <v>30</v>
      </c>
      <c r="Q17" s="41">
        <f t="shared" si="0"/>
        <v>5400000</v>
      </c>
      <c r="R17" s="35" t="str">
        <f t="shared" si="1"/>
        <v>Poço 9</v>
      </c>
      <c r="S17" s="35" cm="1">
        <f t="array" ref="S17">_xlfn.XLOOKUP(C17,Distância!$B$2:$B$31,_xlfn.XLOOKUP(R17,Distância!$C$1:$AF$1,Distância!$C$2:$AF$31,0,0))</f>
        <v>0</v>
      </c>
      <c r="T17" s="43">
        <f t="shared" si="2"/>
        <v>0</v>
      </c>
      <c r="U17" s="43">
        <f t="shared" si="3"/>
        <v>5400000</v>
      </c>
      <c r="V17">
        <f>IF(COUNTIF($L$9:$L$38,B17)=1,1,0)</f>
        <v>1</v>
      </c>
      <c r="AB17" s="15">
        <f t="shared" si="9"/>
        <v>1</v>
      </c>
      <c r="AC17" s="15">
        <f t="shared" si="4"/>
        <v>1</v>
      </c>
      <c r="AD17" s="15">
        <f t="shared" si="4"/>
        <v>1</v>
      </c>
      <c r="AE17" s="15">
        <f t="shared" si="4"/>
        <v>1</v>
      </c>
      <c r="AF17" s="15">
        <f t="shared" si="4"/>
        <v>1</v>
      </c>
      <c r="AH17" s="26"/>
      <c r="AI17" t="s">
        <v>77</v>
      </c>
      <c r="AJ17" s="27">
        <f>SUM(VLOOKUP(AJ10,'7 sondas'!$C$9:$U$38,19,0),VLOOKUP(AJ11,'7 sondas'!$C$9:$U$38,19,0),VLOOKUP(AJ12,'7 sondas'!$C$9:$U$38,19,0),VLOOKUP(AJ13,'7 sondas'!$C$9:$U$38,19,0),VLOOKUP(AJ14,'7 sondas'!$C$9:$U$38,19,0),VLOOKUP(AJ15,'7 sondas'!$C$9:$U$38,19,0),VLOOKUP(AJ16,'7 sondas'!$C$9:$U$38,19,0))</f>
        <v>40362000</v>
      </c>
      <c r="AK17" s="27">
        <f>SUM(VLOOKUP(AK10,'7 sondas'!$C$9:$U$38,19,0),VLOOKUP(AK11,'7 sondas'!$C$9:$U$38,19,0),VLOOKUP(AK12,'7 sondas'!$C$9:$U$38,19,0),VLOOKUP(AK13,'7 sondas'!$C$9:$U$38,19,0),VLOOKUP(AK14,'7 sondas'!$C$9:$U$38,19,0),VLOOKUP(AK15,'7 sondas'!$C$9:$U$38,19,0),VLOOKUP(AK16,'7 sondas'!$C$9:$U$38,19,0))</f>
        <v>40568000</v>
      </c>
      <c r="AL17" s="27">
        <f>SUM(VLOOKUP(AL10,'7 sondas'!$C$9:$U$38,19,0),VLOOKUP(AL11,'7 sondas'!$C$9:$U$38,19,0),VLOOKUP(AL12,'7 sondas'!$C$9:$U$38,19,0),VLOOKUP(AL13,'7 sondas'!$C$9:$U$38,19,0),VLOOKUP(AL14,'7 sondas'!$C$9:$U$38,19,0),VLOOKUP(AL15,'7 sondas'!$C$9:$U$38,19,0),VLOOKUP(AL16,'7 sondas'!$C$9:$U$38,19,0))</f>
        <v>40962000</v>
      </c>
      <c r="AM17" s="27">
        <f>SUM(VLOOKUP(AM10,'7 sondas'!$C$9:$U$38,19,0),VLOOKUP(AM11,'7 sondas'!$C$9:$U$38,19,0),VLOOKUP(AM12,'7 sondas'!$C$9:$U$38,19,0),VLOOKUP(AM13,'7 sondas'!$C$9:$U$38,19,0),VLOOKUP(AM14,'7 sondas'!$C$9:$U$38,19,0),VLOOKUP(AM15,'7 sondas'!$C$9:$U$38,19,0),VLOOKUP(AM16,'7 sondas'!$C$9:$U$38,19,0))</f>
        <v>40583000</v>
      </c>
      <c r="AN17" s="27">
        <f>SUM(IFERROR(VLOOKUP(AN10,'7 sondas'!$C$9:$U$38,19,0),0),IFERROR(VLOOKUP(AN11,'7 sondas'!$C$9:$U$38,19,0),0),IFERROR(VLOOKUP(AN12,'7 sondas'!$C$9:$U$38,19,0),0),IFERROR(VLOOKUP(AN13,'7 sondas'!$C$9:$U$38,19,0),0),IFERROR(VLOOKUP(AN14,'7 sondas'!$C$9:$U$38,19,0),0),IFERROR(VLOOKUP(AN15,'7 sondas'!$C$9:$U$38,19,0),0),IFERROR(VLOOKUP(AN16,'7 sondas'!$C$9:$U$38,19,0),0))</f>
        <v>10004000</v>
      </c>
    </row>
    <row r="18" spans="1:40" x14ac:dyDescent="0.35">
      <c r="A18" s="44">
        <f t="shared" si="5"/>
        <v>3</v>
      </c>
      <c r="B18" s="45">
        <v>10</v>
      </c>
      <c r="C18" s="45" t="s">
        <v>11</v>
      </c>
      <c r="D18" s="46">
        <v>29</v>
      </c>
      <c r="E18" s="46">
        <v>33</v>
      </c>
      <c r="F18" s="46">
        <v>24</v>
      </c>
      <c r="G18" s="46">
        <v>40</v>
      </c>
      <c r="H18" s="46">
        <v>31</v>
      </c>
      <c r="I18" s="46">
        <v>23</v>
      </c>
      <c r="J18" s="46">
        <v>40</v>
      </c>
      <c r="K18" s="47"/>
      <c r="L18" s="38">
        <v>3</v>
      </c>
      <c r="M18" s="48">
        <f t="shared" si="6"/>
        <v>3</v>
      </c>
      <c r="N18" s="49">
        <f t="shared" si="7"/>
        <v>1</v>
      </c>
      <c r="O18" s="50">
        <f>VLOOKUP(M18,$B$46:$D$87,3,0)</f>
        <v>230000</v>
      </c>
      <c r="P18" s="51">
        <f t="shared" si="8"/>
        <v>24</v>
      </c>
      <c r="Q18" s="50">
        <f t="shared" si="0"/>
        <v>5520000</v>
      </c>
      <c r="R18" s="45" t="str">
        <f t="shared" si="1"/>
        <v>Poço 10</v>
      </c>
      <c r="S18" s="45" cm="1">
        <f t="array" ref="S18">_xlfn.XLOOKUP(C18,Distância!$B$2:$B$31,_xlfn.XLOOKUP(R18,Distância!$C$1:$AF$1,Distância!$C$2:$AF$31,0,0))</f>
        <v>0</v>
      </c>
      <c r="T18" s="52">
        <f t="shared" si="2"/>
        <v>0</v>
      </c>
      <c r="U18" s="52">
        <f t="shared" si="3"/>
        <v>5520000</v>
      </c>
      <c r="V18">
        <f>IF(COUNTIF($L$9:$L$38,B18)=1,1,0)</f>
        <v>1</v>
      </c>
      <c r="AB18" s="15">
        <f t="shared" si="9"/>
        <v>1</v>
      </c>
      <c r="AC18" s="15">
        <f t="shared" si="4"/>
        <v>1</v>
      </c>
      <c r="AD18" s="15">
        <f t="shared" si="4"/>
        <v>1</v>
      </c>
      <c r="AE18" s="15">
        <f t="shared" si="4"/>
        <v>1</v>
      </c>
      <c r="AF18" s="15">
        <f t="shared" si="4"/>
        <v>1</v>
      </c>
      <c r="AH18" s="26"/>
      <c r="AJ18" s="24"/>
    </row>
    <row r="19" spans="1:40" x14ac:dyDescent="0.35">
      <c r="A19" s="34">
        <f t="shared" si="5"/>
        <v>7</v>
      </c>
      <c r="B19" s="35">
        <v>11</v>
      </c>
      <c r="C19" s="35" t="s">
        <v>12</v>
      </c>
      <c r="D19" s="36">
        <v>27</v>
      </c>
      <c r="E19" s="36">
        <v>35</v>
      </c>
      <c r="F19" s="36">
        <v>27</v>
      </c>
      <c r="G19" s="36">
        <v>38</v>
      </c>
      <c r="H19" s="36">
        <v>39</v>
      </c>
      <c r="I19" s="36">
        <v>30</v>
      </c>
      <c r="J19" s="36">
        <v>38</v>
      </c>
      <c r="K19" s="37"/>
      <c r="L19" s="38">
        <v>7</v>
      </c>
      <c r="M19" s="39">
        <f t="shared" si="6"/>
        <v>7</v>
      </c>
      <c r="N19" s="40">
        <f t="shared" si="7"/>
        <v>1</v>
      </c>
      <c r="O19" s="41">
        <f>VLOOKUP(M19,$B$46:$D$87,3,0)</f>
        <v>170000</v>
      </c>
      <c r="P19" s="42">
        <f t="shared" si="8"/>
        <v>38</v>
      </c>
      <c r="Q19" s="41">
        <f t="shared" si="0"/>
        <v>6460000</v>
      </c>
      <c r="R19" s="35" t="str">
        <f t="shared" si="1"/>
        <v>Poço 11</v>
      </c>
      <c r="S19" s="35" cm="1">
        <f t="array" ref="S19">_xlfn.XLOOKUP(C19,Distância!$B$2:$B$31,_xlfn.XLOOKUP(R19,Distância!$C$1:$AF$1,Distância!$C$2:$AF$31,0,0))</f>
        <v>0</v>
      </c>
      <c r="T19" s="43">
        <f t="shared" si="2"/>
        <v>0</v>
      </c>
      <c r="U19" s="43">
        <f t="shared" si="3"/>
        <v>6460000</v>
      </c>
      <c r="V19">
        <f>IF(COUNTIF($L$9:$L$38,B19)=1,1,0)</f>
        <v>1</v>
      </c>
      <c r="AB19" s="15">
        <f t="shared" si="9"/>
        <v>1</v>
      </c>
      <c r="AC19" s="15">
        <f t="shared" si="4"/>
        <v>1</v>
      </c>
      <c r="AD19" s="15">
        <f t="shared" si="4"/>
        <v>1</v>
      </c>
      <c r="AE19" s="15">
        <f t="shared" si="4"/>
        <v>1</v>
      </c>
      <c r="AF19" s="15">
        <f t="shared" si="4"/>
        <v>1</v>
      </c>
      <c r="AH19" s="26"/>
      <c r="AJ19" s="24"/>
    </row>
    <row r="20" spans="1:40" x14ac:dyDescent="0.35">
      <c r="A20" s="44">
        <f t="shared" si="5"/>
        <v>24</v>
      </c>
      <c r="B20" s="45">
        <v>12</v>
      </c>
      <c r="C20" s="45" t="s">
        <v>13</v>
      </c>
      <c r="D20" s="46">
        <v>26</v>
      </c>
      <c r="E20" s="46">
        <v>33</v>
      </c>
      <c r="F20" s="46">
        <v>22</v>
      </c>
      <c r="G20" s="46">
        <v>37</v>
      </c>
      <c r="H20" s="46">
        <v>38</v>
      </c>
      <c r="I20" s="46">
        <v>24</v>
      </c>
      <c r="J20" s="46">
        <v>37</v>
      </c>
      <c r="K20" s="47"/>
      <c r="L20" s="38">
        <v>24</v>
      </c>
      <c r="M20" s="48">
        <f t="shared" si="6"/>
        <v>3</v>
      </c>
      <c r="N20" s="49">
        <f t="shared" si="7"/>
        <v>4</v>
      </c>
      <c r="O20" s="50">
        <f>VLOOKUP(M20,$B$46:$D$87,3,0)</f>
        <v>230000</v>
      </c>
      <c r="P20" s="51">
        <f t="shared" si="8"/>
        <v>22</v>
      </c>
      <c r="Q20" s="50">
        <f t="shared" si="0"/>
        <v>5060000</v>
      </c>
      <c r="R20" s="45" t="str">
        <f t="shared" si="1"/>
        <v>Poço 7</v>
      </c>
      <c r="S20" s="45" cm="1">
        <f t="array" ref="S20">_xlfn.XLOOKUP(C20,Distância!$B$2:$B$31,_xlfn.XLOOKUP(R20,Distância!$C$1:$AF$1,Distância!$C$2:$AF$31,0,0))</f>
        <v>1.6</v>
      </c>
      <c r="T20" s="52">
        <f t="shared" si="2"/>
        <v>368000</v>
      </c>
      <c r="U20" s="52">
        <f t="shared" si="3"/>
        <v>5428000</v>
      </c>
      <c r="V20">
        <f>IF(COUNTIF($L$9:$L$38,B20)=1,1,0)</f>
        <v>1</v>
      </c>
      <c r="AB20" s="15">
        <f t="shared" si="9"/>
        <v>1</v>
      </c>
      <c r="AC20" s="15">
        <f t="shared" si="4"/>
        <v>1</v>
      </c>
      <c r="AD20" s="15">
        <f t="shared" si="4"/>
        <v>1</v>
      </c>
      <c r="AE20" s="15">
        <f t="shared" si="4"/>
        <v>1</v>
      </c>
      <c r="AF20" s="15">
        <f t="shared" si="4"/>
        <v>1</v>
      </c>
      <c r="AH20" s="26"/>
      <c r="AJ20" s="24"/>
    </row>
    <row r="21" spans="1:40" x14ac:dyDescent="0.35">
      <c r="A21" s="34">
        <f t="shared" si="5"/>
        <v>11</v>
      </c>
      <c r="B21" s="35">
        <v>13</v>
      </c>
      <c r="C21" s="35" t="s">
        <v>14</v>
      </c>
      <c r="D21" s="36">
        <v>27</v>
      </c>
      <c r="E21" s="36">
        <v>33</v>
      </c>
      <c r="F21" s="36">
        <v>23</v>
      </c>
      <c r="G21" s="36">
        <v>36</v>
      </c>
      <c r="H21" s="36">
        <v>40</v>
      </c>
      <c r="I21" s="36">
        <v>26</v>
      </c>
      <c r="J21" s="36">
        <v>36</v>
      </c>
      <c r="K21" s="37"/>
      <c r="L21" s="38">
        <v>11</v>
      </c>
      <c r="M21" s="39">
        <f t="shared" si="6"/>
        <v>4</v>
      </c>
      <c r="N21" s="40">
        <f t="shared" si="7"/>
        <v>2</v>
      </c>
      <c r="O21" s="41">
        <f>VLOOKUP(M21,$B$46:$D$87,3,0)</f>
        <v>170000</v>
      </c>
      <c r="P21" s="42">
        <f t="shared" si="8"/>
        <v>36</v>
      </c>
      <c r="Q21" s="41">
        <f t="shared" si="0"/>
        <v>6120000</v>
      </c>
      <c r="R21" s="35" t="str">
        <f t="shared" si="1"/>
        <v>Poço 8</v>
      </c>
      <c r="S21" s="35" cm="1">
        <f t="array" ref="S21">_xlfn.XLOOKUP(C21,Distância!$B$2:$B$31,_xlfn.XLOOKUP(R21,Distância!$C$1:$AF$1,Distância!$C$2:$AF$31,0,0))</f>
        <v>1.2</v>
      </c>
      <c r="T21" s="43">
        <f t="shared" si="2"/>
        <v>204000</v>
      </c>
      <c r="U21" s="43">
        <f t="shared" si="3"/>
        <v>6324000</v>
      </c>
      <c r="V21">
        <f>IF(COUNTIF($L$9:$L$38,B21)=1,1,0)</f>
        <v>1</v>
      </c>
      <c r="AB21" s="15">
        <f t="shared" si="9"/>
        <v>1</v>
      </c>
      <c r="AC21" s="15">
        <f t="shared" si="4"/>
        <v>1</v>
      </c>
      <c r="AD21" s="15">
        <f t="shared" si="4"/>
        <v>1</v>
      </c>
      <c r="AE21" s="15">
        <f t="shared" si="4"/>
        <v>1</v>
      </c>
      <c r="AF21" s="15">
        <f t="shared" si="4"/>
        <v>1</v>
      </c>
      <c r="AH21" s="26"/>
      <c r="AJ21" s="24"/>
    </row>
    <row r="22" spans="1:40" x14ac:dyDescent="0.35">
      <c r="A22" s="44">
        <f t="shared" si="5"/>
        <v>6</v>
      </c>
      <c r="B22" s="45">
        <v>14</v>
      </c>
      <c r="C22" s="45" t="s">
        <v>15</v>
      </c>
      <c r="D22" s="46">
        <v>25</v>
      </c>
      <c r="E22" s="46">
        <v>36</v>
      </c>
      <c r="F22" s="46">
        <v>26</v>
      </c>
      <c r="G22" s="46">
        <v>39</v>
      </c>
      <c r="H22" s="46">
        <v>31</v>
      </c>
      <c r="I22" s="46">
        <v>20</v>
      </c>
      <c r="J22" s="46">
        <v>39</v>
      </c>
      <c r="K22" s="47"/>
      <c r="L22" s="38">
        <v>6</v>
      </c>
      <c r="M22" s="48">
        <f t="shared" si="6"/>
        <v>6</v>
      </c>
      <c r="N22" s="49">
        <f t="shared" si="7"/>
        <v>1</v>
      </c>
      <c r="O22" s="50">
        <f>VLOOKUP(M22,$B$46:$D$87,3,0)</f>
        <v>200000</v>
      </c>
      <c r="P22" s="51">
        <f t="shared" si="8"/>
        <v>20</v>
      </c>
      <c r="Q22" s="50">
        <f t="shared" si="0"/>
        <v>4000000</v>
      </c>
      <c r="R22" s="45" t="str">
        <f t="shared" si="1"/>
        <v>Poço 14</v>
      </c>
      <c r="S22" s="45" cm="1">
        <f t="array" ref="S22">_xlfn.XLOOKUP(C22,Distância!$B$2:$B$31,_xlfn.XLOOKUP(R22,Distância!$C$1:$AF$1,Distância!$C$2:$AF$31,0,0))</f>
        <v>0</v>
      </c>
      <c r="T22" s="52">
        <f t="shared" si="2"/>
        <v>0</v>
      </c>
      <c r="U22" s="52">
        <f t="shared" si="3"/>
        <v>4000000</v>
      </c>
      <c r="V22">
        <f>IF(COUNTIF($L$9:$L$38,B22)=1,1,0)</f>
        <v>1</v>
      </c>
      <c r="AB22" s="15">
        <f t="shared" si="9"/>
        <v>1</v>
      </c>
      <c r="AC22" s="15">
        <f t="shared" si="4"/>
        <v>1</v>
      </c>
      <c r="AD22" s="15">
        <f t="shared" si="4"/>
        <v>1</v>
      </c>
      <c r="AE22" s="15">
        <f t="shared" si="4"/>
        <v>1</v>
      </c>
      <c r="AF22" s="15">
        <f t="shared" si="4"/>
        <v>1</v>
      </c>
      <c r="AH22" s="26"/>
      <c r="AJ22" s="24"/>
    </row>
    <row r="23" spans="1:40" x14ac:dyDescent="0.35">
      <c r="A23" s="34">
        <f t="shared" si="5"/>
        <v>10</v>
      </c>
      <c r="B23" s="35">
        <v>15</v>
      </c>
      <c r="C23" s="35" t="s">
        <v>16</v>
      </c>
      <c r="D23" s="36">
        <v>30</v>
      </c>
      <c r="E23" s="36">
        <v>29</v>
      </c>
      <c r="F23" s="36">
        <v>22</v>
      </c>
      <c r="G23" s="36">
        <v>37</v>
      </c>
      <c r="H23" s="36">
        <v>39</v>
      </c>
      <c r="I23" s="36">
        <v>25</v>
      </c>
      <c r="J23" s="36">
        <v>37</v>
      </c>
      <c r="K23" s="37"/>
      <c r="L23" s="38">
        <v>10</v>
      </c>
      <c r="M23" s="39">
        <f t="shared" si="6"/>
        <v>3</v>
      </c>
      <c r="N23" s="40">
        <f t="shared" si="7"/>
        <v>2</v>
      </c>
      <c r="O23" s="41">
        <f>VLOOKUP(M23,$B$46:$D$87,3,0)</f>
        <v>230000</v>
      </c>
      <c r="P23" s="42">
        <f t="shared" si="8"/>
        <v>22</v>
      </c>
      <c r="Q23" s="41">
        <f t="shared" si="0"/>
        <v>5060000</v>
      </c>
      <c r="R23" s="35" t="str">
        <f t="shared" si="1"/>
        <v>Poço 10</v>
      </c>
      <c r="S23" s="35" cm="1">
        <f t="array" ref="S23">_xlfn.XLOOKUP(C23,Distância!$B$2:$B$31,_xlfn.XLOOKUP(R23,Distância!$C$1:$AF$1,Distância!$C$2:$AF$31,0,0))</f>
        <v>1.2</v>
      </c>
      <c r="T23" s="43">
        <f t="shared" si="2"/>
        <v>276000</v>
      </c>
      <c r="U23" s="43">
        <f t="shared" si="3"/>
        <v>5336000</v>
      </c>
      <c r="V23">
        <f>IF(COUNTIF($L$9:$L$38,B23)=1,1,0)</f>
        <v>1</v>
      </c>
      <c r="AB23" s="15">
        <f t="shared" si="9"/>
        <v>1</v>
      </c>
      <c r="AC23" s="15">
        <f t="shared" si="4"/>
        <v>1</v>
      </c>
      <c r="AD23" s="15">
        <f t="shared" si="4"/>
        <v>1</v>
      </c>
      <c r="AE23" s="15">
        <f t="shared" si="4"/>
        <v>1</v>
      </c>
      <c r="AF23" s="15">
        <f t="shared" si="4"/>
        <v>1</v>
      </c>
      <c r="AJ23" s="24"/>
    </row>
    <row r="24" spans="1:40" x14ac:dyDescent="0.35">
      <c r="A24" s="44">
        <f t="shared" si="5"/>
        <v>12</v>
      </c>
      <c r="B24" s="45">
        <v>16</v>
      </c>
      <c r="C24" s="45" t="s">
        <v>17</v>
      </c>
      <c r="D24" s="46">
        <v>26</v>
      </c>
      <c r="E24" s="46">
        <v>34</v>
      </c>
      <c r="F24" s="46">
        <v>22</v>
      </c>
      <c r="G24" s="46">
        <v>37</v>
      </c>
      <c r="H24" s="46">
        <v>29</v>
      </c>
      <c r="I24" s="46">
        <v>29</v>
      </c>
      <c r="J24" s="46">
        <v>37</v>
      </c>
      <c r="K24" s="47"/>
      <c r="L24" s="38">
        <v>12</v>
      </c>
      <c r="M24" s="48">
        <f t="shared" si="6"/>
        <v>5</v>
      </c>
      <c r="N24" s="49">
        <f t="shared" si="7"/>
        <v>2</v>
      </c>
      <c r="O24" s="50">
        <f>VLOOKUP(M24,$B$46:$D$87,3,0)</f>
        <v>190000</v>
      </c>
      <c r="P24" s="51">
        <f t="shared" si="8"/>
        <v>29</v>
      </c>
      <c r="Q24" s="50">
        <f t="shared" si="0"/>
        <v>5510000</v>
      </c>
      <c r="R24" s="45" t="str">
        <f t="shared" si="1"/>
        <v>Poço 21</v>
      </c>
      <c r="S24" s="45" cm="1">
        <f t="array" ref="S24">_xlfn.XLOOKUP(C24,Distância!$B$2:$B$31,_xlfn.XLOOKUP(R24,Distância!$C$1:$AF$1,Distância!$C$2:$AF$31,0,0))</f>
        <v>2.6</v>
      </c>
      <c r="T24" s="52">
        <f t="shared" si="2"/>
        <v>494000</v>
      </c>
      <c r="U24" s="52">
        <f t="shared" si="3"/>
        <v>6004000</v>
      </c>
      <c r="V24">
        <f>IF(COUNTIF($L$9:$L$38,B24)=1,1,0)</f>
        <v>1</v>
      </c>
      <c r="AB24" s="15">
        <f t="shared" si="9"/>
        <v>1</v>
      </c>
      <c r="AC24" s="15">
        <f t="shared" si="4"/>
        <v>1</v>
      </c>
      <c r="AD24" s="15">
        <f t="shared" si="4"/>
        <v>1</v>
      </c>
      <c r="AE24" s="15">
        <f t="shared" si="4"/>
        <v>1</v>
      </c>
      <c r="AF24" s="15">
        <f t="shared" si="4"/>
        <v>1</v>
      </c>
    </row>
    <row r="25" spans="1:40" x14ac:dyDescent="0.35">
      <c r="A25" s="34">
        <f t="shared" si="5"/>
        <v>25</v>
      </c>
      <c r="B25" s="35">
        <v>17</v>
      </c>
      <c r="C25" s="35" t="s">
        <v>18</v>
      </c>
      <c r="D25" s="36">
        <v>28</v>
      </c>
      <c r="E25" s="36">
        <v>36</v>
      </c>
      <c r="F25" s="36">
        <v>24</v>
      </c>
      <c r="G25" s="36">
        <v>38</v>
      </c>
      <c r="H25" s="36">
        <v>36</v>
      </c>
      <c r="I25" s="36">
        <v>27</v>
      </c>
      <c r="J25" s="36">
        <v>38</v>
      </c>
      <c r="K25" s="37"/>
      <c r="L25" s="38">
        <v>25</v>
      </c>
      <c r="M25" s="39">
        <f t="shared" si="6"/>
        <v>4</v>
      </c>
      <c r="N25" s="40">
        <f t="shared" si="7"/>
        <v>4</v>
      </c>
      <c r="O25" s="41">
        <f>VLOOKUP(M25,$B$46:$D$87,3,0)</f>
        <v>170000</v>
      </c>
      <c r="P25" s="42">
        <f t="shared" si="8"/>
        <v>38</v>
      </c>
      <c r="Q25" s="41">
        <f t="shared" si="0"/>
        <v>6460000</v>
      </c>
      <c r="R25" s="35" t="str">
        <f t="shared" si="1"/>
        <v>Poço 18</v>
      </c>
      <c r="S25" s="35" cm="1">
        <f t="array" ref="S25">_xlfn.XLOOKUP(C25,Distância!$B$2:$B$31,_xlfn.XLOOKUP(R25,Distância!$C$1:$AF$1,Distância!$C$2:$AF$31,0,0))</f>
        <v>1.1000000000000001</v>
      </c>
      <c r="T25" s="43">
        <f t="shared" si="2"/>
        <v>187000.00000000003</v>
      </c>
      <c r="U25" s="43">
        <f t="shared" si="3"/>
        <v>6647000</v>
      </c>
      <c r="V25">
        <f>IF(COUNTIF($L$9:$L$38,B25)=1,1,0)</f>
        <v>1</v>
      </c>
      <c r="AB25" s="15">
        <f t="shared" si="9"/>
        <v>1</v>
      </c>
      <c r="AC25" s="15">
        <f t="shared" ref="AC25:AC38" si="10">IF(IFERROR(VLOOKUP(X25,$B$9:$N$38,13,0),0)&lt;$N25,1,1.02)</f>
        <v>1</v>
      </c>
      <c r="AD25" s="15">
        <f t="shared" ref="AD25:AD38" si="11">IF(IFERROR(VLOOKUP(Y25,$B$9:$N$38,13,0),0)&lt;$N25,1,1.02)</f>
        <v>1</v>
      </c>
      <c r="AE25" s="15">
        <f t="shared" ref="AE25:AE38" si="12">IF(IFERROR(VLOOKUP(Z25,$B$9:$N$38,13,0),0)&lt;$N25,1,1.02)</f>
        <v>1</v>
      </c>
      <c r="AF25" s="15">
        <f t="shared" ref="AF25:AF38" si="13">IF(IFERROR(VLOOKUP(AA25,$B$9:$N$38,13,0),0)&lt;$N25,1,1.02)</f>
        <v>1</v>
      </c>
    </row>
    <row r="26" spans="1:40" x14ac:dyDescent="0.35">
      <c r="A26" s="44">
        <f t="shared" si="5"/>
        <v>18</v>
      </c>
      <c r="B26" s="45">
        <v>18</v>
      </c>
      <c r="C26" s="45" t="s">
        <v>19</v>
      </c>
      <c r="D26" s="46">
        <v>28</v>
      </c>
      <c r="E26" s="46">
        <v>32</v>
      </c>
      <c r="F26" s="46">
        <v>24</v>
      </c>
      <c r="G26" s="46">
        <v>36</v>
      </c>
      <c r="H26" s="46">
        <v>30</v>
      </c>
      <c r="I26" s="46">
        <v>26</v>
      </c>
      <c r="J26" s="46">
        <v>36</v>
      </c>
      <c r="K26" s="47"/>
      <c r="L26" s="38">
        <v>18</v>
      </c>
      <c r="M26" s="48">
        <f t="shared" si="6"/>
        <v>4</v>
      </c>
      <c r="N26" s="49">
        <f t="shared" si="7"/>
        <v>3</v>
      </c>
      <c r="O26" s="50">
        <f>VLOOKUP(M26,$B$46:$D$87,3,0)</f>
        <v>170000</v>
      </c>
      <c r="P26" s="51">
        <f t="shared" si="8"/>
        <v>36</v>
      </c>
      <c r="Q26" s="50">
        <f t="shared" si="0"/>
        <v>6120000</v>
      </c>
      <c r="R26" s="45" t="str">
        <f>IFERROR(VLOOKUP(L26-7,$A$8:$I$38,3,0),C26)</f>
        <v>Poço 13</v>
      </c>
      <c r="S26" s="45" cm="1">
        <f t="array" ref="S26">_xlfn.XLOOKUP(C26,Distância!$B$2:$B$31,_xlfn.XLOOKUP(R26,Distância!$C$1:$AF$1,Distância!$C$2:$AF$31,0,0))</f>
        <v>1.5</v>
      </c>
      <c r="T26" s="52">
        <f t="shared" si="2"/>
        <v>255000</v>
      </c>
      <c r="U26" s="52">
        <f t="shared" si="3"/>
        <v>6375000</v>
      </c>
      <c r="V26">
        <f>IF(COUNTIF($L$9:$L$38,B26)=1,1,0)</f>
        <v>1</v>
      </c>
      <c r="AB26" s="15">
        <f t="shared" si="9"/>
        <v>1</v>
      </c>
      <c r="AC26" s="15">
        <f t="shared" si="10"/>
        <v>1</v>
      </c>
      <c r="AD26" s="15">
        <f t="shared" si="11"/>
        <v>1</v>
      </c>
      <c r="AE26" s="15">
        <f t="shared" si="12"/>
        <v>1</v>
      </c>
      <c r="AF26" s="15">
        <f t="shared" si="13"/>
        <v>1</v>
      </c>
    </row>
    <row r="27" spans="1:40" x14ac:dyDescent="0.35">
      <c r="A27" s="34">
        <f t="shared" si="5"/>
        <v>14</v>
      </c>
      <c r="B27" s="35">
        <v>19</v>
      </c>
      <c r="C27" s="35" t="s">
        <v>20</v>
      </c>
      <c r="D27" s="36">
        <v>26</v>
      </c>
      <c r="E27" s="36">
        <v>36</v>
      </c>
      <c r="F27" s="36">
        <v>26</v>
      </c>
      <c r="G27" s="36">
        <v>36</v>
      </c>
      <c r="H27" s="36">
        <v>31</v>
      </c>
      <c r="I27" s="36">
        <v>27</v>
      </c>
      <c r="J27" s="36">
        <v>36</v>
      </c>
      <c r="K27" s="37"/>
      <c r="L27" s="38">
        <v>14</v>
      </c>
      <c r="M27" s="39">
        <f t="shared" si="6"/>
        <v>7</v>
      </c>
      <c r="N27" s="40">
        <f t="shared" si="7"/>
        <v>2</v>
      </c>
      <c r="O27" s="41">
        <f>VLOOKUP(M27,$B$46:$D$87,3,0)</f>
        <v>170000</v>
      </c>
      <c r="P27" s="42">
        <f t="shared" si="8"/>
        <v>36</v>
      </c>
      <c r="Q27" s="41">
        <f t="shared" si="0"/>
        <v>6120000</v>
      </c>
      <c r="R27" s="35" t="str">
        <f t="shared" ref="R27:R38" si="14">IFERROR(VLOOKUP(L27-7,$A$8:$I$43,3,0),C27)</f>
        <v>Poço 11</v>
      </c>
      <c r="S27" s="35" cm="1">
        <f t="array" ref="S27">_xlfn.XLOOKUP(C27,Distância!$B$2:$B$31,_xlfn.XLOOKUP(R27,Distância!$C$1:$AF$1,Distância!$C$2:$AF$31,0,0))</f>
        <v>1.7</v>
      </c>
      <c r="T27" s="43">
        <f t="shared" si="2"/>
        <v>289000</v>
      </c>
      <c r="U27" s="43">
        <f t="shared" si="3"/>
        <v>6409000</v>
      </c>
      <c r="V27">
        <f>IF(COUNTIF($L$9:$L$38,B27)=1,1,0)</f>
        <v>1</v>
      </c>
      <c r="AB27" s="15">
        <f t="shared" si="9"/>
        <v>1</v>
      </c>
      <c r="AC27" s="15">
        <f t="shared" si="10"/>
        <v>1</v>
      </c>
      <c r="AD27" s="15">
        <f t="shared" si="11"/>
        <v>1</v>
      </c>
      <c r="AE27" s="15">
        <f t="shared" si="12"/>
        <v>1</v>
      </c>
      <c r="AF27" s="15">
        <f t="shared" si="13"/>
        <v>1</v>
      </c>
    </row>
    <row r="28" spans="1:40" x14ac:dyDescent="0.35">
      <c r="A28" s="44">
        <f t="shared" si="5"/>
        <v>13</v>
      </c>
      <c r="B28" s="45">
        <v>20</v>
      </c>
      <c r="C28" s="45" t="s">
        <v>21</v>
      </c>
      <c r="D28" s="46">
        <v>27</v>
      </c>
      <c r="E28" s="46">
        <v>36</v>
      </c>
      <c r="F28" s="46">
        <v>23</v>
      </c>
      <c r="G28" s="46">
        <v>39</v>
      </c>
      <c r="H28" s="46">
        <v>37</v>
      </c>
      <c r="I28" s="46">
        <v>22</v>
      </c>
      <c r="J28" s="46">
        <v>39</v>
      </c>
      <c r="K28" s="47"/>
      <c r="L28" s="38">
        <v>13</v>
      </c>
      <c r="M28" s="48">
        <f t="shared" si="6"/>
        <v>6</v>
      </c>
      <c r="N28" s="49">
        <f t="shared" si="7"/>
        <v>2</v>
      </c>
      <c r="O28" s="50">
        <f>VLOOKUP(M28,$B$46:$D$87,3,0)</f>
        <v>200000</v>
      </c>
      <c r="P28" s="51">
        <f t="shared" si="8"/>
        <v>22</v>
      </c>
      <c r="Q28" s="50">
        <f t="shared" si="0"/>
        <v>4400000</v>
      </c>
      <c r="R28" s="45" t="str">
        <f t="shared" si="14"/>
        <v>Poço 14</v>
      </c>
      <c r="S28" s="45" cm="1">
        <f t="array" ref="S28">_xlfn.XLOOKUP(C28,Distância!$B$2:$B$31,_xlfn.XLOOKUP(R28,Distância!$C$1:$AF$1,Distância!$C$2:$AF$31,0,0))</f>
        <v>2.2999999999999998</v>
      </c>
      <c r="T28" s="52">
        <f t="shared" si="2"/>
        <v>459999.99999999994</v>
      </c>
      <c r="U28" s="52">
        <f t="shared" si="3"/>
        <v>4860000</v>
      </c>
      <c r="V28">
        <f>IF(COUNTIF($L$9:$L$38,B28)=1,1,0)</f>
        <v>1</v>
      </c>
      <c r="AB28" s="15">
        <f t="shared" si="9"/>
        <v>1</v>
      </c>
      <c r="AC28" s="15">
        <f t="shared" si="10"/>
        <v>1</v>
      </c>
      <c r="AD28" s="15">
        <f t="shared" si="11"/>
        <v>1</v>
      </c>
      <c r="AE28" s="15">
        <f t="shared" si="12"/>
        <v>1</v>
      </c>
      <c r="AF28" s="15">
        <f t="shared" si="13"/>
        <v>1</v>
      </c>
    </row>
    <row r="29" spans="1:40" x14ac:dyDescent="0.35">
      <c r="A29" s="34">
        <f t="shared" si="5"/>
        <v>5</v>
      </c>
      <c r="B29" s="35">
        <v>21</v>
      </c>
      <c r="C29" s="35" t="s">
        <v>22</v>
      </c>
      <c r="D29" s="36">
        <v>26</v>
      </c>
      <c r="E29" s="36">
        <v>33</v>
      </c>
      <c r="F29" s="36">
        <v>24</v>
      </c>
      <c r="G29" s="36">
        <v>39</v>
      </c>
      <c r="H29" s="36">
        <v>28</v>
      </c>
      <c r="I29" s="36">
        <v>23</v>
      </c>
      <c r="J29" s="36">
        <v>39</v>
      </c>
      <c r="K29" s="37"/>
      <c r="L29" s="38">
        <v>5</v>
      </c>
      <c r="M29" s="39">
        <f t="shared" si="6"/>
        <v>5</v>
      </c>
      <c r="N29" s="40">
        <f t="shared" si="7"/>
        <v>1</v>
      </c>
      <c r="O29" s="41">
        <f>VLOOKUP(M29,$B$46:$D$87,3,0)</f>
        <v>190000</v>
      </c>
      <c r="P29" s="42">
        <f t="shared" si="8"/>
        <v>28</v>
      </c>
      <c r="Q29" s="41">
        <f t="shared" si="0"/>
        <v>5320000</v>
      </c>
      <c r="R29" s="35" t="str">
        <f t="shared" si="14"/>
        <v>Poço 21</v>
      </c>
      <c r="S29" s="35" cm="1">
        <f t="array" ref="S29">_xlfn.XLOOKUP(C29,Distância!$B$2:$B$31,_xlfn.XLOOKUP(R29,Distância!$C$1:$AF$1,Distância!$C$2:$AF$31,0,0))</f>
        <v>0</v>
      </c>
      <c r="T29" s="43">
        <f t="shared" si="2"/>
        <v>0</v>
      </c>
      <c r="U29" s="43">
        <f t="shared" si="3"/>
        <v>5320000</v>
      </c>
      <c r="V29">
        <f>IF(COUNTIF($L$9:$L$38,B29)=1,1,0)</f>
        <v>1</v>
      </c>
      <c r="AB29" s="15">
        <f t="shared" si="9"/>
        <v>1</v>
      </c>
      <c r="AC29" s="15">
        <f t="shared" si="10"/>
        <v>1</v>
      </c>
      <c r="AD29" s="15">
        <f t="shared" si="11"/>
        <v>1</v>
      </c>
      <c r="AE29" s="15">
        <f t="shared" si="12"/>
        <v>1</v>
      </c>
      <c r="AF29" s="15">
        <f t="shared" si="13"/>
        <v>1</v>
      </c>
    </row>
    <row r="30" spans="1:40" x14ac:dyDescent="0.35">
      <c r="A30" s="44">
        <f t="shared" si="5"/>
        <v>26</v>
      </c>
      <c r="B30" s="45">
        <v>22</v>
      </c>
      <c r="C30" s="45" t="s">
        <v>23</v>
      </c>
      <c r="D30" s="46">
        <v>30</v>
      </c>
      <c r="E30" s="46">
        <v>34</v>
      </c>
      <c r="F30" s="46">
        <v>26</v>
      </c>
      <c r="G30" s="46">
        <v>39</v>
      </c>
      <c r="H30" s="46">
        <v>28</v>
      </c>
      <c r="I30" s="46">
        <v>30</v>
      </c>
      <c r="J30" s="46">
        <v>39</v>
      </c>
      <c r="K30" s="47"/>
      <c r="L30" s="38">
        <v>26</v>
      </c>
      <c r="M30" s="48">
        <f t="shared" si="6"/>
        <v>5</v>
      </c>
      <c r="N30" s="49">
        <f t="shared" si="7"/>
        <v>4</v>
      </c>
      <c r="O30" s="50">
        <f>VLOOKUP(M30,$B$46:$D$87,3,0)</f>
        <v>190000</v>
      </c>
      <c r="P30" s="51">
        <f t="shared" si="8"/>
        <v>28</v>
      </c>
      <c r="Q30" s="50">
        <f t="shared" si="0"/>
        <v>5320000</v>
      </c>
      <c r="R30" s="45" t="str">
        <f t="shared" si="14"/>
        <v>Poço 3</v>
      </c>
      <c r="S30" s="45" cm="1">
        <f t="array" ref="S30">_xlfn.XLOOKUP(C30,Distância!$B$2:$B$31,_xlfn.XLOOKUP(R30,Distância!$C$1:$AF$1,Distância!$C$2:$AF$31,0,0))</f>
        <v>1.2</v>
      </c>
      <c r="T30" s="52">
        <f t="shared" si="2"/>
        <v>228000</v>
      </c>
      <c r="U30" s="52">
        <f t="shared" si="3"/>
        <v>5548000</v>
      </c>
      <c r="V30">
        <f>IF(COUNTIF($L$9:$L$38,B30)=1,1,0)</f>
        <v>1</v>
      </c>
      <c r="AB30" s="15">
        <f t="shared" si="9"/>
        <v>1</v>
      </c>
      <c r="AC30" s="15">
        <f t="shared" si="10"/>
        <v>1</v>
      </c>
      <c r="AD30" s="15">
        <f t="shared" si="11"/>
        <v>1</v>
      </c>
      <c r="AE30" s="15">
        <f t="shared" si="12"/>
        <v>1</v>
      </c>
      <c r="AF30" s="15">
        <f t="shared" si="13"/>
        <v>1</v>
      </c>
    </row>
    <row r="31" spans="1:40" x14ac:dyDescent="0.35">
      <c r="A31" s="34">
        <f t="shared" si="5"/>
        <v>21</v>
      </c>
      <c r="B31" s="35">
        <v>23</v>
      </c>
      <c r="C31" s="35" t="s">
        <v>24</v>
      </c>
      <c r="D31" s="36">
        <v>29</v>
      </c>
      <c r="E31" s="36">
        <v>31</v>
      </c>
      <c r="F31" s="36">
        <v>27</v>
      </c>
      <c r="G31" s="36">
        <v>36</v>
      </c>
      <c r="H31" s="36">
        <v>36</v>
      </c>
      <c r="I31" s="36">
        <v>22</v>
      </c>
      <c r="J31" s="36">
        <v>36</v>
      </c>
      <c r="K31" s="37"/>
      <c r="L31" s="38">
        <v>21</v>
      </c>
      <c r="M31" s="39">
        <f t="shared" si="6"/>
        <v>7</v>
      </c>
      <c r="N31" s="40">
        <f t="shared" si="7"/>
        <v>3</v>
      </c>
      <c r="O31" s="41">
        <f>VLOOKUP(M31,$B$46:$D$87,3,0)</f>
        <v>170000</v>
      </c>
      <c r="P31" s="42">
        <f t="shared" si="8"/>
        <v>36</v>
      </c>
      <c r="Q31" s="41">
        <f t="shared" si="0"/>
        <v>6120000</v>
      </c>
      <c r="R31" s="35" t="str">
        <f t="shared" si="14"/>
        <v>Poço 19</v>
      </c>
      <c r="S31" s="35" cm="1">
        <f t="array" ref="S31">_xlfn.XLOOKUP(C31,Distância!$B$2:$B$31,_xlfn.XLOOKUP(R31,Distância!$C$1:$AF$1,Distância!$C$2:$AF$31,0,0))</f>
        <v>1.8</v>
      </c>
      <c r="T31" s="43">
        <f t="shared" si="2"/>
        <v>306000</v>
      </c>
      <c r="U31" s="43">
        <f t="shared" si="3"/>
        <v>6426000</v>
      </c>
      <c r="V31">
        <f>IF(COUNTIF($L$9:$L$38,B31)=1,1,0)</f>
        <v>1</v>
      </c>
      <c r="AB31" s="15">
        <f t="shared" si="9"/>
        <v>1</v>
      </c>
      <c r="AC31" s="15">
        <f t="shared" si="10"/>
        <v>1</v>
      </c>
      <c r="AD31" s="15">
        <f t="shared" si="11"/>
        <v>1</v>
      </c>
      <c r="AE31" s="15">
        <f t="shared" si="12"/>
        <v>1</v>
      </c>
      <c r="AF31" s="15">
        <f t="shared" si="13"/>
        <v>1</v>
      </c>
    </row>
    <row r="32" spans="1:40" x14ac:dyDescent="0.35">
      <c r="A32" s="44">
        <f t="shared" si="5"/>
        <v>9</v>
      </c>
      <c r="B32" s="45">
        <v>24</v>
      </c>
      <c r="C32" s="45" t="s">
        <v>25</v>
      </c>
      <c r="D32" s="46">
        <v>29</v>
      </c>
      <c r="E32" s="46">
        <v>30</v>
      </c>
      <c r="F32" s="46">
        <v>26</v>
      </c>
      <c r="G32" s="46">
        <v>40</v>
      </c>
      <c r="H32" s="46">
        <v>30</v>
      </c>
      <c r="I32" s="46">
        <v>26</v>
      </c>
      <c r="J32" s="46">
        <v>40</v>
      </c>
      <c r="K32" s="47"/>
      <c r="L32" s="38">
        <v>9</v>
      </c>
      <c r="M32" s="48">
        <f t="shared" si="6"/>
        <v>2</v>
      </c>
      <c r="N32" s="49">
        <f t="shared" si="7"/>
        <v>2</v>
      </c>
      <c r="O32" s="50">
        <f>VLOOKUP(M32,$B$46:$D$87,3,0)</f>
        <v>180000</v>
      </c>
      <c r="P32" s="51">
        <f t="shared" si="8"/>
        <v>30</v>
      </c>
      <c r="Q32" s="50">
        <f t="shared" si="0"/>
        <v>5400000</v>
      </c>
      <c r="R32" s="45" t="str">
        <f t="shared" si="14"/>
        <v>Poço 9</v>
      </c>
      <c r="S32" s="45" cm="1">
        <f t="array" ref="S32">_xlfn.XLOOKUP(C32,Distância!$B$2:$B$31,_xlfn.XLOOKUP(R32,Distância!$C$1:$AF$1,Distância!$C$2:$AF$31,0,0))</f>
        <v>1.7</v>
      </c>
      <c r="T32" s="52">
        <f t="shared" si="2"/>
        <v>306000</v>
      </c>
      <c r="U32" s="52">
        <f t="shared" si="3"/>
        <v>5706000</v>
      </c>
      <c r="V32">
        <f>IF(COUNTIF($L$9:$L$38,B32)=1,1,0)</f>
        <v>1</v>
      </c>
      <c r="AB32" s="15">
        <f t="shared" si="9"/>
        <v>1</v>
      </c>
      <c r="AC32" s="15">
        <f t="shared" si="10"/>
        <v>1</v>
      </c>
      <c r="AD32" s="15">
        <f t="shared" si="11"/>
        <v>1</v>
      </c>
      <c r="AE32" s="15">
        <f t="shared" si="12"/>
        <v>1</v>
      </c>
      <c r="AF32" s="15">
        <f t="shared" si="13"/>
        <v>1</v>
      </c>
    </row>
    <row r="33" spans="1:32" x14ac:dyDescent="0.35">
      <c r="A33" s="34">
        <f t="shared" si="5"/>
        <v>28</v>
      </c>
      <c r="B33" s="35">
        <v>25</v>
      </c>
      <c r="C33" s="35" t="s">
        <v>26</v>
      </c>
      <c r="D33" s="36">
        <v>28</v>
      </c>
      <c r="E33" s="36">
        <v>36</v>
      </c>
      <c r="F33" s="36">
        <v>22</v>
      </c>
      <c r="G33" s="36">
        <v>36</v>
      </c>
      <c r="H33" s="36">
        <v>36</v>
      </c>
      <c r="I33" s="36">
        <v>22</v>
      </c>
      <c r="J33" s="36">
        <v>36</v>
      </c>
      <c r="K33" s="37"/>
      <c r="L33" s="38">
        <v>28</v>
      </c>
      <c r="M33" s="39">
        <f t="shared" si="6"/>
        <v>7</v>
      </c>
      <c r="N33" s="40">
        <f t="shared" si="7"/>
        <v>4</v>
      </c>
      <c r="O33" s="41">
        <f>VLOOKUP(M33,$B$46:$D$87,3,0)</f>
        <v>170000</v>
      </c>
      <c r="P33" s="42">
        <f t="shared" si="8"/>
        <v>36</v>
      </c>
      <c r="Q33" s="41">
        <f t="shared" si="0"/>
        <v>6120000</v>
      </c>
      <c r="R33" s="35" t="str">
        <f t="shared" si="14"/>
        <v>Poço 23</v>
      </c>
      <c r="S33" s="35" cm="1">
        <f t="array" ref="S33">_xlfn.XLOOKUP(C33,Distância!$B$2:$B$31,_xlfn.XLOOKUP(R33,Distância!$C$1:$AF$1,Distância!$C$2:$AF$31,0,0))</f>
        <v>1.7</v>
      </c>
      <c r="T33" s="43">
        <f t="shared" si="2"/>
        <v>289000</v>
      </c>
      <c r="U33" s="43">
        <f t="shared" si="3"/>
        <v>6409000</v>
      </c>
      <c r="V33">
        <f>IF(COUNTIF($L$9:$L$38,B33)=1,1,0)</f>
        <v>1</v>
      </c>
      <c r="AB33" s="15">
        <f t="shared" si="9"/>
        <v>1</v>
      </c>
      <c r="AC33" s="15">
        <f t="shared" si="10"/>
        <v>1</v>
      </c>
      <c r="AD33" s="15">
        <f t="shared" si="11"/>
        <v>1</v>
      </c>
      <c r="AE33" s="15">
        <f t="shared" si="12"/>
        <v>1</v>
      </c>
      <c r="AF33" s="15">
        <f t="shared" si="13"/>
        <v>1</v>
      </c>
    </row>
    <row r="34" spans="1:32" x14ac:dyDescent="0.35">
      <c r="A34" s="44">
        <f t="shared" si="5"/>
        <v>8</v>
      </c>
      <c r="B34" s="45">
        <v>26</v>
      </c>
      <c r="C34" s="45" t="s">
        <v>27</v>
      </c>
      <c r="D34" s="46">
        <v>25</v>
      </c>
      <c r="E34" s="46">
        <v>36</v>
      </c>
      <c r="F34" s="46">
        <v>28</v>
      </c>
      <c r="G34" s="46">
        <v>39</v>
      </c>
      <c r="H34" s="46">
        <v>34</v>
      </c>
      <c r="I34" s="46">
        <v>24</v>
      </c>
      <c r="J34" s="46">
        <v>39</v>
      </c>
      <c r="K34" s="47"/>
      <c r="L34" s="38">
        <v>8</v>
      </c>
      <c r="M34" s="48">
        <f t="shared" si="6"/>
        <v>1</v>
      </c>
      <c r="N34" s="49">
        <f t="shared" si="7"/>
        <v>2</v>
      </c>
      <c r="O34" s="50">
        <f>VLOOKUP(M34,$B$46:$D$87,3,0)</f>
        <v>220000</v>
      </c>
      <c r="P34" s="51">
        <f t="shared" si="8"/>
        <v>25</v>
      </c>
      <c r="Q34" s="50">
        <f t="shared" si="0"/>
        <v>5500000</v>
      </c>
      <c r="R34" s="45" t="str">
        <f t="shared" si="14"/>
        <v>Poço 27</v>
      </c>
      <c r="S34" s="45" cm="1">
        <f t="array" ref="S34">_xlfn.XLOOKUP(C34,Distância!$B$2:$B$31,_xlfn.XLOOKUP(R34,Distância!$C$1:$AF$1,Distância!$C$2:$AF$31,0,0))</f>
        <v>1</v>
      </c>
      <c r="T34" s="52">
        <f t="shared" si="2"/>
        <v>220000</v>
      </c>
      <c r="U34" s="52">
        <f t="shared" si="3"/>
        <v>5720000</v>
      </c>
      <c r="V34">
        <f>IF(COUNTIF($L$9:$L$38,B34)=1,1,0)</f>
        <v>1</v>
      </c>
      <c r="AB34" s="15">
        <f t="shared" si="9"/>
        <v>1</v>
      </c>
      <c r="AC34" s="15">
        <f t="shared" si="10"/>
        <v>1</v>
      </c>
      <c r="AD34" s="15">
        <f t="shared" si="11"/>
        <v>1</v>
      </c>
      <c r="AE34" s="15">
        <f t="shared" si="12"/>
        <v>1</v>
      </c>
      <c r="AF34" s="15">
        <f t="shared" si="13"/>
        <v>1</v>
      </c>
    </row>
    <row r="35" spans="1:32" x14ac:dyDescent="0.35">
      <c r="A35" s="34">
        <f t="shared" si="5"/>
        <v>1</v>
      </c>
      <c r="B35" s="35">
        <v>27</v>
      </c>
      <c r="C35" s="35" t="s">
        <v>28</v>
      </c>
      <c r="D35" s="36">
        <v>25</v>
      </c>
      <c r="E35" s="36">
        <v>31</v>
      </c>
      <c r="F35" s="36">
        <v>23</v>
      </c>
      <c r="G35" s="36">
        <v>38</v>
      </c>
      <c r="H35" s="36">
        <v>30</v>
      </c>
      <c r="I35" s="36">
        <v>20</v>
      </c>
      <c r="J35" s="36">
        <v>38</v>
      </c>
      <c r="K35" s="37"/>
      <c r="L35" s="38">
        <v>1</v>
      </c>
      <c r="M35" s="39">
        <f t="shared" si="6"/>
        <v>1</v>
      </c>
      <c r="N35" s="40">
        <f t="shared" si="7"/>
        <v>1</v>
      </c>
      <c r="O35" s="41">
        <f>VLOOKUP(M35,$B$46:$D$87,3,0)</f>
        <v>220000</v>
      </c>
      <c r="P35" s="42">
        <f t="shared" si="8"/>
        <v>25</v>
      </c>
      <c r="Q35" s="41">
        <f t="shared" si="0"/>
        <v>5500000</v>
      </c>
      <c r="R35" s="35" t="str">
        <f t="shared" si="14"/>
        <v>Poço 27</v>
      </c>
      <c r="S35" s="35" cm="1">
        <f t="array" ref="S35">_xlfn.XLOOKUP(C35,Distância!$B$2:$B$31,_xlfn.XLOOKUP(R35,Distância!$C$1:$AF$1,Distância!$C$2:$AF$31,0,0))</f>
        <v>0</v>
      </c>
      <c r="T35" s="43">
        <f t="shared" si="2"/>
        <v>0</v>
      </c>
      <c r="U35" s="43">
        <f t="shared" si="3"/>
        <v>5500000</v>
      </c>
      <c r="V35">
        <f>IF(COUNTIF($L$9:$L$38,B35)=1,1,0)</f>
        <v>1</v>
      </c>
      <c r="AB35" s="15">
        <f t="shared" si="9"/>
        <v>1</v>
      </c>
      <c r="AC35" s="15">
        <f t="shared" si="10"/>
        <v>1</v>
      </c>
      <c r="AD35" s="15">
        <f t="shared" si="11"/>
        <v>1</v>
      </c>
      <c r="AE35" s="15">
        <f t="shared" si="12"/>
        <v>1</v>
      </c>
      <c r="AF35" s="15">
        <f t="shared" si="13"/>
        <v>1</v>
      </c>
    </row>
    <row r="36" spans="1:32" x14ac:dyDescent="0.35">
      <c r="A36" s="44">
        <f t="shared" si="5"/>
        <v>27</v>
      </c>
      <c r="B36" s="45">
        <v>28</v>
      </c>
      <c r="C36" s="45" t="s">
        <v>29</v>
      </c>
      <c r="D36" s="46">
        <v>25</v>
      </c>
      <c r="E36" s="46">
        <v>36</v>
      </c>
      <c r="F36" s="46">
        <v>25</v>
      </c>
      <c r="G36" s="46">
        <v>40</v>
      </c>
      <c r="H36" s="46">
        <v>37</v>
      </c>
      <c r="I36" s="46">
        <v>21</v>
      </c>
      <c r="J36" s="46">
        <v>40</v>
      </c>
      <c r="K36" s="47"/>
      <c r="L36" s="38">
        <v>27</v>
      </c>
      <c r="M36" s="48">
        <f t="shared" si="6"/>
        <v>6</v>
      </c>
      <c r="N36" s="49">
        <f t="shared" si="7"/>
        <v>4</v>
      </c>
      <c r="O36" s="50">
        <f>VLOOKUP(M36,$B$46:$D$87,3,0)</f>
        <v>200000</v>
      </c>
      <c r="P36" s="51">
        <f t="shared" si="8"/>
        <v>21</v>
      </c>
      <c r="Q36" s="50">
        <f t="shared" si="0"/>
        <v>4200000</v>
      </c>
      <c r="R36" s="45" t="str">
        <f t="shared" si="14"/>
        <v>Poço 30</v>
      </c>
      <c r="S36" s="45" cm="1">
        <f t="array" ref="S36">_xlfn.XLOOKUP(C36,Distância!$B$2:$B$31,_xlfn.XLOOKUP(R36,Distância!$C$1:$AF$1,Distância!$C$2:$AF$31,0,0))</f>
        <v>1.8</v>
      </c>
      <c r="T36" s="52">
        <f t="shared" si="2"/>
        <v>360000</v>
      </c>
      <c r="U36" s="52">
        <f t="shared" si="3"/>
        <v>4560000</v>
      </c>
      <c r="V36">
        <f>IF(COUNTIF($L$9:$L$38,B36)=1,1,0)</f>
        <v>1</v>
      </c>
      <c r="AB36" s="15">
        <f t="shared" si="9"/>
        <v>1</v>
      </c>
      <c r="AC36" s="15">
        <f t="shared" si="10"/>
        <v>1</v>
      </c>
      <c r="AD36" s="15">
        <f t="shared" si="11"/>
        <v>1</v>
      </c>
      <c r="AE36" s="15">
        <f t="shared" si="12"/>
        <v>1</v>
      </c>
      <c r="AF36" s="15">
        <f t="shared" si="13"/>
        <v>1</v>
      </c>
    </row>
    <row r="37" spans="1:32" x14ac:dyDescent="0.35">
      <c r="A37" s="34">
        <f t="shared" si="5"/>
        <v>22</v>
      </c>
      <c r="B37" s="35">
        <v>29</v>
      </c>
      <c r="C37" s="35" t="s">
        <v>30</v>
      </c>
      <c r="D37" s="36">
        <v>25</v>
      </c>
      <c r="E37" s="36">
        <v>34</v>
      </c>
      <c r="F37" s="36">
        <v>24</v>
      </c>
      <c r="G37" s="36">
        <v>40</v>
      </c>
      <c r="H37" s="36">
        <v>37</v>
      </c>
      <c r="I37" s="36">
        <v>30</v>
      </c>
      <c r="J37" s="36">
        <v>40</v>
      </c>
      <c r="K37" s="37"/>
      <c r="L37" s="38">
        <v>22</v>
      </c>
      <c r="M37" s="39">
        <f t="shared" si="6"/>
        <v>1</v>
      </c>
      <c r="N37" s="40">
        <f t="shared" si="7"/>
        <v>4</v>
      </c>
      <c r="O37" s="41">
        <f>VLOOKUP(M37,$B$46:$D$87,3,0)</f>
        <v>220000</v>
      </c>
      <c r="P37" s="42">
        <f t="shared" si="8"/>
        <v>25</v>
      </c>
      <c r="Q37" s="41">
        <f t="shared" si="0"/>
        <v>5500000</v>
      </c>
      <c r="R37" s="35" t="str">
        <f t="shared" si="14"/>
        <v>Poço 6</v>
      </c>
      <c r="S37" s="35" cm="1">
        <f t="array" ref="S37">_xlfn.XLOOKUP(C37,Distância!$B$2:$B$31,_xlfn.XLOOKUP(R37,Distância!$C$1:$AF$1,Distância!$C$2:$AF$31,0,0))</f>
        <v>1.8</v>
      </c>
      <c r="T37" s="43">
        <f t="shared" si="2"/>
        <v>396000</v>
      </c>
      <c r="U37" s="43">
        <f t="shared" si="3"/>
        <v>5896000</v>
      </c>
      <c r="AB37" s="15">
        <f t="shared" si="9"/>
        <v>1</v>
      </c>
      <c r="AC37" s="15">
        <f t="shared" si="10"/>
        <v>1</v>
      </c>
      <c r="AD37" s="15">
        <f t="shared" si="11"/>
        <v>1</v>
      </c>
      <c r="AE37" s="15">
        <f t="shared" si="12"/>
        <v>1</v>
      </c>
      <c r="AF37" s="15">
        <f t="shared" si="13"/>
        <v>1</v>
      </c>
    </row>
    <row r="38" spans="1:32" x14ac:dyDescent="0.35">
      <c r="A38" s="29">
        <f t="shared" si="5"/>
        <v>20</v>
      </c>
      <c r="B38" s="28">
        <v>30</v>
      </c>
      <c r="C38" s="28" t="s">
        <v>31</v>
      </c>
      <c r="D38" s="53">
        <v>29</v>
      </c>
      <c r="E38" s="53">
        <v>36</v>
      </c>
      <c r="F38" s="53">
        <v>27</v>
      </c>
      <c r="G38" s="53">
        <v>36</v>
      </c>
      <c r="H38" s="53">
        <v>40</v>
      </c>
      <c r="I38" s="53">
        <v>23</v>
      </c>
      <c r="J38" s="53">
        <v>36</v>
      </c>
      <c r="K38" s="54"/>
      <c r="L38" s="38">
        <v>20</v>
      </c>
      <c r="M38" s="56">
        <f t="shared" si="6"/>
        <v>6</v>
      </c>
      <c r="N38" s="57">
        <f t="shared" si="7"/>
        <v>3</v>
      </c>
      <c r="O38" s="58">
        <f>VLOOKUP(M38,$B$46:$D$87,3,0)</f>
        <v>200000</v>
      </c>
      <c r="P38" s="59">
        <f t="shared" si="8"/>
        <v>23</v>
      </c>
      <c r="Q38" s="58">
        <f t="shared" si="0"/>
        <v>4600000</v>
      </c>
      <c r="R38" s="28" t="str">
        <f t="shared" si="14"/>
        <v>Poço 20</v>
      </c>
      <c r="S38" s="28" cm="1">
        <f t="array" ref="S38">_xlfn.XLOOKUP(C38,Distância!$B$2:$B$31,_xlfn.XLOOKUP(R38,Distância!$C$1:$AF$1,Distância!$C$2:$AF$31,0,0))</f>
        <v>1.4</v>
      </c>
      <c r="T38" s="60">
        <f t="shared" si="2"/>
        <v>280000</v>
      </c>
      <c r="U38" s="60">
        <f t="shared" si="3"/>
        <v>4880000</v>
      </c>
      <c r="AB38" s="15">
        <f t="shared" si="9"/>
        <v>1</v>
      </c>
      <c r="AC38" s="15">
        <f t="shared" si="10"/>
        <v>1</v>
      </c>
      <c r="AD38" s="15">
        <f t="shared" si="11"/>
        <v>1</v>
      </c>
      <c r="AE38" s="15">
        <f t="shared" si="12"/>
        <v>1</v>
      </c>
      <c r="AF38" s="15">
        <f t="shared" si="13"/>
        <v>1</v>
      </c>
    </row>
    <row r="39" spans="1:32" x14ac:dyDescent="0.35">
      <c r="B39" s="45"/>
      <c r="C39" s="45"/>
      <c r="D39" s="53"/>
      <c r="E39" s="53"/>
      <c r="F39" s="53"/>
      <c r="G39" s="53"/>
      <c r="H39" s="53"/>
      <c r="I39" s="53"/>
      <c r="J39" s="53"/>
      <c r="K39" s="47"/>
      <c r="L39" s="55">
        <v>31</v>
      </c>
      <c r="M39" s="48"/>
      <c r="N39" s="49"/>
      <c r="O39" s="50"/>
      <c r="P39" s="51"/>
      <c r="Q39" s="50"/>
      <c r="R39" s="45"/>
      <c r="S39" s="45"/>
      <c r="T39" s="52"/>
      <c r="U39" s="72">
        <f>SUM(U9:U38)*AB39</f>
        <v>172479000</v>
      </c>
      <c r="V39" s="6">
        <f>PRODUCT(V9:V36)</f>
        <v>1</v>
      </c>
      <c r="AB39" s="15">
        <f>PRODUCT(AB9:AF38)</f>
        <v>1</v>
      </c>
    </row>
    <row r="40" spans="1:32" x14ac:dyDescent="0.35">
      <c r="B40" s="65"/>
      <c r="C40" s="65"/>
      <c r="D40" s="53"/>
      <c r="E40" s="53"/>
      <c r="F40" s="53"/>
      <c r="G40" s="53"/>
      <c r="H40" s="53"/>
      <c r="I40" s="53"/>
      <c r="J40" s="53"/>
      <c r="K40" s="70"/>
      <c r="L40" s="55">
        <v>32</v>
      </c>
      <c r="M40" s="71"/>
      <c r="N40" s="66"/>
      <c r="O40" s="67"/>
      <c r="P40" s="68"/>
      <c r="Q40" s="67"/>
      <c r="R40" s="65"/>
      <c r="S40" s="65"/>
      <c r="T40" s="69"/>
      <c r="U40" s="69"/>
    </row>
    <row r="41" spans="1:32" x14ac:dyDescent="0.35">
      <c r="B41" s="65"/>
      <c r="C41" s="65"/>
      <c r="D41" s="53"/>
      <c r="E41" s="53"/>
      <c r="F41" s="53"/>
      <c r="G41" s="53"/>
      <c r="H41" s="53"/>
      <c r="I41" s="53"/>
      <c r="J41" s="53"/>
      <c r="K41" s="70"/>
      <c r="L41" s="55">
        <v>33</v>
      </c>
      <c r="M41" s="71"/>
      <c r="N41" s="66"/>
      <c r="O41" s="67"/>
      <c r="P41" s="68"/>
      <c r="Q41" s="67"/>
      <c r="R41" s="65"/>
      <c r="S41" s="65"/>
      <c r="T41" s="69"/>
      <c r="U41" s="69"/>
    </row>
    <row r="42" spans="1:32" x14ac:dyDescent="0.35">
      <c r="B42" s="65"/>
      <c r="C42" s="65"/>
      <c r="D42" s="53"/>
      <c r="E42" s="53"/>
      <c r="F42" s="53"/>
      <c r="G42" s="53"/>
      <c r="H42" s="53"/>
      <c r="I42" s="53"/>
      <c r="J42" s="53"/>
      <c r="K42" s="70"/>
      <c r="L42" s="55">
        <v>34</v>
      </c>
      <c r="M42" s="71"/>
      <c r="N42" s="66"/>
      <c r="O42" s="67"/>
      <c r="P42" s="68"/>
      <c r="Q42" s="67"/>
      <c r="R42" s="65"/>
      <c r="S42" s="65"/>
      <c r="T42" s="69"/>
      <c r="U42" s="69"/>
    </row>
    <row r="43" spans="1:32" x14ac:dyDescent="0.35">
      <c r="B43" s="65"/>
      <c r="C43" s="65"/>
      <c r="D43" s="46"/>
      <c r="E43" s="46"/>
      <c r="F43" s="46"/>
      <c r="G43" s="46"/>
      <c r="H43" s="46"/>
      <c r="I43" s="46"/>
      <c r="J43" s="46"/>
      <c r="K43" s="70"/>
      <c r="L43" s="38">
        <v>35</v>
      </c>
      <c r="M43" s="71"/>
      <c r="N43" s="66"/>
      <c r="O43" s="67"/>
      <c r="P43" s="68"/>
      <c r="Q43" s="67"/>
      <c r="R43" s="65"/>
      <c r="S43" s="65"/>
      <c r="T43" s="69"/>
      <c r="U43" s="69"/>
    </row>
    <row r="44" spans="1:32" x14ac:dyDescent="0.35">
      <c r="N44" s="13"/>
    </row>
    <row r="45" spans="1:32" x14ac:dyDescent="0.35">
      <c r="D45" t="s">
        <v>37</v>
      </c>
      <c r="E45" t="s">
        <v>64</v>
      </c>
      <c r="F45" s="62" t="s">
        <v>41</v>
      </c>
      <c r="G45" s="62"/>
      <c r="H45" s="62"/>
      <c r="I45" t="s">
        <v>65</v>
      </c>
      <c r="L45" t="s">
        <v>66</v>
      </c>
      <c r="N45" s="13"/>
    </row>
    <row r="46" spans="1:32" x14ac:dyDescent="0.35">
      <c r="B46">
        <v>1</v>
      </c>
      <c r="C46" t="s">
        <v>2</v>
      </c>
      <c r="D46" s="2">
        <v>220000</v>
      </c>
      <c r="E46">
        <v>120</v>
      </c>
      <c r="F46" s="22" t="s">
        <v>67</v>
      </c>
      <c r="G46" s="6">
        <f>SUMIF($M$9:$M$38,B46,$P$9:$P$38)</f>
        <v>128</v>
      </c>
      <c r="H46" s="8" t="s">
        <v>40</v>
      </c>
      <c r="I46">
        <v>180</v>
      </c>
      <c r="J46">
        <v>1</v>
      </c>
      <c r="K46" s="22" t="s">
        <v>67</v>
      </c>
      <c r="L46" s="18">
        <f>COUNTIF($M$9:$M$38,B46)</f>
        <v>5</v>
      </c>
      <c r="M46" s="19" t="s">
        <v>40</v>
      </c>
      <c r="N46">
        <v>5</v>
      </c>
      <c r="R46" s="24"/>
      <c r="S46" s="24"/>
      <c r="T46" s="24"/>
      <c r="U46" s="24"/>
    </row>
    <row r="47" spans="1:32" x14ac:dyDescent="0.35">
      <c r="B47">
        <v>2</v>
      </c>
      <c r="C47" t="s">
        <v>3</v>
      </c>
      <c r="D47" s="2">
        <v>180000</v>
      </c>
      <c r="E47">
        <v>120</v>
      </c>
      <c r="F47" s="22" t="s">
        <v>67</v>
      </c>
      <c r="G47" s="6">
        <f>SUMIF($M$9:$M$38,B47,$P$9:$P$38)</f>
        <v>153</v>
      </c>
      <c r="H47" s="8" t="s">
        <v>40</v>
      </c>
      <c r="I47">
        <v>180</v>
      </c>
      <c r="J47">
        <v>1</v>
      </c>
      <c r="K47" s="22" t="s">
        <v>67</v>
      </c>
      <c r="L47" s="18">
        <f>COUNTIF($M$9:$M$38,B47)</f>
        <v>5</v>
      </c>
      <c r="M47" s="19" t="s">
        <v>40</v>
      </c>
      <c r="N47">
        <v>5</v>
      </c>
      <c r="R47" s="24"/>
      <c r="S47" s="24"/>
      <c r="T47" s="24"/>
      <c r="U47" s="24"/>
      <c r="V47" s="24"/>
    </row>
    <row r="48" spans="1:32" x14ac:dyDescent="0.35">
      <c r="B48">
        <v>3</v>
      </c>
      <c r="C48" t="s">
        <v>32</v>
      </c>
      <c r="D48" s="2">
        <v>230000</v>
      </c>
      <c r="E48">
        <v>120</v>
      </c>
      <c r="F48" s="22" t="s">
        <v>67</v>
      </c>
      <c r="G48" s="6">
        <f>SUMIF($M$9:$M$38,B48,$P$9:$P$38)</f>
        <v>92</v>
      </c>
      <c r="H48" s="8" t="s">
        <v>40</v>
      </c>
      <c r="I48">
        <v>180</v>
      </c>
      <c r="J48">
        <v>1</v>
      </c>
      <c r="K48" s="22" t="s">
        <v>67</v>
      </c>
      <c r="L48" s="18">
        <f>COUNTIF($M$9:$M$38,B48)</f>
        <v>4</v>
      </c>
      <c r="M48" s="19" t="s">
        <v>40</v>
      </c>
      <c r="N48">
        <v>5</v>
      </c>
      <c r="R48" s="24"/>
      <c r="S48" s="24"/>
      <c r="T48" s="24"/>
      <c r="U48" s="24"/>
      <c r="V48" s="24"/>
    </row>
    <row r="49" spans="2:22" x14ac:dyDescent="0.35">
      <c r="B49">
        <v>4</v>
      </c>
      <c r="C49" t="s">
        <v>33</v>
      </c>
      <c r="D49" s="2">
        <v>170000</v>
      </c>
      <c r="E49">
        <v>120</v>
      </c>
      <c r="F49" s="22" t="s">
        <v>67</v>
      </c>
      <c r="G49" s="6">
        <f>SUMIF($M$9:$M$38,B49,$P$9:$P$38)</f>
        <v>147</v>
      </c>
      <c r="H49" s="8" t="s">
        <v>40</v>
      </c>
      <c r="I49">
        <v>180</v>
      </c>
      <c r="J49">
        <v>1</v>
      </c>
      <c r="K49" s="22" t="s">
        <v>67</v>
      </c>
      <c r="L49" s="18">
        <f>COUNTIF($M$9:$M$38,B49)</f>
        <v>4</v>
      </c>
      <c r="M49" s="19" t="s">
        <v>40</v>
      </c>
      <c r="N49">
        <v>5</v>
      </c>
      <c r="R49" s="24"/>
      <c r="S49" s="24"/>
      <c r="T49" s="24"/>
      <c r="U49" s="24"/>
      <c r="V49" s="24"/>
    </row>
    <row r="50" spans="2:22" x14ac:dyDescent="0.35">
      <c r="B50">
        <v>5</v>
      </c>
      <c r="C50" t="s">
        <v>34</v>
      </c>
      <c r="D50" s="2">
        <v>190000</v>
      </c>
      <c r="E50">
        <v>120</v>
      </c>
      <c r="F50" s="22" t="s">
        <v>67</v>
      </c>
      <c r="G50" s="6">
        <f>SUMIF($M$9:$M$38,B50,$P$9:$P$38)</f>
        <v>114</v>
      </c>
      <c r="H50" s="8" t="s">
        <v>40</v>
      </c>
      <c r="I50">
        <v>180</v>
      </c>
      <c r="J50">
        <v>1</v>
      </c>
      <c r="K50" s="22" t="s">
        <v>67</v>
      </c>
      <c r="L50" s="18">
        <f>COUNTIF($M$9:$M$38,B50)</f>
        <v>4</v>
      </c>
      <c r="M50" s="19" t="s">
        <v>40</v>
      </c>
      <c r="N50">
        <v>5</v>
      </c>
      <c r="R50" s="24"/>
      <c r="S50" s="24"/>
      <c r="T50" s="24"/>
      <c r="U50" s="24"/>
      <c r="V50" s="24"/>
    </row>
    <row r="51" spans="2:22" x14ac:dyDescent="0.35">
      <c r="B51">
        <v>6</v>
      </c>
      <c r="C51" t="s">
        <v>35</v>
      </c>
      <c r="D51" s="2">
        <v>200000</v>
      </c>
      <c r="E51">
        <v>120</v>
      </c>
      <c r="F51" s="22" t="s">
        <v>67</v>
      </c>
      <c r="G51" s="6">
        <f>SUMIF($M$9:$M$38,B51,$P$9:$P$38)</f>
        <v>86</v>
      </c>
      <c r="H51" s="8" t="s">
        <v>40</v>
      </c>
      <c r="I51">
        <v>180</v>
      </c>
      <c r="J51">
        <v>1</v>
      </c>
      <c r="K51" s="22" t="s">
        <v>67</v>
      </c>
      <c r="L51" s="18">
        <f>COUNTIF($M$9:$M$38,B51)</f>
        <v>4</v>
      </c>
      <c r="M51" s="19" t="s">
        <v>40</v>
      </c>
      <c r="N51">
        <v>5</v>
      </c>
      <c r="R51" s="25"/>
      <c r="S51" s="24"/>
      <c r="T51" s="24"/>
      <c r="U51" s="24"/>
      <c r="V51" s="24"/>
    </row>
    <row r="52" spans="2:22" x14ac:dyDescent="0.35">
      <c r="B52">
        <v>7</v>
      </c>
      <c r="C52" t="s">
        <v>58</v>
      </c>
      <c r="D52" s="2">
        <v>170000</v>
      </c>
      <c r="E52">
        <v>121</v>
      </c>
      <c r="F52" s="22" t="s">
        <v>67</v>
      </c>
      <c r="G52" s="6">
        <f>SUMIF($M$9:$M$38,B52,$P$9:$P$38)</f>
        <v>146</v>
      </c>
      <c r="H52" s="19" t="s">
        <v>40</v>
      </c>
      <c r="I52">
        <v>181</v>
      </c>
      <c r="J52">
        <v>1</v>
      </c>
      <c r="K52" s="22" t="s">
        <v>67</v>
      </c>
      <c r="L52" s="18">
        <f>COUNTIF($M$9:$M$38,B52)</f>
        <v>4</v>
      </c>
      <c r="M52" s="19" t="s">
        <v>40</v>
      </c>
      <c r="N52">
        <v>5</v>
      </c>
      <c r="R52" s="25"/>
      <c r="S52" s="24"/>
      <c r="T52" s="24"/>
      <c r="U52" s="24"/>
      <c r="V52" s="24"/>
    </row>
    <row r="53" spans="2:22" x14ac:dyDescent="0.35">
      <c r="D53" s="2"/>
      <c r="E53" s="8"/>
      <c r="R53" s="24"/>
      <c r="S53" s="24"/>
      <c r="T53" s="24"/>
      <c r="V53" s="24"/>
    </row>
    <row r="54" spans="2:22" x14ac:dyDescent="0.35">
      <c r="D54" s="2"/>
      <c r="E54" s="8"/>
    </row>
    <row r="55" spans="2:22" x14ac:dyDescent="0.35">
      <c r="D55" s="2"/>
      <c r="E55" s="8"/>
    </row>
    <row r="56" spans="2:22" x14ac:dyDescent="0.35">
      <c r="D56" s="2"/>
      <c r="E56" s="8"/>
    </row>
    <row r="57" spans="2:22" x14ac:dyDescent="0.35">
      <c r="D57" s="2"/>
      <c r="E57" s="8"/>
    </row>
    <row r="58" spans="2:22" x14ac:dyDescent="0.35">
      <c r="D58" s="2"/>
      <c r="E58" s="8"/>
    </row>
    <row r="59" spans="2:22" x14ac:dyDescent="0.35">
      <c r="D59" s="2"/>
      <c r="E59" s="8"/>
    </row>
    <row r="60" spans="2:22" x14ac:dyDescent="0.35">
      <c r="D60" s="2"/>
      <c r="E60" s="8"/>
    </row>
    <row r="61" spans="2:22" x14ac:dyDescent="0.35">
      <c r="D61" s="2"/>
    </row>
    <row r="62" spans="2:22" x14ac:dyDescent="0.35">
      <c r="D62" s="2"/>
    </row>
    <row r="63" spans="2:22" x14ac:dyDescent="0.35">
      <c r="D63" s="2"/>
    </row>
    <row r="64" spans="2:22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</sheetData>
  <mergeCells count="5">
    <mergeCell ref="AH9:AH16"/>
    <mergeCell ref="D2:I2"/>
    <mergeCell ref="F45:H45"/>
    <mergeCell ref="W8:AA8"/>
    <mergeCell ref="AB8:AF8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legacy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58CD-B54A-4608-BAA5-DFF5372A01D9}">
  <dimension ref="B1:AG40"/>
  <sheetViews>
    <sheetView zoomScale="85" zoomScaleNormal="85" workbookViewId="0"/>
  </sheetViews>
  <sheetFormatPr defaultRowHeight="14.5" x14ac:dyDescent="0.35"/>
  <sheetData>
    <row r="1" spans="2:32" x14ac:dyDescent="0.35"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2:32" x14ac:dyDescent="0.35">
      <c r="B2" t="s">
        <v>0</v>
      </c>
      <c r="C2">
        <v>0</v>
      </c>
      <c r="D2" s="9">
        <v>2.2999999999999998</v>
      </c>
      <c r="E2" s="9">
        <v>1</v>
      </c>
      <c r="F2" s="9">
        <v>1.4</v>
      </c>
      <c r="G2" s="9">
        <v>1.9</v>
      </c>
      <c r="H2" s="9">
        <v>1.5</v>
      </c>
      <c r="I2" s="9">
        <v>3</v>
      </c>
      <c r="J2" s="9">
        <v>2.8</v>
      </c>
      <c r="K2" s="9">
        <v>2.4</v>
      </c>
      <c r="L2" s="9">
        <v>2.1</v>
      </c>
      <c r="M2" s="9">
        <v>1.3</v>
      </c>
      <c r="N2" s="9">
        <v>1.2</v>
      </c>
      <c r="O2" s="9">
        <v>2.5</v>
      </c>
      <c r="P2" s="9">
        <v>2.6</v>
      </c>
      <c r="Q2" s="9">
        <v>3</v>
      </c>
      <c r="R2" s="9">
        <v>2.2999999999999998</v>
      </c>
      <c r="S2" s="9">
        <v>2.2999999999999998</v>
      </c>
      <c r="T2" s="9">
        <v>2.6</v>
      </c>
      <c r="U2" s="9">
        <v>1</v>
      </c>
      <c r="V2" s="9">
        <v>2.1</v>
      </c>
      <c r="W2" s="9">
        <v>1.5</v>
      </c>
      <c r="X2" s="9">
        <v>1.2</v>
      </c>
      <c r="Y2" s="9">
        <v>2.5</v>
      </c>
      <c r="Z2" s="9">
        <v>1.7</v>
      </c>
      <c r="AA2" s="9">
        <v>1</v>
      </c>
      <c r="AB2" s="9">
        <v>1.5</v>
      </c>
      <c r="AC2" s="9">
        <v>1</v>
      </c>
      <c r="AD2" s="9">
        <v>3</v>
      </c>
      <c r="AE2" s="9">
        <v>1.5</v>
      </c>
      <c r="AF2" s="9">
        <v>1.9</v>
      </c>
    </row>
    <row r="3" spans="2:32" x14ac:dyDescent="0.35">
      <c r="B3" t="s">
        <v>1</v>
      </c>
      <c r="C3" s="9">
        <v>2.2999999999999998</v>
      </c>
      <c r="D3">
        <v>0</v>
      </c>
      <c r="E3" s="9">
        <v>2.1</v>
      </c>
      <c r="F3" s="9">
        <v>2.4</v>
      </c>
      <c r="G3" s="9">
        <v>1.2</v>
      </c>
      <c r="H3" s="9">
        <v>2.1</v>
      </c>
      <c r="I3" s="9">
        <v>1.3</v>
      </c>
      <c r="J3" s="9">
        <v>2.7</v>
      </c>
      <c r="K3" s="9">
        <v>3</v>
      </c>
      <c r="L3" s="9">
        <v>3</v>
      </c>
      <c r="M3" s="9">
        <v>2.6</v>
      </c>
      <c r="N3" s="9">
        <v>1</v>
      </c>
      <c r="O3" s="9">
        <v>1.7</v>
      </c>
      <c r="P3" s="9">
        <v>1.4</v>
      </c>
      <c r="Q3" s="9">
        <v>1</v>
      </c>
      <c r="R3" s="9">
        <v>3</v>
      </c>
      <c r="S3" s="9">
        <v>2.5</v>
      </c>
      <c r="T3" s="9">
        <v>2.2000000000000002</v>
      </c>
      <c r="U3" s="9">
        <v>2.7</v>
      </c>
      <c r="V3" s="9">
        <v>1.3</v>
      </c>
      <c r="W3" s="9">
        <v>1.2</v>
      </c>
      <c r="X3" s="9">
        <v>3</v>
      </c>
      <c r="Y3" s="9">
        <v>1.6</v>
      </c>
      <c r="Z3" s="9">
        <v>2.9</v>
      </c>
      <c r="AA3" s="9">
        <v>1.1000000000000001</v>
      </c>
      <c r="AB3" s="9">
        <v>2</v>
      </c>
      <c r="AC3" s="9">
        <v>1.2</v>
      </c>
      <c r="AD3" s="9">
        <v>1</v>
      </c>
      <c r="AE3" s="9">
        <v>1.6</v>
      </c>
      <c r="AF3" s="9">
        <v>2.9</v>
      </c>
    </row>
    <row r="4" spans="2:32" x14ac:dyDescent="0.35">
      <c r="B4" t="s">
        <v>4</v>
      </c>
      <c r="C4" s="9">
        <v>1</v>
      </c>
      <c r="D4" s="9">
        <v>2.1</v>
      </c>
      <c r="E4">
        <v>0</v>
      </c>
      <c r="F4" s="9">
        <v>1.4</v>
      </c>
      <c r="G4" s="9">
        <v>2.9</v>
      </c>
      <c r="H4" s="9">
        <v>2.6</v>
      </c>
      <c r="I4" s="9">
        <v>1.4</v>
      </c>
      <c r="J4" s="9">
        <v>1.7</v>
      </c>
      <c r="K4" s="9">
        <v>1.7</v>
      </c>
      <c r="L4" s="9">
        <v>1.5</v>
      </c>
      <c r="M4" s="9">
        <v>2.7</v>
      </c>
      <c r="N4" s="9">
        <v>2.8</v>
      </c>
      <c r="O4" s="9">
        <v>2.2000000000000002</v>
      </c>
      <c r="P4" s="9">
        <v>1.3</v>
      </c>
      <c r="Q4" s="9">
        <v>1.8</v>
      </c>
      <c r="R4" s="9">
        <v>1.3</v>
      </c>
      <c r="S4" s="9">
        <v>1.9</v>
      </c>
      <c r="T4" s="9">
        <v>1</v>
      </c>
      <c r="U4" s="9">
        <v>2.4</v>
      </c>
      <c r="V4" s="9">
        <v>2.6</v>
      </c>
      <c r="W4" s="9">
        <v>3</v>
      </c>
      <c r="X4" s="9">
        <v>1.2</v>
      </c>
      <c r="Y4" s="9">
        <v>2.6</v>
      </c>
      <c r="Z4" s="9">
        <v>2.2999999999999998</v>
      </c>
      <c r="AA4" s="9">
        <v>1.9</v>
      </c>
      <c r="AB4" s="9">
        <v>2.1</v>
      </c>
      <c r="AC4" s="9">
        <v>1.3</v>
      </c>
      <c r="AD4" s="9">
        <v>2.4</v>
      </c>
      <c r="AE4" s="9">
        <v>2.8</v>
      </c>
      <c r="AF4" s="9">
        <v>1.5</v>
      </c>
    </row>
    <row r="5" spans="2:32" x14ac:dyDescent="0.35">
      <c r="B5" t="s">
        <v>5</v>
      </c>
      <c r="C5" s="9">
        <v>1.4</v>
      </c>
      <c r="D5" s="9">
        <v>2.4</v>
      </c>
      <c r="E5" s="9">
        <v>1.4</v>
      </c>
      <c r="F5">
        <v>0</v>
      </c>
      <c r="G5" s="9">
        <v>1.4</v>
      </c>
      <c r="H5" s="9">
        <v>3</v>
      </c>
      <c r="I5" s="9">
        <v>1.7</v>
      </c>
      <c r="J5" s="9">
        <v>2</v>
      </c>
      <c r="K5" s="9">
        <v>1.6</v>
      </c>
      <c r="L5" s="9">
        <v>2.5</v>
      </c>
      <c r="M5" s="9">
        <v>2.2999999999999998</v>
      </c>
      <c r="N5" s="9">
        <v>2.9</v>
      </c>
      <c r="O5" s="9">
        <v>1.6</v>
      </c>
      <c r="P5" s="9">
        <v>2.7</v>
      </c>
      <c r="Q5" s="9">
        <v>1.8</v>
      </c>
      <c r="R5" s="9">
        <v>1.9</v>
      </c>
      <c r="S5" s="9">
        <v>1.1000000000000001</v>
      </c>
      <c r="T5" s="9">
        <v>2.7</v>
      </c>
      <c r="U5" s="9">
        <v>2.5</v>
      </c>
      <c r="V5" s="9">
        <v>2.4</v>
      </c>
      <c r="W5" s="9">
        <v>2.1</v>
      </c>
      <c r="X5" s="9">
        <v>2.2000000000000002</v>
      </c>
      <c r="Y5" s="9">
        <v>2.7</v>
      </c>
      <c r="Z5" s="9">
        <v>1.6</v>
      </c>
      <c r="AA5" s="9">
        <v>1.8</v>
      </c>
      <c r="AB5" s="9">
        <v>1.9</v>
      </c>
      <c r="AC5" s="9">
        <v>2</v>
      </c>
      <c r="AD5" s="9">
        <v>1.3</v>
      </c>
      <c r="AE5" s="9">
        <v>2.1</v>
      </c>
      <c r="AF5" s="9">
        <v>2.7</v>
      </c>
    </row>
    <row r="6" spans="2:32" x14ac:dyDescent="0.35">
      <c r="B6" t="s">
        <v>6</v>
      </c>
      <c r="C6" s="9">
        <v>1.9</v>
      </c>
      <c r="D6" s="9">
        <v>1.2</v>
      </c>
      <c r="E6" s="9">
        <v>2.9</v>
      </c>
      <c r="F6" s="9">
        <v>1.4</v>
      </c>
      <c r="G6">
        <v>0</v>
      </c>
      <c r="H6" s="9">
        <v>2.5</v>
      </c>
      <c r="I6" s="9">
        <v>2.4</v>
      </c>
      <c r="J6" s="9">
        <v>1.6</v>
      </c>
      <c r="K6" s="9">
        <v>2.6</v>
      </c>
      <c r="L6" s="9">
        <v>1.9</v>
      </c>
      <c r="M6" s="9">
        <v>1.1000000000000001</v>
      </c>
      <c r="N6" s="9">
        <v>2.2999999999999998</v>
      </c>
      <c r="O6" s="9">
        <v>2.1</v>
      </c>
      <c r="P6" s="9">
        <v>2.8</v>
      </c>
      <c r="Q6" s="9">
        <v>3</v>
      </c>
      <c r="R6" s="9">
        <v>2.9</v>
      </c>
      <c r="S6" s="9">
        <v>2</v>
      </c>
      <c r="T6" s="9">
        <v>1.2</v>
      </c>
      <c r="U6" s="9">
        <v>2.4</v>
      </c>
      <c r="V6" s="9">
        <v>1</v>
      </c>
      <c r="W6" s="9">
        <v>2.8</v>
      </c>
      <c r="X6" s="9">
        <v>2.9</v>
      </c>
      <c r="Y6" s="9">
        <v>1.6</v>
      </c>
      <c r="Z6" s="9">
        <v>1.1000000000000001</v>
      </c>
      <c r="AA6" s="9">
        <v>1</v>
      </c>
      <c r="AB6" s="9">
        <v>2.6</v>
      </c>
      <c r="AC6" s="9">
        <v>1.7</v>
      </c>
      <c r="AD6" s="9">
        <v>2.2999999999999998</v>
      </c>
      <c r="AE6" s="9">
        <v>2.8</v>
      </c>
      <c r="AF6" s="9">
        <v>2.4</v>
      </c>
    </row>
    <row r="7" spans="2:32" x14ac:dyDescent="0.35">
      <c r="B7" t="s">
        <v>7</v>
      </c>
      <c r="C7" s="9">
        <v>1.5</v>
      </c>
      <c r="D7" s="9">
        <v>2.1</v>
      </c>
      <c r="E7" s="9">
        <v>2.6</v>
      </c>
      <c r="F7" s="9">
        <v>3</v>
      </c>
      <c r="G7" s="9">
        <v>2.5</v>
      </c>
      <c r="H7">
        <v>0</v>
      </c>
      <c r="I7" s="9">
        <v>2.4</v>
      </c>
      <c r="J7" s="9">
        <v>2.8</v>
      </c>
      <c r="K7" s="9">
        <v>1.8</v>
      </c>
      <c r="L7" s="9">
        <v>2</v>
      </c>
      <c r="M7" s="9">
        <v>2.1</v>
      </c>
      <c r="N7" s="9">
        <v>1.1000000000000001</v>
      </c>
      <c r="O7" s="9">
        <v>2.2000000000000002</v>
      </c>
      <c r="P7" s="9">
        <v>2.1</v>
      </c>
      <c r="Q7" s="9">
        <v>1.4</v>
      </c>
      <c r="R7" s="9">
        <v>1.2</v>
      </c>
      <c r="S7" s="9">
        <v>2.1</v>
      </c>
      <c r="T7" s="9">
        <v>1.1000000000000001</v>
      </c>
      <c r="U7" s="9">
        <v>1.9</v>
      </c>
      <c r="V7" s="9">
        <v>1.8</v>
      </c>
      <c r="W7" s="9">
        <v>2.9</v>
      </c>
      <c r="X7" s="9">
        <v>1.2</v>
      </c>
      <c r="Y7" s="9">
        <v>2.9</v>
      </c>
      <c r="Z7" s="9">
        <v>2.4</v>
      </c>
      <c r="AA7" s="9">
        <v>1.8</v>
      </c>
      <c r="AB7" s="9">
        <v>1.3</v>
      </c>
      <c r="AC7" s="9">
        <v>1.9</v>
      </c>
      <c r="AD7" s="9">
        <v>1.1000000000000001</v>
      </c>
      <c r="AE7" s="9">
        <v>1.8</v>
      </c>
      <c r="AF7" s="9">
        <v>1.5</v>
      </c>
    </row>
    <row r="8" spans="2:32" x14ac:dyDescent="0.35">
      <c r="B8" t="s">
        <v>8</v>
      </c>
      <c r="C8" s="9">
        <v>3</v>
      </c>
      <c r="D8" s="9">
        <v>1.3</v>
      </c>
      <c r="E8" s="9">
        <v>1.4</v>
      </c>
      <c r="F8" s="9">
        <v>1.7</v>
      </c>
      <c r="G8" s="9">
        <v>2.4</v>
      </c>
      <c r="H8" s="9">
        <v>2.4</v>
      </c>
      <c r="I8">
        <v>0</v>
      </c>
      <c r="J8" s="9">
        <v>2.5</v>
      </c>
      <c r="K8" s="9">
        <v>1.9</v>
      </c>
      <c r="L8" s="9">
        <v>3</v>
      </c>
      <c r="M8" s="9">
        <v>1.3</v>
      </c>
      <c r="N8" s="9">
        <v>1.6</v>
      </c>
      <c r="O8" s="9">
        <v>1</v>
      </c>
      <c r="P8" s="9">
        <v>1.3</v>
      </c>
      <c r="Q8" s="9">
        <v>1.4</v>
      </c>
      <c r="R8" s="9">
        <v>3</v>
      </c>
      <c r="S8" s="9">
        <v>1.6</v>
      </c>
      <c r="T8" s="9">
        <v>1.8</v>
      </c>
      <c r="U8" s="9">
        <v>2.8</v>
      </c>
      <c r="V8" s="9">
        <v>2.7</v>
      </c>
      <c r="W8" s="9">
        <v>2.5</v>
      </c>
      <c r="X8" s="9">
        <v>1</v>
      </c>
      <c r="Y8" s="9">
        <v>2.7</v>
      </c>
      <c r="Z8" s="9">
        <v>2.6</v>
      </c>
      <c r="AA8" s="9">
        <v>2.2000000000000002</v>
      </c>
      <c r="AB8" s="9">
        <v>2.4</v>
      </c>
      <c r="AC8" s="9">
        <v>1.5</v>
      </c>
      <c r="AD8" s="9">
        <v>2.2000000000000002</v>
      </c>
      <c r="AE8" s="9">
        <v>2.4</v>
      </c>
      <c r="AF8" s="9">
        <v>2.1</v>
      </c>
    </row>
    <row r="9" spans="2:32" x14ac:dyDescent="0.35">
      <c r="B9" t="s">
        <v>9</v>
      </c>
      <c r="C9" s="9">
        <v>2.8</v>
      </c>
      <c r="D9" s="9">
        <v>2.7</v>
      </c>
      <c r="E9" s="9">
        <v>1.7</v>
      </c>
      <c r="F9" s="9">
        <v>2</v>
      </c>
      <c r="G9" s="9">
        <v>1.6</v>
      </c>
      <c r="H9" s="9">
        <v>2.8</v>
      </c>
      <c r="I9" s="9">
        <v>2.5</v>
      </c>
      <c r="J9">
        <v>0</v>
      </c>
      <c r="K9" s="9">
        <v>1.2</v>
      </c>
      <c r="L9" s="9">
        <v>1.4</v>
      </c>
      <c r="M9" s="9">
        <v>2.6</v>
      </c>
      <c r="N9" s="9">
        <v>1.5</v>
      </c>
      <c r="O9" s="9">
        <v>1.2</v>
      </c>
      <c r="P9" s="9">
        <v>2.1</v>
      </c>
      <c r="Q9" s="9">
        <v>2.2999999999999998</v>
      </c>
      <c r="R9" s="9">
        <v>1.7</v>
      </c>
      <c r="S9" s="9">
        <v>3</v>
      </c>
      <c r="T9" s="9">
        <v>2.6</v>
      </c>
      <c r="U9" s="9">
        <v>2.8</v>
      </c>
      <c r="V9" s="9">
        <v>2.5</v>
      </c>
      <c r="W9" s="9">
        <v>1.7</v>
      </c>
      <c r="X9" s="9">
        <v>1.8</v>
      </c>
      <c r="Y9" s="9">
        <v>2.2999999999999998</v>
      </c>
      <c r="Z9" s="9">
        <v>2.7</v>
      </c>
      <c r="AA9" s="9">
        <v>2.2999999999999998</v>
      </c>
      <c r="AB9" s="9">
        <v>2.7</v>
      </c>
      <c r="AC9" s="9">
        <v>1.5</v>
      </c>
      <c r="AD9" s="9">
        <v>2.2999999999999998</v>
      </c>
      <c r="AE9" s="9">
        <v>2.2000000000000002</v>
      </c>
      <c r="AF9" s="9">
        <v>2.8</v>
      </c>
    </row>
    <row r="10" spans="2:32" x14ac:dyDescent="0.35">
      <c r="B10" t="s">
        <v>10</v>
      </c>
      <c r="C10" s="9">
        <v>2.4</v>
      </c>
      <c r="D10" s="9">
        <v>3</v>
      </c>
      <c r="E10" s="9">
        <v>1.7</v>
      </c>
      <c r="F10" s="9">
        <v>1.6</v>
      </c>
      <c r="G10" s="9">
        <v>2.6</v>
      </c>
      <c r="H10" s="9">
        <v>1.8</v>
      </c>
      <c r="I10" s="9">
        <v>1.9</v>
      </c>
      <c r="J10" s="9">
        <v>1.2</v>
      </c>
      <c r="K10">
        <v>0</v>
      </c>
      <c r="L10" s="9">
        <v>3</v>
      </c>
      <c r="M10" s="9">
        <v>2.2000000000000002</v>
      </c>
      <c r="N10" s="9">
        <v>1.3</v>
      </c>
      <c r="O10" s="9">
        <v>2.5</v>
      </c>
      <c r="P10" s="9">
        <v>1.5</v>
      </c>
      <c r="Q10" s="9">
        <v>2.5</v>
      </c>
      <c r="R10" s="9">
        <v>1.2</v>
      </c>
      <c r="S10" s="9">
        <v>1.4</v>
      </c>
      <c r="T10" s="9">
        <v>2.1</v>
      </c>
      <c r="U10" s="9">
        <v>2.4</v>
      </c>
      <c r="V10" s="9">
        <v>2.2999999999999998</v>
      </c>
      <c r="W10" s="9">
        <v>2.6</v>
      </c>
      <c r="X10" s="9">
        <v>2.1</v>
      </c>
      <c r="Y10" s="9">
        <v>2.9</v>
      </c>
      <c r="Z10" s="9">
        <v>1.7</v>
      </c>
      <c r="AA10" s="9">
        <v>1.1000000000000001</v>
      </c>
      <c r="AB10" s="9">
        <v>3</v>
      </c>
      <c r="AC10" s="9">
        <v>2.9</v>
      </c>
      <c r="AD10" s="9">
        <v>2.6</v>
      </c>
      <c r="AE10" s="9">
        <v>1.2</v>
      </c>
      <c r="AF10" s="9">
        <v>2.5</v>
      </c>
    </row>
    <row r="11" spans="2:32" x14ac:dyDescent="0.35">
      <c r="B11" t="s">
        <v>11</v>
      </c>
      <c r="C11" s="9">
        <v>2.1</v>
      </c>
      <c r="D11" s="9">
        <v>3</v>
      </c>
      <c r="E11" s="9">
        <v>1.5</v>
      </c>
      <c r="F11" s="9">
        <v>2.5</v>
      </c>
      <c r="G11" s="9">
        <v>1.9</v>
      </c>
      <c r="H11" s="9">
        <v>2</v>
      </c>
      <c r="I11" s="9">
        <v>3</v>
      </c>
      <c r="J11" s="9">
        <v>1.4</v>
      </c>
      <c r="K11" s="9">
        <v>3</v>
      </c>
      <c r="L11">
        <v>0</v>
      </c>
      <c r="M11" s="9">
        <v>2.5</v>
      </c>
      <c r="N11" s="9">
        <v>1.6</v>
      </c>
      <c r="O11" s="9">
        <v>1.3</v>
      </c>
      <c r="P11" s="9">
        <v>2.6</v>
      </c>
      <c r="Q11" s="9">
        <v>1.2</v>
      </c>
      <c r="R11" s="9">
        <v>3</v>
      </c>
      <c r="S11" s="9">
        <v>2.9</v>
      </c>
      <c r="T11" s="9">
        <v>1.5</v>
      </c>
      <c r="U11" s="9">
        <v>2.2000000000000002</v>
      </c>
      <c r="V11" s="9">
        <v>2.1</v>
      </c>
      <c r="W11" s="9">
        <v>2.9</v>
      </c>
      <c r="X11" s="9">
        <v>1.7</v>
      </c>
      <c r="Y11" s="9">
        <v>2.2999999999999998</v>
      </c>
      <c r="Z11" s="9">
        <v>1.1000000000000001</v>
      </c>
      <c r="AA11" s="9">
        <v>2.8</v>
      </c>
      <c r="AB11" s="9">
        <v>2.2999999999999998</v>
      </c>
      <c r="AC11" s="9">
        <v>2.7</v>
      </c>
      <c r="AD11" s="9">
        <v>1.9</v>
      </c>
      <c r="AE11" s="9">
        <v>1.2</v>
      </c>
      <c r="AF11" s="9">
        <v>1.4</v>
      </c>
    </row>
    <row r="12" spans="2:32" x14ac:dyDescent="0.35">
      <c r="B12" t="s">
        <v>12</v>
      </c>
      <c r="C12" s="9">
        <v>1.3</v>
      </c>
      <c r="D12" s="9">
        <v>2.6</v>
      </c>
      <c r="E12" s="9">
        <v>2.7</v>
      </c>
      <c r="F12" s="9">
        <v>2.2999999999999998</v>
      </c>
      <c r="G12" s="9">
        <v>1.1000000000000001</v>
      </c>
      <c r="H12" s="9">
        <v>2.1</v>
      </c>
      <c r="I12" s="9">
        <v>1.3</v>
      </c>
      <c r="J12" s="9">
        <v>2.6</v>
      </c>
      <c r="K12" s="9">
        <v>2.2000000000000002</v>
      </c>
      <c r="L12" s="9">
        <v>2.5</v>
      </c>
      <c r="M12">
        <v>0</v>
      </c>
      <c r="N12" s="9">
        <v>1.1000000000000001</v>
      </c>
      <c r="O12" s="9">
        <v>1.5</v>
      </c>
      <c r="P12" s="9">
        <v>2.2999999999999998</v>
      </c>
      <c r="Q12" s="9">
        <v>2.1</v>
      </c>
      <c r="R12" s="9">
        <v>2.8</v>
      </c>
      <c r="S12" s="9">
        <v>3</v>
      </c>
      <c r="T12" s="9">
        <v>2.4</v>
      </c>
      <c r="U12" s="9">
        <v>1.7</v>
      </c>
      <c r="V12" s="9">
        <v>2.8</v>
      </c>
      <c r="W12" s="9">
        <v>1.3</v>
      </c>
      <c r="X12" s="9">
        <v>2.4</v>
      </c>
      <c r="Y12" s="9">
        <v>1.8</v>
      </c>
      <c r="Z12" s="9">
        <v>2.2999999999999998</v>
      </c>
      <c r="AA12" s="9">
        <v>2.1</v>
      </c>
      <c r="AB12" s="9">
        <v>2.6</v>
      </c>
      <c r="AC12" s="9">
        <v>1.1000000000000001</v>
      </c>
      <c r="AD12" s="9">
        <v>2.4</v>
      </c>
      <c r="AE12" s="9">
        <v>1.3</v>
      </c>
      <c r="AF12" s="9">
        <v>2.7</v>
      </c>
    </row>
    <row r="13" spans="2:32" x14ac:dyDescent="0.35">
      <c r="B13" t="s">
        <v>13</v>
      </c>
      <c r="C13" s="9">
        <v>1.2</v>
      </c>
      <c r="D13" s="9">
        <v>1</v>
      </c>
      <c r="E13" s="9">
        <v>2.8</v>
      </c>
      <c r="F13" s="9">
        <v>2.9</v>
      </c>
      <c r="G13" s="9">
        <v>2.2999999999999998</v>
      </c>
      <c r="H13" s="9">
        <v>1.1000000000000001</v>
      </c>
      <c r="I13" s="9">
        <v>1.6</v>
      </c>
      <c r="J13" s="9">
        <v>1.5</v>
      </c>
      <c r="K13" s="9">
        <v>1.3</v>
      </c>
      <c r="L13" s="9">
        <v>1.6</v>
      </c>
      <c r="M13" s="9">
        <v>1.1000000000000001</v>
      </c>
      <c r="N13">
        <v>0</v>
      </c>
      <c r="O13" s="9">
        <v>2.2999999999999998</v>
      </c>
      <c r="P13" s="9">
        <v>1.3</v>
      </c>
      <c r="Q13" s="9">
        <v>2.9</v>
      </c>
      <c r="R13" s="9">
        <v>2.9</v>
      </c>
      <c r="S13" s="9">
        <v>3</v>
      </c>
      <c r="T13" s="9">
        <v>1.3</v>
      </c>
      <c r="U13" s="9">
        <v>1.2</v>
      </c>
      <c r="V13" s="9">
        <v>1.5</v>
      </c>
      <c r="W13" s="9">
        <v>2.7</v>
      </c>
      <c r="X13" s="9">
        <v>2.1</v>
      </c>
      <c r="Y13" s="9">
        <v>1.8</v>
      </c>
      <c r="Z13" s="9">
        <v>2.2999999999999998</v>
      </c>
      <c r="AA13" s="9">
        <v>1.1000000000000001</v>
      </c>
      <c r="AB13" s="9">
        <v>1.6</v>
      </c>
      <c r="AC13" s="9">
        <v>1.2</v>
      </c>
      <c r="AD13" s="9">
        <v>1.1000000000000001</v>
      </c>
      <c r="AE13" s="9">
        <v>1.1000000000000001</v>
      </c>
      <c r="AF13" s="9">
        <v>1.2</v>
      </c>
    </row>
    <row r="14" spans="2:32" x14ac:dyDescent="0.35">
      <c r="B14" t="s">
        <v>14</v>
      </c>
      <c r="C14" s="9">
        <v>2.5</v>
      </c>
      <c r="D14" s="9">
        <v>1.7</v>
      </c>
      <c r="E14" s="9">
        <v>2.2000000000000002</v>
      </c>
      <c r="F14" s="9">
        <v>1.6</v>
      </c>
      <c r="G14" s="9">
        <v>2.1</v>
      </c>
      <c r="H14" s="9">
        <v>2.2000000000000002</v>
      </c>
      <c r="I14" s="9">
        <v>1</v>
      </c>
      <c r="J14" s="9">
        <v>1.2</v>
      </c>
      <c r="K14" s="9">
        <v>2.5</v>
      </c>
      <c r="L14" s="9">
        <v>1.3</v>
      </c>
      <c r="M14" s="9">
        <v>1.5</v>
      </c>
      <c r="N14" s="9">
        <v>2.2999999999999998</v>
      </c>
      <c r="O14">
        <v>0</v>
      </c>
      <c r="P14" s="9">
        <v>2.1</v>
      </c>
      <c r="Q14" s="9">
        <v>2.9</v>
      </c>
      <c r="R14" s="9">
        <v>2.2999999999999998</v>
      </c>
      <c r="S14" s="9">
        <v>3</v>
      </c>
      <c r="T14" s="9">
        <v>1.5</v>
      </c>
      <c r="U14" s="9">
        <v>2.7</v>
      </c>
      <c r="V14" s="9">
        <v>1.9</v>
      </c>
      <c r="W14" s="9">
        <v>2.4</v>
      </c>
      <c r="X14" s="9">
        <v>2.6</v>
      </c>
      <c r="Y14" s="9">
        <v>1.1000000000000001</v>
      </c>
      <c r="Z14" s="9">
        <v>2.9</v>
      </c>
      <c r="AA14" s="9">
        <v>1.5</v>
      </c>
      <c r="AB14" s="9">
        <v>1.8</v>
      </c>
      <c r="AC14" s="9">
        <v>2.7</v>
      </c>
      <c r="AD14" s="9">
        <v>1.1000000000000001</v>
      </c>
      <c r="AE14" s="9">
        <v>3</v>
      </c>
      <c r="AF14" s="9">
        <v>2.2000000000000002</v>
      </c>
    </row>
    <row r="15" spans="2:32" x14ac:dyDescent="0.35">
      <c r="B15" t="s">
        <v>15</v>
      </c>
      <c r="C15" s="9">
        <v>2.6</v>
      </c>
      <c r="D15" s="9">
        <v>1.4</v>
      </c>
      <c r="E15" s="9">
        <v>1.3</v>
      </c>
      <c r="F15" s="9">
        <v>2.7</v>
      </c>
      <c r="G15" s="9">
        <v>2.8</v>
      </c>
      <c r="H15" s="9">
        <v>2.1</v>
      </c>
      <c r="I15" s="9">
        <v>1.3</v>
      </c>
      <c r="J15" s="9">
        <v>2.1</v>
      </c>
      <c r="K15" s="9">
        <v>1.5</v>
      </c>
      <c r="L15" s="9">
        <v>2.6</v>
      </c>
      <c r="M15" s="9">
        <v>2.2999999999999998</v>
      </c>
      <c r="N15" s="9">
        <v>1.3</v>
      </c>
      <c r="O15" s="9">
        <v>2.1</v>
      </c>
      <c r="P15">
        <v>0</v>
      </c>
      <c r="Q15" s="9">
        <v>2.2000000000000002</v>
      </c>
      <c r="R15" s="9">
        <v>1.7</v>
      </c>
      <c r="S15" s="9">
        <v>2.6</v>
      </c>
      <c r="T15" s="9">
        <v>2.6</v>
      </c>
      <c r="U15" s="9">
        <v>1.7</v>
      </c>
      <c r="V15" s="9">
        <v>2.2999999999999998</v>
      </c>
      <c r="W15" s="9">
        <v>2.9</v>
      </c>
      <c r="X15" s="9">
        <v>1.9</v>
      </c>
      <c r="Y15" s="9">
        <v>1.6</v>
      </c>
      <c r="Z15" s="9">
        <v>1.6</v>
      </c>
      <c r="AA15" s="9">
        <v>2.9</v>
      </c>
      <c r="AB15" s="9">
        <v>2.2999999999999998</v>
      </c>
      <c r="AC15" s="9">
        <v>2.7</v>
      </c>
      <c r="AD15" s="9">
        <v>2.6</v>
      </c>
      <c r="AE15" s="9">
        <v>2.4</v>
      </c>
      <c r="AF15" s="9">
        <v>1.6</v>
      </c>
    </row>
    <row r="16" spans="2:32" x14ac:dyDescent="0.35">
      <c r="B16" t="s">
        <v>16</v>
      </c>
      <c r="C16" s="9">
        <v>3</v>
      </c>
      <c r="D16" s="9">
        <v>1</v>
      </c>
      <c r="E16" s="9">
        <v>1.8</v>
      </c>
      <c r="F16" s="9">
        <v>1.8</v>
      </c>
      <c r="G16" s="9">
        <v>3</v>
      </c>
      <c r="H16" s="9">
        <v>1.4</v>
      </c>
      <c r="I16" s="9">
        <v>1.4</v>
      </c>
      <c r="J16" s="9">
        <v>2.2999999999999998</v>
      </c>
      <c r="K16" s="9">
        <v>2.5</v>
      </c>
      <c r="L16" s="9">
        <v>1.2</v>
      </c>
      <c r="M16" s="9">
        <v>2.1</v>
      </c>
      <c r="N16" s="9">
        <v>2.9</v>
      </c>
      <c r="O16" s="9">
        <v>2.9</v>
      </c>
      <c r="P16" s="9">
        <v>2.2000000000000002</v>
      </c>
      <c r="Q16">
        <v>0</v>
      </c>
      <c r="R16" s="9">
        <v>3</v>
      </c>
      <c r="S16" s="9">
        <v>1.6</v>
      </c>
      <c r="T16" s="9">
        <v>1</v>
      </c>
      <c r="U16" s="9">
        <v>2.2000000000000002</v>
      </c>
      <c r="V16" s="9">
        <v>2.7</v>
      </c>
      <c r="W16" s="9">
        <v>1.1000000000000001</v>
      </c>
      <c r="X16" s="9">
        <v>1</v>
      </c>
      <c r="Y16" s="9">
        <v>2.4</v>
      </c>
      <c r="Z16" s="9">
        <v>1.3</v>
      </c>
      <c r="AA16" s="9">
        <v>1.8</v>
      </c>
      <c r="AB16" s="9">
        <v>2.9</v>
      </c>
      <c r="AC16" s="9">
        <v>2.7</v>
      </c>
      <c r="AD16" s="9">
        <v>1.7</v>
      </c>
      <c r="AE16" s="9">
        <v>1.5</v>
      </c>
      <c r="AF16" s="9">
        <v>1</v>
      </c>
    </row>
    <row r="17" spans="2:32" x14ac:dyDescent="0.35">
      <c r="B17" t="s">
        <v>17</v>
      </c>
      <c r="C17" s="9">
        <v>2.2999999999999998</v>
      </c>
      <c r="D17" s="9">
        <v>3</v>
      </c>
      <c r="E17" s="9">
        <v>1.3</v>
      </c>
      <c r="F17" s="9">
        <v>1.9</v>
      </c>
      <c r="G17" s="9">
        <v>2.9</v>
      </c>
      <c r="H17" s="9">
        <v>1.2</v>
      </c>
      <c r="I17" s="9">
        <v>3</v>
      </c>
      <c r="J17" s="9">
        <v>1.7</v>
      </c>
      <c r="K17" s="9">
        <v>1.2</v>
      </c>
      <c r="L17" s="9">
        <v>3</v>
      </c>
      <c r="M17" s="9">
        <v>2.8</v>
      </c>
      <c r="N17" s="9">
        <v>2.9</v>
      </c>
      <c r="O17" s="9">
        <v>2.2999999999999998</v>
      </c>
      <c r="P17" s="9">
        <v>1.7</v>
      </c>
      <c r="Q17" s="9">
        <v>3</v>
      </c>
      <c r="R17">
        <v>0</v>
      </c>
      <c r="S17" s="9">
        <v>2.5</v>
      </c>
      <c r="T17" s="9">
        <v>3</v>
      </c>
      <c r="U17" s="9">
        <v>1.6</v>
      </c>
      <c r="V17" s="9">
        <v>2.7</v>
      </c>
      <c r="W17" s="9">
        <v>2.6</v>
      </c>
      <c r="X17" s="9">
        <v>2.8</v>
      </c>
      <c r="Y17" s="9">
        <v>2.9</v>
      </c>
      <c r="Z17" s="9">
        <v>2.5</v>
      </c>
      <c r="AA17" s="9">
        <v>2</v>
      </c>
      <c r="AB17" s="9">
        <v>1.9</v>
      </c>
      <c r="AC17" s="9">
        <v>2.8</v>
      </c>
      <c r="AD17" s="9">
        <v>1.5</v>
      </c>
      <c r="AE17" s="9">
        <v>1.9</v>
      </c>
      <c r="AF17" s="9">
        <v>2</v>
      </c>
    </row>
    <row r="18" spans="2:32" x14ac:dyDescent="0.35">
      <c r="B18" t="s">
        <v>18</v>
      </c>
      <c r="C18" s="9">
        <v>2.2999999999999998</v>
      </c>
      <c r="D18" s="9">
        <v>2.5</v>
      </c>
      <c r="E18" s="9">
        <v>1.9</v>
      </c>
      <c r="F18" s="9">
        <v>1.1000000000000001</v>
      </c>
      <c r="G18" s="9">
        <v>2</v>
      </c>
      <c r="H18" s="9">
        <v>2.1</v>
      </c>
      <c r="I18" s="9">
        <v>1.6</v>
      </c>
      <c r="J18" s="9">
        <v>3</v>
      </c>
      <c r="K18" s="9">
        <v>1.4</v>
      </c>
      <c r="L18" s="9">
        <v>2.9</v>
      </c>
      <c r="M18" s="9">
        <v>3</v>
      </c>
      <c r="N18" s="9">
        <v>3</v>
      </c>
      <c r="O18" s="9">
        <v>3</v>
      </c>
      <c r="P18" s="9">
        <v>2.6</v>
      </c>
      <c r="Q18" s="9">
        <v>1.6</v>
      </c>
      <c r="R18" s="9">
        <v>2.5</v>
      </c>
      <c r="S18">
        <v>0</v>
      </c>
      <c r="T18" s="9">
        <v>1.1000000000000001</v>
      </c>
      <c r="U18" s="9">
        <v>2.8</v>
      </c>
      <c r="V18" s="9">
        <v>2.2999999999999998</v>
      </c>
      <c r="W18" s="9">
        <v>1.4</v>
      </c>
      <c r="X18" s="9">
        <v>1.3</v>
      </c>
      <c r="Y18" s="9">
        <v>1.2</v>
      </c>
      <c r="Z18" s="9">
        <v>1.7</v>
      </c>
      <c r="AA18" s="9">
        <v>2</v>
      </c>
      <c r="AB18" s="9">
        <v>2.6</v>
      </c>
      <c r="AC18" s="9">
        <v>2</v>
      </c>
      <c r="AD18" s="9">
        <v>2</v>
      </c>
      <c r="AE18" s="9">
        <v>2.8</v>
      </c>
      <c r="AF18" s="9">
        <v>1</v>
      </c>
    </row>
    <row r="19" spans="2:32" x14ac:dyDescent="0.35">
      <c r="B19" t="s">
        <v>19</v>
      </c>
      <c r="C19" s="9">
        <v>2.6</v>
      </c>
      <c r="D19" s="9">
        <v>2.2000000000000002</v>
      </c>
      <c r="E19" s="9">
        <v>1</v>
      </c>
      <c r="F19" s="9">
        <v>2.7</v>
      </c>
      <c r="G19" s="9">
        <v>1.2</v>
      </c>
      <c r="H19" s="9">
        <v>1.1000000000000001</v>
      </c>
      <c r="I19" s="9">
        <v>1.8</v>
      </c>
      <c r="J19" s="9">
        <v>2.6</v>
      </c>
      <c r="K19" s="9">
        <v>2.1</v>
      </c>
      <c r="L19" s="9">
        <v>1.5</v>
      </c>
      <c r="M19" s="9">
        <v>2.4</v>
      </c>
      <c r="N19" s="9">
        <v>1.3</v>
      </c>
      <c r="O19" s="9">
        <v>1.5</v>
      </c>
      <c r="P19" s="9">
        <v>2.6</v>
      </c>
      <c r="Q19" s="9">
        <v>1</v>
      </c>
      <c r="R19" s="9">
        <v>3</v>
      </c>
      <c r="S19" s="9">
        <v>1.1000000000000001</v>
      </c>
      <c r="T19">
        <v>0</v>
      </c>
      <c r="U19" s="9">
        <v>1.4</v>
      </c>
      <c r="V19" s="9">
        <v>1.7</v>
      </c>
      <c r="W19" s="9">
        <v>1.9</v>
      </c>
      <c r="X19" s="9">
        <v>1.5</v>
      </c>
      <c r="Y19" s="9">
        <v>2.9</v>
      </c>
      <c r="Z19" s="9">
        <v>2.2999999999999998</v>
      </c>
      <c r="AA19" s="9">
        <v>2.9</v>
      </c>
      <c r="AB19" s="9">
        <v>1.3</v>
      </c>
      <c r="AC19" s="9">
        <v>1.4</v>
      </c>
      <c r="AD19" s="9">
        <v>3</v>
      </c>
      <c r="AE19" s="9">
        <v>2.2999999999999998</v>
      </c>
      <c r="AF19" s="9">
        <v>2.4</v>
      </c>
    </row>
    <row r="20" spans="2:32" x14ac:dyDescent="0.35">
      <c r="B20" t="s">
        <v>20</v>
      </c>
      <c r="C20" s="9">
        <v>1</v>
      </c>
      <c r="D20" s="9">
        <v>2.7</v>
      </c>
      <c r="E20" s="9">
        <v>2.4</v>
      </c>
      <c r="F20" s="9">
        <v>2.5</v>
      </c>
      <c r="G20" s="9">
        <v>2.4</v>
      </c>
      <c r="H20" s="9">
        <v>1.9</v>
      </c>
      <c r="I20" s="9">
        <v>2.8</v>
      </c>
      <c r="J20" s="9">
        <v>2.8</v>
      </c>
      <c r="K20" s="9">
        <v>2.4</v>
      </c>
      <c r="L20" s="9">
        <v>2.2000000000000002</v>
      </c>
      <c r="M20" s="9">
        <v>1.7</v>
      </c>
      <c r="N20" s="9">
        <v>1.2</v>
      </c>
      <c r="O20" s="9">
        <v>2.7</v>
      </c>
      <c r="P20" s="9">
        <v>1.7</v>
      </c>
      <c r="Q20" s="9">
        <v>2.2000000000000002</v>
      </c>
      <c r="R20" s="9">
        <v>1.6</v>
      </c>
      <c r="S20" s="9">
        <v>2.8</v>
      </c>
      <c r="T20" s="9">
        <v>1.4</v>
      </c>
      <c r="U20">
        <v>0</v>
      </c>
      <c r="V20" s="9">
        <v>1.6</v>
      </c>
      <c r="W20" s="9">
        <v>2.2999999999999998</v>
      </c>
      <c r="X20" s="9">
        <v>1.9</v>
      </c>
      <c r="Y20" s="9">
        <v>1.8</v>
      </c>
      <c r="Z20" s="9">
        <v>1.6</v>
      </c>
      <c r="AA20" s="9">
        <v>2.9</v>
      </c>
      <c r="AB20" s="9">
        <v>1.5</v>
      </c>
      <c r="AC20" s="9">
        <v>2</v>
      </c>
      <c r="AD20" s="9">
        <v>2.7</v>
      </c>
      <c r="AE20" s="9">
        <v>1</v>
      </c>
      <c r="AF20" s="9">
        <v>2.1</v>
      </c>
    </row>
    <row r="21" spans="2:32" x14ac:dyDescent="0.35">
      <c r="B21" t="s">
        <v>21</v>
      </c>
      <c r="C21" s="9">
        <v>2.1</v>
      </c>
      <c r="D21" s="9">
        <v>1.3</v>
      </c>
      <c r="E21" s="9">
        <v>2.6</v>
      </c>
      <c r="F21" s="9">
        <v>2.4</v>
      </c>
      <c r="G21" s="9">
        <v>1</v>
      </c>
      <c r="H21" s="9">
        <v>1.8</v>
      </c>
      <c r="I21" s="9">
        <v>2.7</v>
      </c>
      <c r="J21" s="9">
        <v>2.5</v>
      </c>
      <c r="K21" s="9">
        <v>2.2999999999999998</v>
      </c>
      <c r="L21" s="9">
        <v>2.1</v>
      </c>
      <c r="M21" s="9">
        <v>2.8</v>
      </c>
      <c r="N21" s="9">
        <v>1.5</v>
      </c>
      <c r="O21" s="9">
        <v>1.9</v>
      </c>
      <c r="P21" s="9">
        <v>2.2999999999999998</v>
      </c>
      <c r="Q21" s="9">
        <v>2.7</v>
      </c>
      <c r="R21" s="9">
        <v>2.7</v>
      </c>
      <c r="S21" s="9">
        <v>2.2999999999999998</v>
      </c>
      <c r="T21" s="9">
        <v>1.7</v>
      </c>
      <c r="U21" s="9">
        <v>1.6</v>
      </c>
      <c r="V21">
        <v>0</v>
      </c>
      <c r="W21" s="9">
        <v>1.3</v>
      </c>
      <c r="X21" s="9">
        <v>1.2</v>
      </c>
      <c r="Y21" s="9">
        <v>2.8</v>
      </c>
      <c r="Z21" s="9">
        <v>2.1</v>
      </c>
      <c r="AA21" s="9">
        <v>2.9</v>
      </c>
      <c r="AB21" s="9">
        <v>2.9</v>
      </c>
      <c r="AC21" s="9">
        <v>2.9</v>
      </c>
      <c r="AD21" s="9">
        <v>1.4</v>
      </c>
      <c r="AE21" s="9">
        <v>1.8</v>
      </c>
      <c r="AF21" s="9">
        <v>1.4</v>
      </c>
    </row>
    <row r="22" spans="2:32" x14ac:dyDescent="0.35">
      <c r="B22" t="s">
        <v>22</v>
      </c>
      <c r="C22" s="9">
        <v>1.5</v>
      </c>
      <c r="D22" s="9">
        <v>1.2</v>
      </c>
      <c r="E22" s="9">
        <v>3</v>
      </c>
      <c r="F22" s="9">
        <v>2.1</v>
      </c>
      <c r="G22" s="9">
        <v>2.8</v>
      </c>
      <c r="H22" s="9">
        <v>2.9</v>
      </c>
      <c r="I22" s="9">
        <v>2.5</v>
      </c>
      <c r="J22" s="9">
        <v>1.7</v>
      </c>
      <c r="K22" s="9">
        <v>2.6</v>
      </c>
      <c r="L22" s="9">
        <v>2.9</v>
      </c>
      <c r="M22" s="9">
        <v>1.3</v>
      </c>
      <c r="N22" s="9">
        <v>2.7</v>
      </c>
      <c r="O22" s="9">
        <v>2.4</v>
      </c>
      <c r="P22" s="9">
        <v>2.9</v>
      </c>
      <c r="Q22" s="9">
        <v>1.1000000000000001</v>
      </c>
      <c r="R22" s="9">
        <v>2.6</v>
      </c>
      <c r="S22" s="9">
        <v>1.4</v>
      </c>
      <c r="T22" s="9">
        <v>1.9</v>
      </c>
      <c r="U22" s="9">
        <v>2.2999999999999998</v>
      </c>
      <c r="V22" s="9">
        <v>1.3</v>
      </c>
      <c r="W22">
        <v>0</v>
      </c>
      <c r="X22" s="9">
        <v>3</v>
      </c>
      <c r="Y22" s="9">
        <v>1.9</v>
      </c>
      <c r="Z22" s="9">
        <v>1.2</v>
      </c>
      <c r="AA22" s="9">
        <v>3</v>
      </c>
      <c r="AB22" s="9">
        <v>2.1</v>
      </c>
      <c r="AC22" s="9">
        <v>1.4</v>
      </c>
      <c r="AD22" s="9">
        <v>2.2999999999999998</v>
      </c>
      <c r="AE22" s="9">
        <v>3</v>
      </c>
      <c r="AF22" s="9">
        <v>2.4</v>
      </c>
    </row>
    <row r="23" spans="2:32" x14ac:dyDescent="0.35">
      <c r="B23" t="s">
        <v>23</v>
      </c>
      <c r="C23" s="9">
        <v>1.2</v>
      </c>
      <c r="D23" s="9">
        <v>3</v>
      </c>
      <c r="E23" s="9">
        <v>1.2</v>
      </c>
      <c r="F23" s="9">
        <v>2.2000000000000002</v>
      </c>
      <c r="G23" s="9">
        <v>2.9</v>
      </c>
      <c r="H23" s="9">
        <v>1.2</v>
      </c>
      <c r="I23" s="9">
        <v>1</v>
      </c>
      <c r="J23" s="9">
        <v>1.8</v>
      </c>
      <c r="K23" s="9">
        <v>2.1</v>
      </c>
      <c r="L23" s="9">
        <v>1.7</v>
      </c>
      <c r="M23" s="9">
        <v>2.4</v>
      </c>
      <c r="N23" s="9">
        <v>2.1</v>
      </c>
      <c r="O23" s="9">
        <v>2.6</v>
      </c>
      <c r="P23" s="9">
        <v>1.9</v>
      </c>
      <c r="Q23" s="9">
        <v>1</v>
      </c>
      <c r="R23" s="9">
        <v>2.8</v>
      </c>
      <c r="S23" s="9">
        <v>1.3</v>
      </c>
      <c r="T23" s="9">
        <v>1.5</v>
      </c>
      <c r="U23" s="9">
        <v>1.9</v>
      </c>
      <c r="V23" s="9">
        <v>1.2</v>
      </c>
      <c r="W23" s="9">
        <v>3</v>
      </c>
      <c r="X23">
        <v>0</v>
      </c>
      <c r="Y23" s="9">
        <v>1.5</v>
      </c>
      <c r="Z23" s="9">
        <v>1</v>
      </c>
      <c r="AA23" s="9">
        <v>1.5</v>
      </c>
      <c r="AB23" s="9">
        <v>2.5</v>
      </c>
      <c r="AC23" s="9">
        <v>2.7</v>
      </c>
      <c r="AD23" s="9">
        <v>1.2</v>
      </c>
      <c r="AE23" s="9">
        <v>2.9</v>
      </c>
      <c r="AF23" s="9">
        <v>2.7</v>
      </c>
    </row>
    <row r="24" spans="2:32" x14ac:dyDescent="0.35">
      <c r="B24" t="s">
        <v>24</v>
      </c>
      <c r="C24" s="9">
        <v>2.5</v>
      </c>
      <c r="D24" s="9">
        <v>1.6</v>
      </c>
      <c r="E24" s="9">
        <v>2.6</v>
      </c>
      <c r="F24" s="9">
        <v>2.7</v>
      </c>
      <c r="G24" s="9">
        <v>1.6</v>
      </c>
      <c r="H24" s="9">
        <v>2.9</v>
      </c>
      <c r="I24" s="9">
        <v>2.7</v>
      </c>
      <c r="J24" s="9">
        <v>2.2999999999999998</v>
      </c>
      <c r="K24" s="9">
        <v>2.9</v>
      </c>
      <c r="L24" s="9">
        <v>2.2999999999999998</v>
      </c>
      <c r="M24" s="9">
        <v>1.8</v>
      </c>
      <c r="N24" s="9">
        <v>1.8</v>
      </c>
      <c r="O24" s="9">
        <v>1.1000000000000001</v>
      </c>
      <c r="P24" s="9">
        <v>1.6</v>
      </c>
      <c r="Q24" s="9">
        <v>2.4</v>
      </c>
      <c r="R24" s="9">
        <v>2.9</v>
      </c>
      <c r="S24" s="9">
        <v>1.2</v>
      </c>
      <c r="T24" s="9">
        <v>2.9</v>
      </c>
      <c r="U24" s="9">
        <v>1.8</v>
      </c>
      <c r="V24" s="9">
        <v>2.8</v>
      </c>
      <c r="W24" s="9">
        <v>1.9</v>
      </c>
      <c r="X24" s="9">
        <v>1.5</v>
      </c>
      <c r="Y24">
        <v>0</v>
      </c>
      <c r="Z24" s="9">
        <v>1.1000000000000001</v>
      </c>
      <c r="AA24" s="9">
        <v>1.7</v>
      </c>
      <c r="AB24" s="9">
        <v>1.5</v>
      </c>
      <c r="AC24" s="9">
        <v>2.5</v>
      </c>
      <c r="AD24" s="9">
        <v>2.9</v>
      </c>
      <c r="AE24" s="9">
        <v>1</v>
      </c>
      <c r="AF24" s="9">
        <v>2.6</v>
      </c>
    </row>
    <row r="25" spans="2:32" x14ac:dyDescent="0.35">
      <c r="B25" t="s">
        <v>25</v>
      </c>
      <c r="C25" s="9">
        <v>1.7</v>
      </c>
      <c r="D25" s="9">
        <v>2.9</v>
      </c>
      <c r="E25" s="9">
        <v>2.2999999999999998</v>
      </c>
      <c r="F25" s="9">
        <v>1.6</v>
      </c>
      <c r="G25" s="9">
        <v>1.1000000000000001</v>
      </c>
      <c r="H25" s="9">
        <v>2.4</v>
      </c>
      <c r="I25" s="9">
        <v>2.6</v>
      </c>
      <c r="J25" s="9">
        <v>2.7</v>
      </c>
      <c r="K25" s="9">
        <v>1.7</v>
      </c>
      <c r="L25" s="9">
        <v>1.1000000000000001</v>
      </c>
      <c r="M25" s="9">
        <v>2.2999999999999998</v>
      </c>
      <c r="N25" s="9">
        <v>2.2999999999999998</v>
      </c>
      <c r="O25" s="9">
        <v>2.9</v>
      </c>
      <c r="P25" s="9">
        <v>1.6</v>
      </c>
      <c r="Q25" s="9">
        <v>1.3</v>
      </c>
      <c r="R25" s="9">
        <v>2.5</v>
      </c>
      <c r="S25" s="9">
        <v>1.7</v>
      </c>
      <c r="T25" s="9">
        <v>2.2999999999999998</v>
      </c>
      <c r="U25" s="9">
        <v>1.6</v>
      </c>
      <c r="V25" s="9">
        <v>2.1</v>
      </c>
      <c r="W25" s="9">
        <v>1.2</v>
      </c>
      <c r="X25" s="9">
        <v>1</v>
      </c>
      <c r="Y25" s="9">
        <v>1.1000000000000001</v>
      </c>
      <c r="Z25">
        <v>0</v>
      </c>
      <c r="AA25" s="9">
        <v>1.7</v>
      </c>
      <c r="AB25" s="9">
        <v>1.6</v>
      </c>
      <c r="AC25" s="9">
        <v>1</v>
      </c>
      <c r="AD25" s="9">
        <v>1.3</v>
      </c>
      <c r="AE25" s="9">
        <v>2</v>
      </c>
      <c r="AF25" s="9">
        <v>1.7</v>
      </c>
    </row>
    <row r="26" spans="2:32" x14ac:dyDescent="0.35">
      <c r="B26" t="s">
        <v>26</v>
      </c>
      <c r="C26" s="9">
        <v>1</v>
      </c>
      <c r="D26" s="9">
        <v>1.1000000000000001</v>
      </c>
      <c r="E26" s="9">
        <v>1.9</v>
      </c>
      <c r="F26" s="9">
        <v>1.8</v>
      </c>
      <c r="G26" s="9">
        <v>1</v>
      </c>
      <c r="H26" s="9">
        <v>1.8</v>
      </c>
      <c r="I26" s="9">
        <v>2.2000000000000002</v>
      </c>
      <c r="J26" s="9">
        <v>2.2999999999999998</v>
      </c>
      <c r="K26" s="9">
        <v>1.1000000000000001</v>
      </c>
      <c r="L26" s="9">
        <v>2.8</v>
      </c>
      <c r="M26" s="9">
        <v>2.1</v>
      </c>
      <c r="N26" s="9">
        <v>1.1000000000000001</v>
      </c>
      <c r="O26" s="9">
        <v>1.5</v>
      </c>
      <c r="P26" s="9">
        <v>2.9</v>
      </c>
      <c r="Q26" s="9">
        <v>1.8</v>
      </c>
      <c r="R26" s="9">
        <v>2</v>
      </c>
      <c r="S26" s="9">
        <v>2</v>
      </c>
      <c r="T26" s="9">
        <v>2.9</v>
      </c>
      <c r="U26" s="9">
        <v>2.9</v>
      </c>
      <c r="V26" s="9">
        <v>2.9</v>
      </c>
      <c r="W26" s="9">
        <v>3</v>
      </c>
      <c r="X26" s="9">
        <v>1.5</v>
      </c>
      <c r="Y26" s="9">
        <v>1.7</v>
      </c>
      <c r="Z26" s="9">
        <v>1.7</v>
      </c>
      <c r="AA26">
        <v>0</v>
      </c>
      <c r="AB26" s="9">
        <v>1.4</v>
      </c>
      <c r="AC26" s="9">
        <v>2.2000000000000002</v>
      </c>
      <c r="AD26" s="9">
        <v>2.8</v>
      </c>
      <c r="AE26" s="9">
        <v>2.9</v>
      </c>
      <c r="AF26" s="9">
        <v>1</v>
      </c>
    </row>
    <row r="27" spans="2:32" x14ac:dyDescent="0.35">
      <c r="B27" t="s">
        <v>27</v>
      </c>
      <c r="C27" s="9">
        <v>1.5</v>
      </c>
      <c r="D27" s="9">
        <v>2</v>
      </c>
      <c r="E27" s="9">
        <v>2.1</v>
      </c>
      <c r="F27" s="9">
        <v>1.9</v>
      </c>
      <c r="G27" s="9">
        <v>2.6</v>
      </c>
      <c r="H27" s="9">
        <v>1.3</v>
      </c>
      <c r="I27" s="9">
        <v>2.4</v>
      </c>
      <c r="J27" s="9">
        <v>2.7</v>
      </c>
      <c r="K27" s="9">
        <v>3</v>
      </c>
      <c r="L27" s="9">
        <v>2.2999999999999998</v>
      </c>
      <c r="M27" s="9">
        <v>2.6</v>
      </c>
      <c r="N27" s="9">
        <v>1.6</v>
      </c>
      <c r="O27" s="9">
        <v>1.8</v>
      </c>
      <c r="P27" s="9">
        <v>2.2999999999999998</v>
      </c>
      <c r="Q27" s="9">
        <v>2.9</v>
      </c>
      <c r="R27" s="9">
        <v>1.9</v>
      </c>
      <c r="S27" s="9">
        <v>2.6</v>
      </c>
      <c r="T27" s="9">
        <v>1.3</v>
      </c>
      <c r="U27" s="9">
        <v>1.5</v>
      </c>
      <c r="V27" s="9">
        <v>2.9</v>
      </c>
      <c r="W27" s="9">
        <v>2.1</v>
      </c>
      <c r="X27" s="9">
        <v>2.5</v>
      </c>
      <c r="Y27" s="9">
        <v>1.5</v>
      </c>
      <c r="Z27" s="9">
        <v>1.6</v>
      </c>
      <c r="AA27" s="9">
        <v>1.4</v>
      </c>
      <c r="AB27">
        <v>0</v>
      </c>
      <c r="AC27" s="9">
        <v>1</v>
      </c>
      <c r="AD27" s="9">
        <v>1.2</v>
      </c>
      <c r="AE27" s="9">
        <v>2.6</v>
      </c>
      <c r="AF27" s="9">
        <v>1.4</v>
      </c>
    </row>
    <row r="28" spans="2:32" x14ac:dyDescent="0.35">
      <c r="B28" t="s">
        <v>28</v>
      </c>
      <c r="C28" s="9">
        <v>1</v>
      </c>
      <c r="D28" s="9">
        <v>1.2</v>
      </c>
      <c r="E28" s="9">
        <v>1.3</v>
      </c>
      <c r="F28" s="9">
        <v>2</v>
      </c>
      <c r="G28" s="9">
        <v>1.7</v>
      </c>
      <c r="H28" s="9">
        <v>1.9</v>
      </c>
      <c r="I28" s="9">
        <v>1.5</v>
      </c>
      <c r="J28" s="9">
        <v>1.5</v>
      </c>
      <c r="K28" s="9">
        <v>2.9</v>
      </c>
      <c r="L28" s="9">
        <v>2.7</v>
      </c>
      <c r="M28" s="9">
        <v>1.1000000000000001</v>
      </c>
      <c r="N28" s="9">
        <v>1.2</v>
      </c>
      <c r="O28" s="9">
        <v>2.7</v>
      </c>
      <c r="P28" s="9">
        <v>2.7</v>
      </c>
      <c r="Q28" s="9">
        <v>2.7</v>
      </c>
      <c r="R28" s="9">
        <v>2.8</v>
      </c>
      <c r="S28" s="9">
        <v>2</v>
      </c>
      <c r="T28" s="9">
        <v>1.4</v>
      </c>
      <c r="U28" s="9">
        <v>2</v>
      </c>
      <c r="V28" s="9">
        <v>2.9</v>
      </c>
      <c r="W28" s="9">
        <v>1.4</v>
      </c>
      <c r="X28" s="9">
        <v>2.7</v>
      </c>
      <c r="Y28" s="9">
        <v>2.5</v>
      </c>
      <c r="Z28" s="9">
        <v>1</v>
      </c>
      <c r="AA28" s="9">
        <v>2.2000000000000002</v>
      </c>
      <c r="AB28" s="9">
        <v>1</v>
      </c>
      <c r="AC28">
        <v>0</v>
      </c>
      <c r="AD28" s="9">
        <v>2.5</v>
      </c>
      <c r="AE28" s="9">
        <v>2.4</v>
      </c>
      <c r="AF28" s="9">
        <v>3</v>
      </c>
    </row>
    <row r="29" spans="2:32" x14ac:dyDescent="0.35">
      <c r="B29" t="s">
        <v>29</v>
      </c>
      <c r="C29" s="9">
        <v>3</v>
      </c>
      <c r="D29" s="9">
        <v>1</v>
      </c>
      <c r="E29" s="9">
        <v>2.4</v>
      </c>
      <c r="F29" s="9">
        <v>1.3</v>
      </c>
      <c r="G29" s="9">
        <v>2.2999999999999998</v>
      </c>
      <c r="H29" s="9">
        <v>1.1000000000000001</v>
      </c>
      <c r="I29" s="9">
        <v>2.2000000000000002</v>
      </c>
      <c r="J29" s="9">
        <v>2.2999999999999998</v>
      </c>
      <c r="K29" s="9">
        <v>2.6</v>
      </c>
      <c r="L29" s="9">
        <v>1.9</v>
      </c>
      <c r="M29" s="9">
        <v>2.4</v>
      </c>
      <c r="N29" s="9">
        <v>1.1000000000000001</v>
      </c>
      <c r="O29" s="9">
        <v>1.1000000000000001</v>
      </c>
      <c r="P29" s="9">
        <v>2.6</v>
      </c>
      <c r="Q29" s="9">
        <v>1.7</v>
      </c>
      <c r="R29" s="9">
        <v>1.5</v>
      </c>
      <c r="S29" s="9">
        <v>2</v>
      </c>
      <c r="T29" s="9">
        <v>3</v>
      </c>
      <c r="U29" s="9">
        <v>2.7</v>
      </c>
      <c r="V29" s="9">
        <v>1.4</v>
      </c>
      <c r="W29" s="9">
        <v>2.2999999999999998</v>
      </c>
      <c r="X29" s="9">
        <v>1.2</v>
      </c>
      <c r="Y29" s="9">
        <v>2.9</v>
      </c>
      <c r="Z29" s="9">
        <v>1.3</v>
      </c>
      <c r="AA29" s="9">
        <v>2.8</v>
      </c>
      <c r="AB29" s="9">
        <v>1.2</v>
      </c>
      <c r="AC29" s="9">
        <v>2.5</v>
      </c>
      <c r="AD29">
        <v>0</v>
      </c>
      <c r="AE29" s="9">
        <v>2.2999999999999998</v>
      </c>
      <c r="AF29" s="9">
        <v>1.8</v>
      </c>
    </row>
    <row r="30" spans="2:32" x14ac:dyDescent="0.35">
      <c r="B30" t="s">
        <v>30</v>
      </c>
      <c r="C30" s="9">
        <v>1.5</v>
      </c>
      <c r="D30" s="9">
        <v>1.6</v>
      </c>
      <c r="E30" s="9">
        <v>2.8</v>
      </c>
      <c r="F30" s="9">
        <v>2.1</v>
      </c>
      <c r="G30" s="9">
        <v>2.8</v>
      </c>
      <c r="H30" s="9">
        <v>1.8</v>
      </c>
      <c r="I30" s="9">
        <v>2.4</v>
      </c>
      <c r="J30" s="9">
        <v>2.2000000000000002</v>
      </c>
      <c r="K30" s="9">
        <v>1.2</v>
      </c>
      <c r="L30" s="9">
        <v>1.2</v>
      </c>
      <c r="M30" s="9">
        <v>1.3</v>
      </c>
      <c r="N30" s="9">
        <v>1.1000000000000001</v>
      </c>
      <c r="O30" s="9">
        <v>3</v>
      </c>
      <c r="P30" s="9">
        <v>2.4</v>
      </c>
      <c r="Q30" s="9">
        <v>1.5</v>
      </c>
      <c r="R30" s="9">
        <v>1.9</v>
      </c>
      <c r="S30" s="9">
        <v>2.8</v>
      </c>
      <c r="T30" s="9">
        <v>2.2999999999999998</v>
      </c>
      <c r="U30" s="9">
        <v>1</v>
      </c>
      <c r="V30" s="9">
        <v>1.8</v>
      </c>
      <c r="W30" s="9">
        <v>3</v>
      </c>
      <c r="X30" s="9">
        <v>2.9</v>
      </c>
      <c r="Y30" s="9">
        <v>1</v>
      </c>
      <c r="Z30" s="9">
        <v>2</v>
      </c>
      <c r="AA30" s="9">
        <v>2.9</v>
      </c>
      <c r="AB30" s="9">
        <v>2.6</v>
      </c>
      <c r="AC30" s="9">
        <v>2.4</v>
      </c>
      <c r="AD30" s="9">
        <v>2.2999999999999998</v>
      </c>
      <c r="AE30">
        <v>0</v>
      </c>
      <c r="AF30" s="9">
        <v>2.6</v>
      </c>
    </row>
    <row r="31" spans="2:32" x14ac:dyDescent="0.35">
      <c r="B31" t="s">
        <v>31</v>
      </c>
      <c r="C31" s="9">
        <v>1.9</v>
      </c>
      <c r="D31" s="9">
        <v>2.9</v>
      </c>
      <c r="E31" s="9">
        <v>1.5</v>
      </c>
      <c r="F31" s="9">
        <v>2.7</v>
      </c>
      <c r="G31" s="9">
        <v>2.4</v>
      </c>
      <c r="H31" s="9">
        <v>1.5</v>
      </c>
      <c r="I31" s="9">
        <v>2.1</v>
      </c>
      <c r="J31" s="9">
        <v>2.8</v>
      </c>
      <c r="K31" s="9">
        <v>2.5</v>
      </c>
      <c r="L31" s="9">
        <v>1.4</v>
      </c>
      <c r="M31" s="9">
        <v>2.7</v>
      </c>
      <c r="N31" s="9">
        <v>1.2</v>
      </c>
      <c r="O31" s="9">
        <v>2.2000000000000002</v>
      </c>
      <c r="P31" s="9">
        <v>1.6</v>
      </c>
      <c r="Q31" s="9">
        <v>1</v>
      </c>
      <c r="R31" s="9">
        <v>2</v>
      </c>
      <c r="S31" s="9">
        <v>1</v>
      </c>
      <c r="T31" s="9">
        <v>2.4</v>
      </c>
      <c r="U31" s="9">
        <v>2.1</v>
      </c>
      <c r="V31" s="9">
        <v>1.4</v>
      </c>
      <c r="W31" s="9">
        <v>2.4</v>
      </c>
      <c r="X31" s="9">
        <v>2.7</v>
      </c>
      <c r="Y31" s="9">
        <v>2.6</v>
      </c>
      <c r="Z31" s="9">
        <v>1.7</v>
      </c>
      <c r="AA31" s="9">
        <v>1</v>
      </c>
      <c r="AB31" s="9">
        <v>1.4</v>
      </c>
      <c r="AC31" s="9">
        <v>3</v>
      </c>
      <c r="AD31" s="9">
        <v>1.8</v>
      </c>
      <c r="AE31" s="9">
        <v>2.6</v>
      </c>
      <c r="AF31">
        <v>0</v>
      </c>
    </row>
    <row r="40" spans="33:33" x14ac:dyDescent="0.35">
      <c r="AG4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656D6-2AA5-4BFE-A369-3A8BF7EB4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5 sondas</vt:lpstr>
      <vt:lpstr>6 sondas</vt:lpstr>
      <vt:lpstr>7 sondas</vt:lpstr>
      <vt:lpstr>Distância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Magnum de Souza Silva</dc:creator>
  <cp:lastModifiedBy>Agnaldo Magnum de Souza Silva</cp:lastModifiedBy>
  <dcterms:created xsi:type="dcterms:W3CDTF">2022-04-06T16:24:21Z</dcterms:created>
  <dcterms:modified xsi:type="dcterms:W3CDTF">2022-06-27T14:54:53Z</dcterms:modified>
</cp:coreProperties>
</file>